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mburer/GitHub/HRExercise/"/>
    </mc:Choice>
  </mc:AlternateContent>
  <xr:revisionPtr revIDLastSave="0" documentId="8_{D31BF29D-A6F0-6443-867B-350677E4414F}" xr6:coauthVersionLast="47" xr6:coauthVersionMax="47" xr10:uidLastSave="{00000000-0000-0000-0000-000000000000}"/>
  <bookViews>
    <workbookView xWindow="-38400" yWindow="0" windowWidth="38400" windowHeight="20420" activeTab="9" xr2:uid="{00000000-000D-0000-FFFF-FFFF00000000}"/>
  </bookViews>
  <sheets>
    <sheet name="Formulas" sheetId="1" r:id="rId1"/>
    <sheet name="R" sheetId="8" state="hidden" r:id="rId2"/>
    <sheet name="Values" sheetId="39" r:id="rId3"/>
    <sheet name="R2" sheetId="12" state="hidden" r:id="rId4"/>
    <sheet name="R3" sheetId="13" state="hidden" r:id="rId5"/>
    <sheet name="R4" sheetId="15" state="hidden" r:id="rId6"/>
    <sheet name="Chart" sheetId="4" r:id="rId7"/>
    <sheet name="Data" sheetId="2" r:id="rId8"/>
    <sheet name="Results" sheetId="41" r:id="rId9"/>
    <sheet name="All" sheetId="36" r:id="rId10"/>
    <sheet name="Sheet1" sheetId="42" r:id="rId11"/>
    <sheet name="Work" sheetId="16" r:id="rId12"/>
    <sheet name="IsYoga" sheetId="17" r:id="rId13"/>
    <sheet name="IsBiking" sheetId="19" r:id="rId14"/>
    <sheet name="IsWalking" sheetId="21" r:id="rId15"/>
    <sheet name="IsRunning" sheetId="20" r:id="rId16"/>
    <sheet name="IsCourse" sheetId="22" r:id="rId17"/>
    <sheet name="IsZone1" sheetId="18" r:id="rId18"/>
    <sheet name="IsZone2" sheetId="32" r:id="rId19"/>
    <sheet name="IsZone3" sheetId="33" r:id="rId20"/>
    <sheet name="IsZone4" sheetId="34" r:id="rId21"/>
    <sheet name="IsZone5" sheetId="35" r:id="rId22"/>
    <sheet name="IsAnything" sheetId="40" r:id="rId23"/>
  </sheets>
  <definedNames>
    <definedName name="_xlnm._FilterDatabase" localSheetId="7" hidden="1">Data!$A$1:$S$130</definedName>
    <definedName name="_xlnm._FilterDatabase" localSheetId="22" hidden="1">IsAnything!$A$1:$G$165</definedName>
    <definedName name="_xlnm._FilterDatabase" localSheetId="13" hidden="1">IsBiking!$A$1:$O$99</definedName>
    <definedName name="_xlnm._FilterDatabase" localSheetId="16" hidden="1">IsCourse!$A$1:$D$264</definedName>
    <definedName name="_xlnm._FilterDatabase" localSheetId="15" hidden="1">IsRunning!$A$1:$L$150</definedName>
    <definedName name="_xlnm._FilterDatabase" localSheetId="14" hidden="1">IsWalking!$A$1:$L$130</definedName>
    <definedName name="_xlnm._FilterDatabase" localSheetId="12" hidden="1">IsYoga!$A$1:$L$2</definedName>
    <definedName name="_xlnm._FilterDatabase" localSheetId="17" hidden="1">IsZone1!$A$1:$H$1</definedName>
    <definedName name="_xlnm._FilterDatabase" localSheetId="18" hidden="1">IsZone2!$A$1:$H$1</definedName>
    <definedName name="_xlnm._FilterDatabase" localSheetId="19" hidden="1">IsZone3!$A$1:$H$1</definedName>
    <definedName name="_xlnm._FilterDatabase" localSheetId="20" hidden="1">IsZone4!$A$1:$H$1</definedName>
    <definedName name="_xlnm._FilterDatabase" localSheetId="21" hidden="1">IsZone5!$A$1:$H$1</definedName>
    <definedName name="_xlnm._FilterDatabase" localSheetId="8" hidden="1">Results!$A$1:$K$258</definedName>
    <definedName name="_xlnm._FilterDatabase" localSheetId="11" hidden="1">Work!$A$1:$W$89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6" l="1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I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" i="36"/>
  <c r="F1" i="3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3" i="42"/>
  <c r="AJ1" i="36"/>
  <c r="G3" i="42"/>
  <c r="H3" i="42"/>
  <c r="D3" i="42"/>
  <c r="E3" i="42"/>
  <c r="C3" i="42"/>
  <c r="B3" i="42"/>
  <c r="AK1" i="36"/>
  <c r="T1" i="36"/>
  <c r="U1" i="36"/>
  <c r="C3" i="16"/>
  <c r="U3" i="36" s="1"/>
  <c r="C4" i="16"/>
  <c r="U4" i="36" s="1"/>
  <c r="C5" i="16"/>
  <c r="U5" i="36" s="1"/>
  <c r="C6" i="16"/>
  <c r="U6" i="36" s="1"/>
  <c r="C7" i="16"/>
  <c r="U7" i="36" s="1"/>
  <c r="C8" i="16"/>
  <c r="U8" i="36" s="1"/>
  <c r="C9" i="16"/>
  <c r="U9" i="36" s="1"/>
  <c r="C10" i="16"/>
  <c r="U10" i="36" s="1"/>
  <c r="C11" i="16"/>
  <c r="U11" i="36" s="1"/>
  <c r="C12" i="16"/>
  <c r="U12" i="36" s="1"/>
  <c r="C13" i="16"/>
  <c r="U13" i="36" s="1"/>
  <c r="C14" i="16"/>
  <c r="U14" i="36" s="1"/>
  <c r="C15" i="16"/>
  <c r="U15" i="36" s="1"/>
  <c r="C16" i="16"/>
  <c r="U16" i="36" s="1"/>
  <c r="C17" i="16"/>
  <c r="U17" i="36" s="1"/>
  <c r="C18" i="16"/>
  <c r="U18" i="36" s="1"/>
  <c r="C19" i="16"/>
  <c r="U19" i="36" s="1"/>
  <c r="C20" i="16"/>
  <c r="U20" i="36" s="1"/>
  <c r="C21" i="16"/>
  <c r="U21" i="36" s="1"/>
  <c r="C22" i="16"/>
  <c r="U22" i="36" s="1"/>
  <c r="C23" i="16"/>
  <c r="U23" i="36" s="1"/>
  <c r="C24" i="16"/>
  <c r="U24" i="36" s="1"/>
  <c r="C25" i="16"/>
  <c r="U25" i="36" s="1"/>
  <c r="C26" i="16"/>
  <c r="U26" i="36" s="1"/>
  <c r="C27" i="16"/>
  <c r="U27" i="36" s="1"/>
  <c r="C28" i="16"/>
  <c r="U28" i="36" s="1"/>
  <c r="C29" i="16"/>
  <c r="U29" i="36" s="1"/>
  <c r="C30" i="16"/>
  <c r="U30" i="36" s="1"/>
  <c r="C31" i="16"/>
  <c r="U31" i="36" s="1"/>
  <c r="C32" i="16"/>
  <c r="U32" i="36" s="1"/>
  <c r="C33" i="16"/>
  <c r="U33" i="36" s="1"/>
  <c r="C34" i="16"/>
  <c r="U34" i="36" s="1"/>
  <c r="C35" i="16"/>
  <c r="U35" i="36" s="1"/>
  <c r="C36" i="16"/>
  <c r="U36" i="36" s="1"/>
  <c r="C37" i="16"/>
  <c r="U37" i="36" s="1"/>
  <c r="C38" i="16"/>
  <c r="U38" i="36" s="1"/>
  <c r="C39" i="16"/>
  <c r="U39" i="36" s="1"/>
  <c r="C40" i="16"/>
  <c r="U40" i="36" s="1"/>
  <c r="C41" i="16"/>
  <c r="U41" i="36" s="1"/>
  <c r="C42" i="16"/>
  <c r="U42" i="36" s="1"/>
  <c r="C43" i="16"/>
  <c r="U43" i="36" s="1"/>
  <c r="C44" i="16"/>
  <c r="U44" i="36" s="1"/>
  <c r="C45" i="16"/>
  <c r="U45" i="36" s="1"/>
  <c r="C46" i="16"/>
  <c r="U46" i="36" s="1"/>
  <c r="C47" i="16"/>
  <c r="U47" i="36" s="1"/>
  <c r="C48" i="16"/>
  <c r="U48" i="36" s="1"/>
  <c r="C49" i="16"/>
  <c r="U49" i="36" s="1"/>
  <c r="C50" i="16"/>
  <c r="U50" i="36" s="1"/>
  <c r="C51" i="16"/>
  <c r="U51" i="36" s="1"/>
  <c r="C52" i="16"/>
  <c r="U52" i="36" s="1"/>
  <c r="C53" i="16"/>
  <c r="U53" i="36" s="1"/>
  <c r="C54" i="16"/>
  <c r="U54" i="36" s="1"/>
  <c r="C55" i="16"/>
  <c r="U55" i="36" s="1"/>
  <c r="C56" i="16"/>
  <c r="U56" i="36" s="1"/>
  <c r="C57" i="16"/>
  <c r="U57" i="36" s="1"/>
  <c r="C58" i="16"/>
  <c r="U58" i="36" s="1"/>
  <c r="C59" i="16"/>
  <c r="U59" i="36" s="1"/>
  <c r="C60" i="16"/>
  <c r="U60" i="36" s="1"/>
  <c r="C61" i="16"/>
  <c r="U61" i="36" s="1"/>
  <c r="C62" i="16"/>
  <c r="U62" i="36" s="1"/>
  <c r="C63" i="16"/>
  <c r="U63" i="36" s="1"/>
  <c r="C64" i="16"/>
  <c r="U64" i="36" s="1"/>
  <c r="C65" i="16"/>
  <c r="U65" i="36" s="1"/>
  <c r="C66" i="16"/>
  <c r="U66" i="36" s="1"/>
  <c r="C67" i="16"/>
  <c r="U67" i="36" s="1"/>
  <c r="C68" i="16"/>
  <c r="U68" i="36" s="1"/>
  <c r="C69" i="16"/>
  <c r="U69" i="36" s="1"/>
  <c r="C70" i="16"/>
  <c r="U70" i="36" s="1"/>
  <c r="C71" i="16"/>
  <c r="U71" i="36" s="1"/>
  <c r="C72" i="16"/>
  <c r="U72" i="36" s="1"/>
  <c r="C73" i="16"/>
  <c r="U73" i="36" s="1"/>
  <c r="C74" i="16"/>
  <c r="U74" i="36" s="1"/>
  <c r="C75" i="16"/>
  <c r="U75" i="36" s="1"/>
  <c r="C76" i="16"/>
  <c r="U76" i="36" s="1"/>
  <c r="C77" i="16"/>
  <c r="U77" i="36" s="1"/>
  <c r="C78" i="16"/>
  <c r="U78" i="36" s="1"/>
  <c r="C79" i="16"/>
  <c r="U79" i="36" s="1"/>
  <c r="C80" i="16"/>
  <c r="U80" i="36" s="1"/>
  <c r="C81" i="16"/>
  <c r="U81" i="36" s="1"/>
  <c r="C82" i="16"/>
  <c r="U82" i="36" s="1"/>
  <c r="C83" i="16"/>
  <c r="U83" i="36" s="1"/>
  <c r="C84" i="16"/>
  <c r="U84" i="36" s="1"/>
  <c r="C85" i="16"/>
  <c r="U85" i="36" s="1"/>
  <c r="C86" i="16"/>
  <c r="U86" i="36" s="1"/>
  <c r="C87" i="16"/>
  <c r="U87" i="36" s="1"/>
  <c r="C88" i="16"/>
  <c r="U88" i="36" s="1"/>
  <c r="C89" i="16"/>
  <c r="U89" i="36" s="1"/>
  <c r="C90" i="16"/>
  <c r="U90" i="36" s="1"/>
  <c r="C91" i="16"/>
  <c r="U91" i="36" s="1"/>
  <c r="C92" i="16"/>
  <c r="U92" i="36" s="1"/>
  <c r="C93" i="16"/>
  <c r="U93" i="36" s="1"/>
  <c r="C94" i="16"/>
  <c r="U94" i="36" s="1"/>
  <c r="C95" i="16"/>
  <c r="U95" i="36" s="1"/>
  <c r="C96" i="16"/>
  <c r="U96" i="36" s="1"/>
  <c r="C97" i="16"/>
  <c r="U97" i="36" s="1"/>
  <c r="C98" i="16"/>
  <c r="U98" i="36" s="1"/>
  <c r="C99" i="16"/>
  <c r="U99" i="36" s="1"/>
  <c r="C100" i="16"/>
  <c r="U100" i="36" s="1"/>
  <c r="C101" i="16"/>
  <c r="U101" i="36" s="1"/>
  <c r="C102" i="16"/>
  <c r="U102" i="36" s="1"/>
  <c r="C103" i="16"/>
  <c r="U103" i="36" s="1"/>
  <c r="C104" i="16"/>
  <c r="U104" i="36" s="1"/>
  <c r="C105" i="16"/>
  <c r="U105" i="36" s="1"/>
  <c r="C106" i="16"/>
  <c r="U106" i="36" s="1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2" i="16"/>
  <c r="U2" i="36" s="1"/>
  <c r="B2" i="16"/>
  <c r="T2" i="36" s="1"/>
  <c r="B3" i="16"/>
  <c r="T3" i="36" s="1"/>
  <c r="B4" i="16"/>
  <c r="T4" i="36" s="1"/>
  <c r="B5" i="16"/>
  <c r="T5" i="36" s="1"/>
  <c r="B6" i="16"/>
  <c r="T6" i="36" s="1"/>
  <c r="B7" i="16"/>
  <c r="T7" i="36" s="1"/>
  <c r="B8" i="16"/>
  <c r="T8" i="36" s="1"/>
  <c r="B9" i="16"/>
  <c r="T9" i="36" s="1"/>
  <c r="B10" i="16"/>
  <c r="T10" i="36" s="1"/>
  <c r="B11" i="16"/>
  <c r="T11" i="36" s="1"/>
  <c r="B12" i="16"/>
  <c r="T12" i="36" s="1"/>
  <c r="B13" i="16"/>
  <c r="T13" i="36" s="1"/>
  <c r="B14" i="16"/>
  <c r="T14" i="36" s="1"/>
  <c r="B15" i="16"/>
  <c r="T15" i="36" s="1"/>
  <c r="B16" i="16"/>
  <c r="T16" i="36" s="1"/>
  <c r="B17" i="16"/>
  <c r="T17" i="36" s="1"/>
  <c r="B18" i="16"/>
  <c r="T18" i="36" s="1"/>
  <c r="B19" i="16"/>
  <c r="T19" i="36" s="1"/>
  <c r="B20" i="16"/>
  <c r="T20" i="36" s="1"/>
  <c r="B21" i="16"/>
  <c r="T21" i="36" s="1"/>
  <c r="B22" i="16"/>
  <c r="T22" i="36" s="1"/>
  <c r="B23" i="16"/>
  <c r="T23" i="36" s="1"/>
  <c r="B24" i="16"/>
  <c r="T24" i="36" s="1"/>
  <c r="B25" i="16"/>
  <c r="T25" i="36" s="1"/>
  <c r="B26" i="16"/>
  <c r="T26" i="36" s="1"/>
  <c r="B27" i="16"/>
  <c r="T27" i="36" s="1"/>
  <c r="B28" i="16"/>
  <c r="T28" i="36" s="1"/>
  <c r="B29" i="16"/>
  <c r="T29" i="36" s="1"/>
  <c r="B30" i="16"/>
  <c r="T30" i="36" s="1"/>
  <c r="B31" i="16"/>
  <c r="T31" i="36" s="1"/>
  <c r="B32" i="16"/>
  <c r="T32" i="36" s="1"/>
  <c r="B33" i="16"/>
  <c r="T33" i="36" s="1"/>
  <c r="B34" i="16"/>
  <c r="T34" i="36" s="1"/>
  <c r="B35" i="16"/>
  <c r="T35" i="36" s="1"/>
  <c r="B36" i="16"/>
  <c r="T36" i="36" s="1"/>
  <c r="B37" i="16"/>
  <c r="T37" i="36" s="1"/>
  <c r="B38" i="16"/>
  <c r="T38" i="36" s="1"/>
  <c r="B39" i="16"/>
  <c r="T39" i="36" s="1"/>
  <c r="B40" i="16"/>
  <c r="T40" i="36" s="1"/>
  <c r="B41" i="16"/>
  <c r="T41" i="36" s="1"/>
  <c r="B42" i="16"/>
  <c r="T42" i="36" s="1"/>
  <c r="B43" i="16"/>
  <c r="T43" i="36" s="1"/>
  <c r="B44" i="16"/>
  <c r="T44" i="36" s="1"/>
  <c r="B45" i="16"/>
  <c r="T45" i="36" s="1"/>
  <c r="B46" i="16"/>
  <c r="T46" i="36" s="1"/>
  <c r="B47" i="16"/>
  <c r="T47" i="36" s="1"/>
  <c r="B48" i="16"/>
  <c r="T48" i="36" s="1"/>
  <c r="B49" i="16"/>
  <c r="T49" i="36" s="1"/>
  <c r="B50" i="16"/>
  <c r="T50" i="36" s="1"/>
  <c r="B51" i="16"/>
  <c r="T51" i="36" s="1"/>
  <c r="B52" i="16"/>
  <c r="T52" i="36" s="1"/>
  <c r="B53" i="16"/>
  <c r="T53" i="36" s="1"/>
  <c r="B54" i="16"/>
  <c r="T54" i="36" s="1"/>
  <c r="B55" i="16"/>
  <c r="T55" i="36" s="1"/>
  <c r="B56" i="16"/>
  <c r="T56" i="36" s="1"/>
  <c r="B57" i="16"/>
  <c r="T57" i="36" s="1"/>
  <c r="B58" i="16"/>
  <c r="T58" i="36" s="1"/>
  <c r="B59" i="16"/>
  <c r="T59" i="36" s="1"/>
  <c r="B60" i="16"/>
  <c r="T60" i="36" s="1"/>
  <c r="B61" i="16"/>
  <c r="T61" i="36" s="1"/>
  <c r="B62" i="16"/>
  <c r="T62" i="36" s="1"/>
  <c r="B63" i="16"/>
  <c r="T63" i="36" s="1"/>
  <c r="B64" i="16"/>
  <c r="T64" i="36" s="1"/>
  <c r="B65" i="16"/>
  <c r="T65" i="36" s="1"/>
  <c r="B66" i="16"/>
  <c r="T66" i="36" s="1"/>
  <c r="B67" i="16"/>
  <c r="T67" i="36" s="1"/>
  <c r="B68" i="16"/>
  <c r="T68" i="36" s="1"/>
  <c r="B69" i="16"/>
  <c r="T69" i="36" s="1"/>
  <c r="B70" i="16"/>
  <c r="T70" i="36" s="1"/>
  <c r="B71" i="16"/>
  <c r="T71" i="36" s="1"/>
  <c r="B72" i="16"/>
  <c r="T72" i="36" s="1"/>
  <c r="B73" i="16"/>
  <c r="T73" i="36" s="1"/>
  <c r="B74" i="16"/>
  <c r="T74" i="36" s="1"/>
  <c r="B75" i="16"/>
  <c r="T75" i="36" s="1"/>
  <c r="B76" i="16"/>
  <c r="T76" i="36" s="1"/>
  <c r="B77" i="16"/>
  <c r="T77" i="36" s="1"/>
  <c r="B78" i="16"/>
  <c r="T78" i="36" s="1"/>
  <c r="B79" i="16"/>
  <c r="T79" i="36" s="1"/>
  <c r="B80" i="16"/>
  <c r="T80" i="36" s="1"/>
  <c r="B81" i="16"/>
  <c r="T81" i="36" s="1"/>
  <c r="B82" i="16"/>
  <c r="T82" i="36" s="1"/>
  <c r="B83" i="16"/>
  <c r="T83" i="36" s="1"/>
  <c r="B84" i="16"/>
  <c r="T84" i="36" s="1"/>
  <c r="B85" i="16"/>
  <c r="T85" i="36" s="1"/>
  <c r="B86" i="16"/>
  <c r="T86" i="36" s="1"/>
  <c r="B87" i="16"/>
  <c r="T87" i="36" s="1"/>
  <c r="B88" i="16"/>
  <c r="T88" i="36" s="1"/>
  <c r="B89" i="16"/>
  <c r="T89" i="36" s="1"/>
  <c r="B90" i="16"/>
  <c r="T90" i="36" s="1"/>
  <c r="B91" i="16"/>
  <c r="T91" i="36" s="1"/>
  <c r="B92" i="16"/>
  <c r="T92" i="36" s="1"/>
  <c r="B93" i="16"/>
  <c r="T93" i="36" s="1"/>
  <c r="B94" i="16"/>
  <c r="T94" i="36" s="1"/>
  <c r="B95" i="16"/>
  <c r="T95" i="36" s="1"/>
  <c r="B96" i="16"/>
  <c r="T96" i="36" s="1"/>
  <c r="B97" i="16"/>
  <c r="T97" i="36" s="1"/>
  <c r="B98" i="16"/>
  <c r="T98" i="36" s="1"/>
  <c r="B99" i="16"/>
  <c r="T99" i="36" s="1"/>
  <c r="B100" i="16"/>
  <c r="T100" i="36" s="1"/>
  <c r="B101" i="16"/>
  <c r="T101" i="36" s="1"/>
  <c r="B102" i="16"/>
  <c r="T102" i="36" s="1"/>
  <c r="B103" i="16"/>
  <c r="T103" i="36" s="1"/>
  <c r="B104" i="16"/>
  <c r="T104" i="36" s="1"/>
  <c r="B105" i="16"/>
  <c r="T105" i="36" s="1"/>
  <c r="B106" i="16"/>
  <c r="T106" i="36" s="1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P2" i="16"/>
  <c r="AH2" i="36" s="1"/>
  <c r="AH1" i="36"/>
  <c r="AI1" i="36"/>
  <c r="P3" i="16"/>
  <c r="AH3" i="36" s="1"/>
  <c r="P4" i="16"/>
  <c r="AH4" i="36" s="1"/>
  <c r="P5" i="16"/>
  <c r="AH5" i="36" s="1"/>
  <c r="P6" i="16"/>
  <c r="AH6" i="36" s="1"/>
  <c r="P7" i="16"/>
  <c r="AH7" i="36" s="1"/>
  <c r="P8" i="16"/>
  <c r="AH8" i="36" s="1"/>
  <c r="P9" i="16"/>
  <c r="AH9" i="36" s="1"/>
  <c r="P10" i="16"/>
  <c r="AH10" i="36" s="1"/>
  <c r="P11" i="16"/>
  <c r="AH11" i="36" s="1"/>
  <c r="P12" i="16"/>
  <c r="AH12" i="36" s="1"/>
  <c r="P13" i="16"/>
  <c r="AH13" i="36" s="1"/>
  <c r="P14" i="16"/>
  <c r="AH14" i="36" s="1"/>
  <c r="P15" i="16"/>
  <c r="AH15" i="36" s="1"/>
  <c r="P16" i="16"/>
  <c r="AH16" i="36" s="1"/>
  <c r="P17" i="16"/>
  <c r="AH17" i="36" s="1"/>
  <c r="P18" i="16"/>
  <c r="AH18" i="36" s="1"/>
  <c r="P19" i="16"/>
  <c r="AH19" i="36" s="1"/>
  <c r="P20" i="16"/>
  <c r="AH20" i="36" s="1"/>
  <c r="P21" i="16"/>
  <c r="AH21" i="36" s="1"/>
  <c r="P22" i="16"/>
  <c r="AH22" i="36" s="1"/>
  <c r="P23" i="16"/>
  <c r="AH23" i="36" s="1"/>
  <c r="P24" i="16"/>
  <c r="AH24" i="36" s="1"/>
  <c r="P25" i="16"/>
  <c r="AH25" i="36" s="1"/>
  <c r="P26" i="16"/>
  <c r="AH26" i="36" s="1"/>
  <c r="P27" i="16"/>
  <c r="AH27" i="36" s="1"/>
  <c r="P28" i="16"/>
  <c r="AH28" i="36" s="1"/>
  <c r="P29" i="16"/>
  <c r="AH29" i="36" s="1"/>
  <c r="P30" i="16"/>
  <c r="AH30" i="36" s="1"/>
  <c r="P31" i="16"/>
  <c r="AH31" i="36" s="1"/>
  <c r="P32" i="16"/>
  <c r="AH32" i="36" s="1"/>
  <c r="P33" i="16"/>
  <c r="AH33" i="36" s="1"/>
  <c r="P34" i="16"/>
  <c r="AH34" i="36" s="1"/>
  <c r="P35" i="16"/>
  <c r="AH35" i="36" s="1"/>
  <c r="P36" i="16"/>
  <c r="AH36" i="36" s="1"/>
  <c r="P37" i="16"/>
  <c r="AH37" i="36" s="1"/>
  <c r="P38" i="16"/>
  <c r="AH38" i="36" s="1"/>
  <c r="P39" i="16"/>
  <c r="AH39" i="36" s="1"/>
  <c r="P40" i="16"/>
  <c r="AH40" i="36" s="1"/>
  <c r="P41" i="16"/>
  <c r="AH41" i="36" s="1"/>
  <c r="P42" i="16"/>
  <c r="AH42" i="36" s="1"/>
  <c r="P43" i="16"/>
  <c r="AH43" i="36" s="1"/>
  <c r="P44" i="16"/>
  <c r="AH44" i="36" s="1"/>
  <c r="P45" i="16"/>
  <c r="AH45" i="36" s="1"/>
  <c r="P46" i="16"/>
  <c r="AH46" i="36" s="1"/>
  <c r="P47" i="16"/>
  <c r="AH47" i="36" s="1"/>
  <c r="P48" i="16"/>
  <c r="AH48" i="36" s="1"/>
  <c r="P49" i="16"/>
  <c r="AH49" i="36" s="1"/>
  <c r="P50" i="16"/>
  <c r="AH50" i="36" s="1"/>
  <c r="P51" i="16"/>
  <c r="AH51" i="36" s="1"/>
  <c r="P52" i="16"/>
  <c r="AH52" i="36" s="1"/>
  <c r="P53" i="16"/>
  <c r="AH53" i="36" s="1"/>
  <c r="P54" i="16"/>
  <c r="AH54" i="36" s="1"/>
  <c r="P55" i="16"/>
  <c r="AH55" i="36" s="1"/>
  <c r="P56" i="16"/>
  <c r="AH56" i="36" s="1"/>
  <c r="P57" i="16"/>
  <c r="AH57" i="36" s="1"/>
  <c r="P58" i="16"/>
  <c r="AH58" i="36" s="1"/>
  <c r="P59" i="16"/>
  <c r="AH59" i="36" s="1"/>
  <c r="P60" i="16"/>
  <c r="AH60" i="36" s="1"/>
  <c r="P61" i="16"/>
  <c r="AH61" i="36" s="1"/>
  <c r="P62" i="16"/>
  <c r="AH62" i="36" s="1"/>
  <c r="P63" i="16"/>
  <c r="AH63" i="36" s="1"/>
  <c r="P64" i="16"/>
  <c r="AH64" i="36" s="1"/>
  <c r="P65" i="16"/>
  <c r="AH65" i="36" s="1"/>
  <c r="P66" i="16"/>
  <c r="AH66" i="36" s="1"/>
  <c r="P67" i="16"/>
  <c r="AH67" i="36" s="1"/>
  <c r="P68" i="16"/>
  <c r="AH68" i="36" s="1"/>
  <c r="P69" i="16"/>
  <c r="AH69" i="36" s="1"/>
  <c r="P70" i="16"/>
  <c r="AH70" i="36" s="1"/>
  <c r="P71" i="16"/>
  <c r="AH71" i="36" s="1"/>
  <c r="P72" i="16"/>
  <c r="AH72" i="36" s="1"/>
  <c r="P73" i="16"/>
  <c r="AH73" i="36" s="1"/>
  <c r="P74" i="16"/>
  <c r="AH74" i="36" s="1"/>
  <c r="P75" i="16"/>
  <c r="AH75" i="36" s="1"/>
  <c r="P76" i="16"/>
  <c r="AH76" i="36" s="1"/>
  <c r="P77" i="16"/>
  <c r="AH77" i="36" s="1"/>
  <c r="P78" i="16"/>
  <c r="AH78" i="36" s="1"/>
  <c r="P79" i="16"/>
  <c r="AH79" i="36" s="1"/>
  <c r="P80" i="16"/>
  <c r="AH80" i="36" s="1"/>
  <c r="P81" i="16"/>
  <c r="AH81" i="36" s="1"/>
  <c r="P82" i="16"/>
  <c r="AH82" i="36" s="1"/>
  <c r="P83" i="16"/>
  <c r="AH83" i="36" s="1"/>
  <c r="P84" i="16"/>
  <c r="AH84" i="36" s="1"/>
  <c r="P85" i="16"/>
  <c r="AH85" i="36" s="1"/>
  <c r="P86" i="16"/>
  <c r="AH86" i="36" s="1"/>
  <c r="P87" i="16"/>
  <c r="AH87" i="36" s="1"/>
  <c r="P88" i="16"/>
  <c r="AH88" i="36" s="1"/>
  <c r="P89" i="16"/>
  <c r="AH89" i="36" s="1"/>
  <c r="P90" i="16"/>
  <c r="AH90" i="36" s="1"/>
  <c r="P91" i="16"/>
  <c r="AH91" i="36" s="1"/>
  <c r="P92" i="16"/>
  <c r="AH92" i="36" s="1"/>
  <c r="P93" i="16"/>
  <c r="AH93" i="36" s="1"/>
  <c r="P94" i="16"/>
  <c r="AH94" i="36" s="1"/>
  <c r="P95" i="16"/>
  <c r="AH95" i="36" s="1"/>
  <c r="P96" i="16"/>
  <c r="AH96" i="36" s="1"/>
  <c r="P97" i="16"/>
  <c r="AH97" i="36" s="1"/>
  <c r="P98" i="16"/>
  <c r="AH98" i="36" s="1"/>
  <c r="P99" i="16"/>
  <c r="AH99" i="36" s="1"/>
  <c r="P100" i="16"/>
  <c r="AH100" i="36" s="1"/>
  <c r="P101" i="16"/>
  <c r="AH101" i="36" s="1"/>
  <c r="P102" i="16"/>
  <c r="AH102" i="36" s="1"/>
  <c r="P103" i="16"/>
  <c r="AH103" i="36" s="1"/>
  <c r="P104" i="16"/>
  <c r="AH104" i="36" s="1"/>
  <c r="P105" i="16"/>
  <c r="AH105" i="36" s="1"/>
  <c r="P106" i="16"/>
  <c r="AH106" i="36" s="1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I3" i="16"/>
  <c r="J3" i="16"/>
  <c r="L3" i="16" s="1"/>
  <c r="AD3" i="36" s="1"/>
  <c r="I4" i="16"/>
  <c r="AA4" i="36" s="1"/>
  <c r="J4" i="16"/>
  <c r="L4" i="16" s="1"/>
  <c r="AD4" i="36" s="1"/>
  <c r="I5" i="16"/>
  <c r="AA5" i="36" s="1"/>
  <c r="J5" i="16"/>
  <c r="L5" i="16" s="1"/>
  <c r="AD5" i="36" s="1"/>
  <c r="I6" i="16"/>
  <c r="AA6" i="36" s="1"/>
  <c r="J6" i="16"/>
  <c r="L6" i="16" s="1"/>
  <c r="AD6" i="36" s="1"/>
  <c r="I7" i="16"/>
  <c r="J7" i="16"/>
  <c r="L7" i="16" s="1"/>
  <c r="AD7" i="36" s="1"/>
  <c r="I8" i="16"/>
  <c r="J8" i="16"/>
  <c r="L8" i="16" s="1"/>
  <c r="AD8" i="36" s="1"/>
  <c r="I9" i="16"/>
  <c r="AA9" i="36" s="1"/>
  <c r="J9" i="16"/>
  <c r="L9" i="16" s="1"/>
  <c r="AD9" i="36" s="1"/>
  <c r="I10" i="16"/>
  <c r="AA10" i="36" s="1"/>
  <c r="J10" i="16"/>
  <c r="L10" i="16" s="1"/>
  <c r="AD10" i="36" s="1"/>
  <c r="I11" i="16"/>
  <c r="AA11" i="36" s="1"/>
  <c r="J11" i="16"/>
  <c r="L11" i="16" s="1"/>
  <c r="AD11" i="36" s="1"/>
  <c r="I12" i="16"/>
  <c r="AA12" i="36" s="1"/>
  <c r="J12" i="16"/>
  <c r="L12" i="16" s="1"/>
  <c r="AD12" i="36" s="1"/>
  <c r="I13" i="16"/>
  <c r="J13" i="16"/>
  <c r="L13" i="16" s="1"/>
  <c r="AD13" i="36" s="1"/>
  <c r="I14" i="16"/>
  <c r="AA14" i="36" s="1"/>
  <c r="J14" i="16"/>
  <c r="L14" i="16" s="1"/>
  <c r="AD14" i="36" s="1"/>
  <c r="I15" i="16"/>
  <c r="AA15" i="36" s="1"/>
  <c r="J15" i="16"/>
  <c r="L15" i="16" s="1"/>
  <c r="AD15" i="36" s="1"/>
  <c r="I16" i="16"/>
  <c r="AA16" i="36" s="1"/>
  <c r="J16" i="16"/>
  <c r="L16" i="16" s="1"/>
  <c r="AD16" i="36" s="1"/>
  <c r="I17" i="16"/>
  <c r="J17" i="16"/>
  <c r="L17" i="16" s="1"/>
  <c r="AD17" i="36" s="1"/>
  <c r="I18" i="16"/>
  <c r="AA18" i="36" s="1"/>
  <c r="J18" i="16"/>
  <c r="L18" i="16" s="1"/>
  <c r="AD18" i="36" s="1"/>
  <c r="I19" i="16"/>
  <c r="AA19" i="36" s="1"/>
  <c r="J19" i="16"/>
  <c r="L19" i="16" s="1"/>
  <c r="AD19" i="36" s="1"/>
  <c r="I20" i="16"/>
  <c r="AA20" i="36" s="1"/>
  <c r="J20" i="16"/>
  <c r="L20" i="16" s="1"/>
  <c r="AD20" i="36" s="1"/>
  <c r="I21" i="16"/>
  <c r="J21" i="16"/>
  <c r="L21" i="16" s="1"/>
  <c r="AD21" i="36" s="1"/>
  <c r="I22" i="16"/>
  <c r="AA22" i="36" s="1"/>
  <c r="J22" i="16"/>
  <c r="L22" i="16" s="1"/>
  <c r="AD22" i="36" s="1"/>
  <c r="I23" i="16"/>
  <c r="AA23" i="36" s="1"/>
  <c r="J23" i="16"/>
  <c r="L23" i="16" s="1"/>
  <c r="AD23" i="36" s="1"/>
  <c r="I24" i="16"/>
  <c r="AA24" i="36" s="1"/>
  <c r="J24" i="16"/>
  <c r="L24" i="16" s="1"/>
  <c r="AD24" i="36" s="1"/>
  <c r="I25" i="16"/>
  <c r="AA25" i="36" s="1"/>
  <c r="J25" i="16"/>
  <c r="L25" i="16" s="1"/>
  <c r="AD25" i="36" s="1"/>
  <c r="I26" i="16"/>
  <c r="AA26" i="36" s="1"/>
  <c r="J26" i="16"/>
  <c r="L26" i="16" s="1"/>
  <c r="AD26" i="36" s="1"/>
  <c r="I27" i="16"/>
  <c r="J27" i="16"/>
  <c r="L27" i="16" s="1"/>
  <c r="I28" i="16"/>
  <c r="AA28" i="36" s="1"/>
  <c r="J28" i="16"/>
  <c r="L28" i="16" s="1"/>
  <c r="AD28" i="36" s="1"/>
  <c r="I29" i="16"/>
  <c r="J29" i="16"/>
  <c r="L29" i="16" s="1"/>
  <c r="AD29" i="36" s="1"/>
  <c r="I30" i="16"/>
  <c r="AA30" i="36" s="1"/>
  <c r="J30" i="16"/>
  <c r="L30" i="16" s="1"/>
  <c r="AD30" i="36" s="1"/>
  <c r="I31" i="16"/>
  <c r="AA31" i="36" s="1"/>
  <c r="J31" i="16"/>
  <c r="L31" i="16" s="1"/>
  <c r="AD31" i="36" s="1"/>
  <c r="I32" i="16"/>
  <c r="AA32" i="36" s="1"/>
  <c r="J32" i="16"/>
  <c r="L32" i="16" s="1"/>
  <c r="AD32" i="36" s="1"/>
  <c r="I33" i="16"/>
  <c r="AA33" i="36" s="1"/>
  <c r="J33" i="16"/>
  <c r="L33" i="16" s="1"/>
  <c r="AD33" i="36" s="1"/>
  <c r="I34" i="16"/>
  <c r="AA34" i="36" s="1"/>
  <c r="J34" i="16"/>
  <c r="L34" i="16" s="1"/>
  <c r="AD34" i="36" s="1"/>
  <c r="I35" i="16"/>
  <c r="AA35" i="36" s="1"/>
  <c r="J35" i="16"/>
  <c r="L35" i="16" s="1"/>
  <c r="AD35" i="36" s="1"/>
  <c r="I36" i="16"/>
  <c r="AA36" i="36" s="1"/>
  <c r="J36" i="16"/>
  <c r="L36" i="16" s="1"/>
  <c r="AD36" i="36" s="1"/>
  <c r="I37" i="16"/>
  <c r="AA37" i="36" s="1"/>
  <c r="J37" i="16"/>
  <c r="L37" i="16" s="1"/>
  <c r="AD37" i="36" s="1"/>
  <c r="I38" i="16"/>
  <c r="AA38" i="36" s="1"/>
  <c r="J38" i="16"/>
  <c r="L38" i="16" s="1"/>
  <c r="AD38" i="36" s="1"/>
  <c r="I39" i="16"/>
  <c r="AA39" i="36" s="1"/>
  <c r="J39" i="16"/>
  <c r="L39" i="16" s="1"/>
  <c r="AD39" i="36" s="1"/>
  <c r="I40" i="16"/>
  <c r="AA40" i="36" s="1"/>
  <c r="J40" i="16"/>
  <c r="L40" i="16" s="1"/>
  <c r="AD40" i="36" s="1"/>
  <c r="I41" i="16"/>
  <c r="J41" i="16"/>
  <c r="L41" i="16" s="1"/>
  <c r="AD41" i="36" s="1"/>
  <c r="I42" i="16"/>
  <c r="AA42" i="36" s="1"/>
  <c r="J42" i="16"/>
  <c r="L42" i="16" s="1"/>
  <c r="AD42" i="36" s="1"/>
  <c r="I43" i="16"/>
  <c r="AA43" i="36" s="1"/>
  <c r="J43" i="16"/>
  <c r="L43" i="16" s="1"/>
  <c r="AD43" i="36" s="1"/>
  <c r="I44" i="16"/>
  <c r="AA44" i="36" s="1"/>
  <c r="J44" i="16"/>
  <c r="L44" i="16" s="1"/>
  <c r="AD44" i="36" s="1"/>
  <c r="I45" i="16"/>
  <c r="J45" i="16"/>
  <c r="L45" i="16" s="1"/>
  <c r="AD45" i="36" s="1"/>
  <c r="I46" i="16"/>
  <c r="AA46" i="36" s="1"/>
  <c r="J46" i="16"/>
  <c r="L46" i="16" s="1"/>
  <c r="AD46" i="36" s="1"/>
  <c r="I47" i="16"/>
  <c r="AA47" i="36" s="1"/>
  <c r="J47" i="16"/>
  <c r="L47" i="16" s="1"/>
  <c r="AD47" i="36" s="1"/>
  <c r="I48" i="16"/>
  <c r="AA48" i="36" s="1"/>
  <c r="J48" i="16"/>
  <c r="L48" i="16" s="1"/>
  <c r="AD48" i="36" s="1"/>
  <c r="I49" i="16"/>
  <c r="AA49" i="36" s="1"/>
  <c r="J49" i="16"/>
  <c r="L49" i="16" s="1"/>
  <c r="AD49" i="36" s="1"/>
  <c r="I50" i="16"/>
  <c r="AA50" i="36" s="1"/>
  <c r="J50" i="16"/>
  <c r="L50" i="16" s="1"/>
  <c r="AD50" i="36" s="1"/>
  <c r="I51" i="16"/>
  <c r="AA51" i="36" s="1"/>
  <c r="J51" i="16"/>
  <c r="L51" i="16" s="1"/>
  <c r="I52" i="16"/>
  <c r="AA52" i="36" s="1"/>
  <c r="J52" i="16"/>
  <c r="L52" i="16" s="1"/>
  <c r="AD52" i="36" s="1"/>
  <c r="I53" i="16"/>
  <c r="J53" i="16"/>
  <c r="L53" i="16" s="1"/>
  <c r="AD53" i="36" s="1"/>
  <c r="I54" i="16"/>
  <c r="AA54" i="36" s="1"/>
  <c r="J54" i="16"/>
  <c r="L54" i="16" s="1"/>
  <c r="AD54" i="36" s="1"/>
  <c r="I55" i="16"/>
  <c r="AA55" i="36" s="1"/>
  <c r="J55" i="16"/>
  <c r="L55" i="16" s="1"/>
  <c r="AD55" i="36" s="1"/>
  <c r="I56" i="16"/>
  <c r="AA56" i="36" s="1"/>
  <c r="J56" i="16"/>
  <c r="L56" i="16" s="1"/>
  <c r="AD56" i="36" s="1"/>
  <c r="I57" i="16"/>
  <c r="AA57" i="36" s="1"/>
  <c r="J57" i="16"/>
  <c r="L57" i="16" s="1"/>
  <c r="AD57" i="36" s="1"/>
  <c r="I58" i="16"/>
  <c r="AA58" i="36" s="1"/>
  <c r="J58" i="16"/>
  <c r="L58" i="16" s="1"/>
  <c r="AD58" i="36" s="1"/>
  <c r="I59" i="16"/>
  <c r="J59" i="16"/>
  <c r="L59" i="16" s="1"/>
  <c r="AD59" i="36" s="1"/>
  <c r="I60" i="16"/>
  <c r="AA60" i="36" s="1"/>
  <c r="J60" i="16"/>
  <c r="L60" i="16" s="1"/>
  <c r="AD60" i="36" s="1"/>
  <c r="I61" i="16"/>
  <c r="J61" i="16"/>
  <c r="L61" i="16" s="1"/>
  <c r="AD61" i="36" s="1"/>
  <c r="I62" i="16"/>
  <c r="AA62" i="36" s="1"/>
  <c r="J62" i="16"/>
  <c r="L62" i="16" s="1"/>
  <c r="AD62" i="36" s="1"/>
  <c r="I63" i="16"/>
  <c r="AA63" i="36" s="1"/>
  <c r="J63" i="16"/>
  <c r="L63" i="16" s="1"/>
  <c r="AD63" i="36" s="1"/>
  <c r="I64" i="16"/>
  <c r="AA64" i="36" s="1"/>
  <c r="J64" i="16"/>
  <c r="L64" i="16" s="1"/>
  <c r="AD64" i="36" s="1"/>
  <c r="I65" i="16"/>
  <c r="J65" i="16"/>
  <c r="L65" i="16" s="1"/>
  <c r="AD65" i="36" s="1"/>
  <c r="I66" i="16"/>
  <c r="AA66" i="36" s="1"/>
  <c r="J66" i="16"/>
  <c r="L66" i="16" s="1"/>
  <c r="AD66" i="36" s="1"/>
  <c r="I67" i="16"/>
  <c r="AA67" i="36" s="1"/>
  <c r="J67" i="16"/>
  <c r="L67" i="16" s="1"/>
  <c r="AD67" i="36" s="1"/>
  <c r="I68" i="16"/>
  <c r="AA68" i="36" s="1"/>
  <c r="J68" i="16"/>
  <c r="L68" i="16" s="1"/>
  <c r="AD68" i="36" s="1"/>
  <c r="I69" i="16"/>
  <c r="AA69" i="36" s="1"/>
  <c r="J69" i="16"/>
  <c r="L69" i="16" s="1"/>
  <c r="AD69" i="36" s="1"/>
  <c r="I70" i="16"/>
  <c r="AA70" i="36" s="1"/>
  <c r="J70" i="16"/>
  <c r="L70" i="16" s="1"/>
  <c r="AD70" i="36" s="1"/>
  <c r="I71" i="16"/>
  <c r="AA71" i="36" s="1"/>
  <c r="J71" i="16"/>
  <c r="L71" i="16" s="1"/>
  <c r="AD71" i="36" s="1"/>
  <c r="I72" i="16"/>
  <c r="AA72" i="36" s="1"/>
  <c r="J72" i="16"/>
  <c r="L72" i="16" s="1"/>
  <c r="AD72" i="36" s="1"/>
  <c r="I73" i="16"/>
  <c r="J73" i="16"/>
  <c r="L73" i="16" s="1"/>
  <c r="AD73" i="36" s="1"/>
  <c r="I74" i="16"/>
  <c r="AA74" i="36" s="1"/>
  <c r="J74" i="16"/>
  <c r="L74" i="16" s="1"/>
  <c r="AD74" i="36" s="1"/>
  <c r="I75" i="16"/>
  <c r="AA75" i="36" s="1"/>
  <c r="J75" i="16"/>
  <c r="L75" i="16" s="1"/>
  <c r="AD75" i="36" s="1"/>
  <c r="I76" i="16"/>
  <c r="AA76" i="36" s="1"/>
  <c r="J76" i="16"/>
  <c r="L76" i="16" s="1"/>
  <c r="AD76" i="36" s="1"/>
  <c r="I77" i="16"/>
  <c r="AA77" i="36" s="1"/>
  <c r="J77" i="16"/>
  <c r="L77" i="16" s="1"/>
  <c r="AD77" i="36" s="1"/>
  <c r="I78" i="16"/>
  <c r="AA78" i="36" s="1"/>
  <c r="J78" i="16"/>
  <c r="L78" i="16" s="1"/>
  <c r="AD78" i="36" s="1"/>
  <c r="I79" i="16"/>
  <c r="AA79" i="36" s="1"/>
  <c r="J79" i="16"/>
  <c r="L79" i="16" s="1"/>
  <c r="AD79" i="36" s="1"/>
  <c r="I80" i="16"/>
  <c r="AA80" i="36" s="1"/>
  <c r="J80" i="16"/>
  <c r="L80" i="16" s="1"/>
  <c r="AD80" i="36" s="1"/>
  <c r="I81" i="16"/>
  <c r="J81" i="16"/>
  <c r="L81" i="16" s="1"/>
  <c r="AD81" i="36" s="1"/>
  <c r="I82" i="16"/>
  <c r="AA82" i="36" s="1"/>
  <c r="J82" i="16"/>
  <c r="L82" i="16" s="1"/>
  <c r="AD82" i="36" s="1"/>
  <c r="I83" i="16"/>
  <c r="AA83" i="36" s="1"/>
  <c r="J83" i="16"/>
  <c r="L83" i="16" s="1"/>
  <c r="AD83" i="36" s="1"/>
  <c r="I84" i="16"/>
  <c r="AA84" i="36" s="1"/>
  <c r="J84" i="16"/>
  <c r="L84" i="16" s="1"/>
  <c r="AD84" i="36" s="1"/>
  <c r="I85" i="16"/>
  <c r="AA85" i="36" s="1"/>
  <c r="J85" i="16"/>
  <c r="L85" i="16" s="1"/>
  <c r="AD85" i="36" s="1"/>
  <c r="I86" i="16"/>
  <c r="AA86" i="36" s="1"/>
  <c r="J86" i="16"/>
  <c r="L86" i="16" s="1"/>
  <c r="AD86" i="36" s="1"/>
  <c r="I87" i="16"/>
  <c r="AA87" i="36" s="1"/>
  <c r="J87" i="16"/>
  <c r="L87" i="16" s="1"/>
  <c r="AD87" i="36" s="1"/>
  <c r="I88" i="16"/>
  <c r="AA88" i="36" s="1"/>
  <c r="J88" i="16"/>
  <c r="L88" i="16" s="1"/>
  <c r="AD88" i="36" s="1"/>
  <c r="I89" i="16"/>
  <c r="J89" i="16"/>
  <c r="L89" i="16" s="1"/>
  <c r="AD89" i="36" s="1"/>
  <c r="I90" i="16"/>
  <c r="AA90" i="36" s="1"/>
  <c r="J90" i="16"/>
  <c r="L90" i="16" s="1"/>
  <c r="AD90" i="36" s="1"/>
  <c r="I91" i="16"/>
  <c r="J91" i="16"/>
  <c r="L91" i="16" s="1"/>
  <c r="AD91" i="36" s="1"/>
  <c r="I92" i="16"/>
  <c r="AA92" i="36" s="1"/>
  <c r="J92" i="16"/>
  <c r="L92" i="16" s="1"/>
  <c r="AD92" i="36" s="1"/>
  <c r="I93" i="16"/>
  <c r="AA93" i="36" s="1"/>
  <c r="J93" i="16"/>
  <c r="L93" i="16" s="1"/>
  <c r="AD93" i="36" s="1"/>
  <c r="I94" i="16"/>
  <c r="AA94" i="36" s="1"/>
  <c r="J94" i="16"/>
  <c r="L94" i="16" s="1"/>
  <c r="AD94" i="36" s="1"/>
  <c r="I95" i="16"/>
  <c r="AA95" i="36" s="1"/>
  <c r="J95" i="16"/>
  <c r="L95" i="16" s="1"/>
  <c r="AD95" i="36" s="1"/>
  <c r="I96" i="16"/>
  <c r="AA96" i="36" s="1"/>
  <c r="J96" i="16"/>
  <c r="L96" i="16" s="1"/>
  <c r="AD96" i="36" s="1"/>
  <c r="I97" i="16"/>
  <c r="AA97" i="36" s="1"/>
  <c r="J97" i="16"/>
  <c r="L97" i="16" s="1"/>
  <c r="AD97" i="36" s="1"/>
  <c r="I98" i="16"/>
  <c r="AA98" i="36" s="1"/>
  <c r="J98" i="16"/>
  <c r="L98" i="16" s="1"/>
  <c r="AD98" i="36" s="1"/>
  <c r="I99" i="16"/>
  <c r="AA99" i="36" s="1"/>
  <c r="J99" i="16"/>
  <c r="L99" i="16" s="1"/>
  <c r="AD99" i="36" s="1"/>
  <c r="I100" i="16"/>
  <c r="AA100" i="36" s="1"/>
  <c r="J100" i="16"/>
  <c r="L100" i="16" s="1"/>
  <c r="AD100" i="36" s="1"/>
  <c r="I101" i="16"/>
  <c r="AA101" i="36" s="1"/>
  <c r="J101" i="16"/>
  <c r="L101" i="16" s="1"/>
  <c r="AD101" i="36" s="1"/>
  <c r="I102" i="16"/>
  <c r="AA102" i="36" s="1"/>
  <c r="J102" i="16"/>
  <c r="L102" i="16" s="1"/>
  <c r="AD102" i="36" s="1"/>
  <c r="I103" i="16"/>
  <c r="AA103" i="36" s="1"/>
  <c r="J103" i="16"/>
  <c r="L103" i="16" s="1"/>
  <c r="AD103" i="36" s="1"/>
  <c r="I104" i="16"/>
  <c r="AA104" i="36" s="1"/>
  <c r="J104" i="16"/>
  <c r="L104" i="16" s="1"/>
  <c r="AD104" i="36" s="1"/>
  <c r="I105" i="16"/>
  <c r="J105" i="16"/>
  <c r="L105" i="16" s="1"/>
  <c r="AD105" i="36" s="1"/>
  <c r="I106" i="16"/>
  <c r="AA106" i="36" s="1"/>
  <c r="J106" i="16"/>
  <c r="L106" i="16" s="1"/>
  <c r="AD106" i="36" s="1"/>
  <c r="I107" i="16"/>
  <c r="J107" i="16"/>
  <c r="L107" i="16" s="1"/>
  <c r="I108" i="16"/>
  <c r="J108" i="16"/>
  <c r="L108" i="16" s="1"/>
  <c r="I109" i="16"/>
  <c r="J109" i="16"/>
  <c r="L109" i="16" s="1"/>
  <c r="I110" i="16"/>
  <c r="J110" i="16"/>
  <c r="L110" i="16" s="1"/>
  <c r="I111" i="16"/>
  <c r="J111" i="16"/>
  <c r="L111" i="16" s="1"/>
  <c r="I112" i="16"/>
  <c r="J112" i="16"/>
  <c r="L112" i="16" s="1"/>
  <c r="I113" i="16"/>
  <c r="J113" i="16"/>
  <c r="L113" i="16" s="1"/>
  <c r="I114" i="16"/>
  <c r="J114" i="16"/>
  <c r="L114" i="16" s="1"/>
  <c r="I115" i="16"/>
  <c r="J115" i="16"/>
  <c r="L115" i="16" s="1"/>
  <c r="I116" i="16"/>
  <c r="J116" i="16"/>
  <c r="L116" i="16" s="1"/>
  <c r="I117" i="16"/>
  <c r="J117" i="16"/>
  <c r="L117" i="16" s="1"/>
  <c r="I118" i="16"/>
  <c r="J118" i="16"/>
  <c r="L118" i="16" s="1"/>
  <c r="I119" i="16"/>
  <c r="J119" i="16"/>
  <c r="L119" i="16" s="1"/>
  <c r="I120" i="16"/>
  <c r="J120" i="16"/>
  <c r="L120" i="16" s="1"/>
  <c r="I121" i="16"/>
  <c r="J121" i="16"/>
  <c r="L121" i="16" s="1"/>
  <c r="I122" i="16"/>
  <c r="J122" i="16"/>
  <c r="L122" i="16" s="1"/>
  <c r="I123" i="16"/>
  <c r="J123" i="16"/>
  <c r="L123" i="16" s="1"/>
  <c r="I124" i="16"/>
  <c r="J124" i="16"/>
  <c r="L124" i="16" s="1"/>
  <c r="I125" i="16"/>
  <c r="J125" i="16"/>
  <c r="L125" i="16" s="1"/>
  <c r="I126" i="16"/>
  <c r="J126" i="16"/>
  <c r="L126" i="16" s="1"/>
  <c r="I127" i="16"/>
  <c r="J127" i="16"/>
  <c r="L127" i="16" s="1"/>
  <c r="I128" i="16"/>
  <c r="J128" i="16"/>
  <c r="L128" i="16" s="1"/>
  <c r="I129" i="16"/>
  <c r="J129" i="16"/>
  <c r="L129" i="16" s="1"/>
  <c r="I130" i="16"/>
  <c r="J130" i="16"/>
  <c r="L130" i="16" s="1"/>
  <c r="J2" i="16"/>
  <c r="I2" i="16"/>
  <c r="AA2" i="36" s="1"/>
  <c r="A1" i="36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A3" i="36"/>
  <c r="AA7" i="36"/>
  <c r="AA8" i="36"/>
  <c r="AA13" i="36"/>
  <c r="AA17" i="36"/>
  <c r="AA21" i="36"/>
  <c r="AA27" i="36"/>
  <c r="AA29" i="36"/>
  <c r="AA41" i="36"/>
  <c r="AA45" i="36"/>
  <c r="AA53" i="36"/>
  <c r="AA59" i="36"/>
  <c r="AA61" i="36"/>
  <c r="AA65" i="36"/>
  <c r="AA73" i="36"/>
  <c r="AA81" i="36"/>
  <c r="AA89" i="36"/>
  <c r="AA91" i="36"/>
  <c r="AA105" i="36"/>
  <c r="AD27" i="36"/>
  <c r="AD51" i="36"/>
  <c r="AD1" i="36"/>
  <c r="AA1" i="36"/>
  <c r="AN1" i="36"/>
  <c r="AF1" i="36"/>
  <c r="AG1" i="36"/>
  <c r="X1" i="36"/>
  <c r="Y1" i="36"/>
  <c r="M3" i="16"/>
  <c r="R3" i="16" s="1"/>
  <c r="AJ3" i="36" s="1"/>
  <c r="M4" i="16"/>
  <c r="AE4" i="36" s="1"/>
  <c r="M5" i="16"/>
  <c r="AE5" i="36" s="1"/>
  <c r="M6" i="16"/>
  <c r="AE6" i="36" s="1"/>
  <c r="M7" i="16"/>
  <c r="R7" i="16" s="1"/>
  <c r="AJ7" i="36" s="1"/>
  <c r="M8" i="16"/>
  <c r="AE8" i="36" s="1"/>
  <c r="M9" i="16"/>
  <c r="AE9" i="36" s="1"/>
  <c r="M10" i="16"/>
  <c r="AE10" i="36" s="1"/>
  <c r="M11" i="16"/>
  <c r="R11" i="16" s="1"/>
  <c r="AJ11" i="36" s="1"/>
  <c r="M12" i="16"/>
  <c r="AE12" i="36" s="1"/>
  <c r="M13" i="16"/>
  <c r="AE13" i="36" s="1"/>
  <c r="M14" i="16"/>
  <c r="AE14" i="36" s="1"/>
  <c r="M15" i="16"/>
  <c r="R15" i="16" s="1"/>
  <c r="AJ15" i="36" s="1"/>
  <c r="M16" i="16"/>
  <c r="AE16" i="36" s="1"/>
  <c r="M17" i="16"/>
  <c r="AE17" i="36" s="1"/>
  <c r="M18" i="16"/>
  <c r="AE18" i="36" s="1"/>
  <c r="M19" i="16"/>
  <c r="R19" i="16" s="1"/>
  <c r="AJ19" i="36" s="1"/>
  <c r="M20" i="16"/>
  <c r="AE20" i="36" s="1"/>
  <c r="M21" i="16"/>
  <c r="AE21" i="36" s="1"/>
  <c r="M22" i="16"/>
  <c r="AE22" i="36" s="1"/>
  <c r="M23" i="16"/>
  <c r="R23" i="16" s="1"/>
  <c r="AJ23" i="36" s="1"/>
  <c r="M24" i="16"/>
  <c r="AE24" i="36" s="1"/>
  <c r="M25" i="16"/>
  <c r="AE25" i="36" s="1"/>
  <c r="M26" i="16"/>
  <c r="AE26" i="36" s="1"/>
  <c r="M27" i="16"/>
  <c r="R27" i="16" s="1"/>
  <c r="AJ27" i="36" s="1"/>
  <c r="M28" i="16"/>
  <c r="AE28" i="36" s="1"/>
  <c r="M29" i="16"/>
  <c r="AE29" i="36" s="1"/>
  <c r="M30" i="16"/>
  <c r="AE30" i="36" s="1"/>
  <c r="M31" i="16"/>
  <c r="R31" i="16" s="1"/>
  <c r="AJ31" i="36" s="1"/>
  <c r="M32" i="16"/>
  <c r="AE32" i="36" s="1"/>
  <c r="M33" i="16"/>
  <c r="AE33" i="36" s="1"/>
  <c r="M34" i="16"/>
  <c r="AE34" i="36" s="1"/>
  <c r="M35" i="16"/>
  <c r="R35" i="16" s="1"/>
  <c r="AJ35" i="36" s="1"/>
  <c r="M36" i="16"/>
  <c r="AE36" i="36" s="1"/>
  <c r="M37" i="16"/>
  <c r="AE37" i="36" s="1"/>
  <c r="M38" i="16"/>
  <c r="AE38" i="36" s="1"/>
  <c r="M39" i="16"/>
  <c r="R39" i="16" s="1"/>
  <c r="AJ39" i="36" s="1"/>
  <c r="M40" i="16"/>
  <c r="AE40" i="36" s="1"/>
  <c r="M41" i="16"/>
  <c r="AE41" i="36" s="1"/>
  <c r="M42" i="16"/>
  <c r="AE42" i="36" s="1"/>
  <c r="M43" i="16"/>
  <c r="R43" i="16" s="1"/>
  <c r="AJ43" i="36" s="1"/>
  <c r="M44" i="16"/>
  <c r="AE44" i="36" s="1"/>
  <c r="M45" i="16"/>
  <c r="AE45" i="36" s="1"/>
  <c r="M46" i="16"/>
  <c r="AE46" i="36" s="1"/>
  <c r="M47" i="16"/>
  <c r="R47" i="16" s="1"/>
  <c r="AJ47" i="36" s="1"/>
  <c r="M48" i="16"/>
  <c r="AE48" i="36" s="1"/>
  <c r="M49" i="16"/>
  <c r="AE49" i="36" s="1"/>
  <c r="M50" i="16"/>
  <c r="AE50" i="36" s="1"/>
  <c r="M51" i="16"/>
  <c r="R51" i="16" s="1"/>
  <c r="AJ51" i="36" s="1"/>
  <c r="M52" i="16"/>
  <c r="AE52" i="36" s="1"/>
  <c r="M53" i="16"/>
  <c r="AE53" i="36" s="1"/>
  <c r="M54" i="16"/>
  <c r="AE54" i="36" s="1"/>
  <c r="M55" i="16"/>
  <c r="R55" i="16" s="1"/>
  <c r="AJ55" i="36" s="1"/>
  <c r="M56" i="16"/>
  <c r="AE56" i="36" s="1"/>
  <c r="M57" i="16"/>
  <c r="AE57" i="36" s="1"/>
  <c r="M58" i="16"/>
  <c r="AE58" i="36" s="1"/>
  <c r="M59" i="16"/>
  <c r="R59" i="16" s="1"/>
  <c r="AJ59" i="36" s="1"/>
  <c r="M60" i="16"/>
  <c r="AE60" i="36" s="1"/>
  <c r="M61" i="16"/>
  <c r="AE61" i="36" s="1"/>
  <c r="M62" i="16"/>
  <c r="AE62" i="36" s="1"/>
  <c r="M63" i="16"/>
  <c r="R63" i="16" s="1"/>
  <c r="AJ63" i="36" s="1"/>
  <c r="M64" i="16"/>
  <c r="AE64" i="36" s="1"/>
  <c r="M65" i="16"/>
  <c r="AE65" i="36" s="1"/>
  <c r="M66" i="16"/>
  <c r="AE66" i="36" s="1"/>
  <c r="M67" i="16"/>
  <c r="R67" i="16" s="1"/>
  <c r="AJ67" i="36" s="1"/>
  <c r="M68" i="16"/>
  <c r="AE68" i="36" s="1"/>
  <c r="M69" i="16"/>
  <c r="AE69" i="36" s="1"/>
  <c r="M70" i="16"/>
  <c r="AE70" i="36" s="1"/>
  <c r="M71" i="16"/>
  <c r="R71" i="16" s="1"/>
  <c r="AJ71" i="36" s="1"/>
  <c r="M72" i="16"/>
  <c r="AE72" i="36" s="1"/>
  <c r="M73" i="16"/>
  <c r="AE73" i="36" s="1"/>
  <c r="M74" i="16"/>
  <c r="AE74" i="36" s="1"/>
  <c r="M75" i="16"/>
  <c r="R75" i="16" s="1"/>
  <c r="AJ75" i="36" s="1"/>
  <c r="M76" i="16"/>
  <c r="AE76" i="36" s="1"/>
  <c r="M77" i="16"/>
  <c r="AE77" i="36" s="1"/>
  <c r="M78" i="16"/>
  <c r="AE78" i="36" s="1"/>
  <c r="M79" i="16"/>
  <c r="R79" i="16" s="1"/>
  <c r="AJ79" i="36" s="1"/>
  <c r="M80" i="16"/>
  <c r="AE80" i="36" s="1"/>
  <c r="M81" i="16"/>
  <c r="AE81" i="36" s="1"/>
  <c r="M82" i="16"/>
  <c r="AE82" i="36" s="1"/>
  <c r="M83" i="16"/>
  <c r="R83" i="16" s="1"/>
  <c r="AJ83" i="36" s="1"/>
  <c r="M84" i="16"/>
  <c r="AE84" i="36" s="1"/>
  <c r="M85" i="16"/>
  <c r="AE85" i="36" s="1"/>
  <c r="M86" i="16"/>
  <c r="AE86" i="36" s="1"/>
  <c r="M87" i="16"/>
  <c r="R87" i="16" s="1"/>
  <c r="AJ87" i="36" s="1"/>
  <c r="M88" i="16"/>
  <c r="AE88" i="36" s="1"/>
  <c r="M89" i="16"/>
  <c r="AE89" i="36" s="1"/>
  <c r="M90" i="16"/>
  <c r="AE90" i="36" s="1"/>
  <c r="M91" i="16"/>
  <c r="R91" i="16" s="1"/>
  <c r="AJ91" i="36" s="1"/>
  <c r="M92" i="16"/>
  <c r="AE92" i="36" s="1"/>
  <c r="M93" i="16"/>
  <c r="AE93" i="36" s="1"/>
  <c r="M94" i="16"/>
  <c r="AE94" i="36" s="1"/>
  <c r="M95" i="16"/>
  <c r="R95" i="16" s="1"/>
  <c r="AJ95" i="36" s="1"/>
  <c r="M96" i="16"/>
  <c r="AE96" i="36" s="1"/>
  <c r="M97" i="16"/>
  <c r="AE97" i="36" s="1"/>
  <c r="M98" i="16"/>
  <c r="AE98" i="36" s="1"/>
  <c r="M99" i="16"/>
  <c r="R99" i="16" s="1"/>
  <c r="AJ99" i="36" s="1"/>
  <c r="M100" i="16"/>
  <c r="AE100" i="36" s="1"/>
  <c r="M101" i="16"/>
  <c r="AE101" i="36" s="1"/>
  <c r="M102" i="16"/>
  <c r="AE102" i="36" s="1"/>
  <c r="M103" i="16"/>
  <c r="R103" i="16" s="1"/>
  <c r="AJ103" i="36" s="1"/>
  <c r="M104" i="16"/>
  <c r="AE104" i="36" s="1"/>
  <c r="M105" i="16"/>
  <c r="AE105" i="36" s="1"/>
  <c r="M106" i="16"/>
  <c r="AE106" i="36" s="1"/>
  <c r="M107" i="16"/>
  <c r="R107" i="16" s="1"/>
  <c r="M108" i="16"/>
  <c r="R108" i="16" s="1"/>
  <c r="M109" i="16"/>
  <c r="R109" i="16" s="1"/>
  <c r="M110" i="16"/>
  <c r="R110" i="16" s="1"/>
  <c r="M111" i="16"/>
  <c r="R111" i="16" s="1"/>
  <c r="M112" i="16"/>
  <c r="R112" i="16" s="1"/>
  <c r="M113" i="16"/>
  <c r="R113" i="16" s="1"/>
  <c r="M114" i="16"/>
  <c r="R114" i="16" s="1"/>
  <c r="M115" i="16"/>
  <c r="R115" i="16" s="1"/>
  <c r="M116" i="16"/>
  <c r="R116" i="16" s="1"/>
  <c r="M117" i="16"/>
  <c r="R117" i="16" s="1"/>
  <c r="M118" i="16"/>
  <c r="R118" i="16" s="1"/>
  <c r="M119" i="16"/>
  <c r="R119" i="16" s="1"/>
  <c r="M120" i="16"/>
  <c r="R120" i="16" s="1"/>
  <c r="M121" i="16"/>
  <c r="R121" i="16" s="1"/>
  <c r="M122" i="16"/>
  <c r="R122" i="16" s="1"/>
  <c r="M123" i="16"/>
  <c r="R123" i="16" s="1"/>
  <c r="M124" i="16"/>
  <c r="R124" i="16" s="1"/>
  <c r="M125" i="16"/>
  <c r="R125" i="16" s="1"/>
  <c r="M126" i="16"/>
  <c r="R126" i="16" s="1"/>
  <c r="M127" i="16"/>
  <c r="R127" i="16" s="1"/>
  <c r="M128" i="16"/>
  <c r="R128" i="16" s="1"/>
  <c r="M129" i="16"/>
  <c r="R129" i="16" s="1"/>
  <c r="M130" i="16"/>
  <c r="R130" i="16" s="1"/>
  <c r="M2" i="16"/>
  <c r="AE2" i="36" s="1"/>
  <c r="AE1" i="36"/>
  <c r="K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J1" i="36"/>
  <c r="K1" i="36"/>
  <c r="D131" i="41"/>
  <c r="H131" i="41" s="1"/>
  <c r="E131" i="41"/>
  <c r="I131" i="41" s="1"/>
  <c r="F131" i="41"/>
  <c r="J131" i="41" s="1"/>
  <c r="D132" i="41"/>
  <c r="H132" i="41" s="1"/>
  <c r="E132" i="41"/>
  <c r="I132" i="41" s="1"/>
  <c r="F132" i="41"/>
  <c r="J132" i="41" s="1"/>
  <c r="D133" i="41"/>
  <c r="H133" i="41" s="1"/>
  <c r="E133" i="41"/>
  <c r="I133" i="41" s="1"/>
  <c r="F133" i="41"/>
  <c r="J133" i="41" s="1"/>
  <c r="D134" i="41"/>
  <c r="H134" i="41" s="1"/>
  <c r="E134" i="41"/>
  <c r="I134" i="41" s="1"/>
  <c r="F134" i="41"/>
  <c r="J134" i="41" s="1"/>
  <c r="D135" i="41"/>
  <c r="H135" i="41" s="1"/>
  <c r="E135" i="41"/>
  <c r="I135" i="41" s="1"/>
  <c r="F135" i="41"/>
  <c r="J135" i="41" s="1"/>
  <c r="D136" i="41"/>
  <c r="H136" i="41" s="1"/>
  <c r="E136" i="41"/>
  <c r="I136" i="41" s="1"/>
  <c r="F136" i="41"/>
  <c r="J136" i="41" s="1"/>
  <c r="D137" i="41"/>
  <c r="H137" i="41" s="1"/>
  <c r="E137" i="41"/>
  <c r="I137" i="41" s="1"/>
  <c r="F137" i="41"/>
  <c r="J137" i="41" s="1"/>
  <c r="D138" i="41"/>
  <c r="H138" i="41" s="1"/>
  <c r="E138" i="41"/>
  <c r="I138" i="41" s="1"/>
  <c r="F138" i="41"/>
  <c r="J138" i="41" s="1"/>
  <c r="D139" i="41"/>
  <c r="H139" i="41" s="1"/>
  <c r="E139" i="41"/>
  <c r="I139" i="41" s="1"/>
  <c r="F139" i="41"/>
  <c r="J139" i="41" s="1"/>
  <c r="D140" i="41"/>
  <c r="H140" i="41" s="1"/>
  <c r="E140" i="41"/>
  <c r="I140" i="41" s="1"/>
  <c r="F140" i="41"/>
  <c r="J140" i="41" s="1"/>
  <c r="D141" i="41"/>
  <c r="H141" i="41" s="1"/>
  <c r="E141" i="41"/>
  <c r="I141" i="41" s="1"/>
  <c r="F141" i="41"/>
  <c r="J141" i="41" s="1"/>
  <c r="D142" i="41"/>
  <c r="H142" i="41" s="1"/>
  <c r="E142" i="41"/>
  <c r="I142" i="41" s="1"/>
  <c r="F142" i="41"/>
  <c r="J142" i="41" s="1"/>
  <c r="D143" i="41"/>
  <c r="H143" i="41" s="1"/>
  <c r="E143" i="41"/>
  <c r="I143" i="41" s="1"/>
  <c r="F143" i="41"/>
  <c r="J143" i="41" s="1"/>
  <c r="D144" i="41"/>
  <c r="H144" i="41" s="1"/>
  <c r="E144" i="41"/>
  <c r="I144" i="41" s="1"/>
  <c r="F144" i="41"/>
  <c r="J144" i="41" s="1"/>
  <c r="D145" i="41"/>
  <c r="H145" i="41" s="1"/>
  <c r="E145" i="41"/>
  <c r="I145" i="41" s="1"/>
  <c r="F145" i="41"/>
  <c r="J145" i="41" s="1"/>
  <c r="D146" i="41"/>
  <c r="H146" i="41" s="1"/>
  <c r="E146" i="41"/>
  <c r="I146" i="41" s="1"/>
  <c r="F146" i="41"/>
  <c r="J146" i="41" s="1"/>
  <c r="D147" i="41"/>
  <c r="H147" i="41" s="1"/>
  <c r="E147" i="41"/>
  <c r="I147" i="41" s="1"/>
  <c r="F147" i="41"/>
  <c r="J147" i="41" s="1"/>
  <c r="D148" i="41"/>
  <c r="H148" i="41" s="1"/>
  <c r="E148" i="41"/>
  <c r="I148" i="41" s="1"/>
  <c r="F148" i="41"/>
  <c r="J148" i="41" s="1"/>
  <c r="D149" i="41"/>
  <c r="H149" i="41" s="1"/>
  <c r="E149" i="41"/>
  <c r="I149" i="41" s="1"/>
  <c r="F149" i="41"/>
  <c r="J149" i="41" s="1"/>
  <c r="D150" i="41"/>
  <c r="H150" i="41" s="1"/>
  <c r="E150" i="41"/>
  <c r="I150" i="41" s="1"/>
  <c r="F150" i="41"/>
  <c r="J150" i="41" s="1"/>
  <c r="D151" i="41"/>
  <c r="H151" i="41" s="1"/>
  <c r="E151" i="41"/>
  <c r="I151" i="41" s="1"/>
  <c r="F151" i="41"/>
  <c r="J151" i="41" s="1"/>
  <c r="D152" i="41"/>
  <c r="H152" i="41" s="1"/>
  <c r="E152" i="41"/>
  <c r="I152" i="41" s="1"/>
  <c r="F152" i="41"/>
  <c r="J152" i="41" s="1"/>
  <c r="D153" i="41"/>
  <c r="H153" i="41" s="1"/>
  <c r="E153" i="41"/>
  <c r="I153" i="41" s="1"/>
  <c r="F153" i="41"/>
  <c r="J153" i="41" s="1"/>
  <c r="D154" i="41"/>
  <c r="H154" i="41" s="1"/>
  <c r="E154" i="41"/>
  <c r="I154" i="41" s="1"/>
  <c r="F154" i="41"/>
  <c r="J154" i="41" s="1"/>
  <c r="D155" i="41"/>
  <c r="H155" i="41" s="1"/>
  <c r="E155" i="41"/>
  <c r="I155" i="41" s="1"/>
  <c r="F155" i="41"/>
  <c r="J155" i="41" s="1"/>
  <c r="D156" i="41"/>
  <c r="H156" i="41" s="1"/>
  <c r="E156" i="41"/>
  <c r="I156" i="41" s="1"/>
  <c r="F156" i="41"/>
  <c r="J156" i="41" s="1"/>
  <c r="D157" i="41"/>
  <c r="H157" i="41" s="1"/>
  <c r="E157" i="41"/>
  <c r="I157" i="41" s="1"/>
  <c r="F157" i="41"/>
  <c r="J157" i="41" s="1"/>
  <c r="D158" i="41"/>
  <c r="H158" i="41" s="1"/>
  <c r="E158" i="41"/>
  <c r="I158" i="41" s="1"/>
  <c r="F158" i="41"/>
  <c r="J158" i="41" s="1"/>
  <c r="D159" i="41"/>
  <c r="H159" i="41" s="1"/>
  <c r="E159" i="41"/>
  <c r="I159" i="41" s="1"/>
  <c r="F159" i="41"/>
  <c r="J159" i="41" s="1"/>
  <c r="D160" i="41"/>
  <c r="H160" i="41" s="1"/>
  <c r="E160" i="41"/>
  <c r="I160" i="41" s="1"/>
  <c r="F160" i="41"/>
  <c r="J160" i="41" s="1"/>
  <c r="D161" i="41"/>
  <c r="H161" i="41" s="1"/>
  <c r="E161" i="41"/>
  <c r="I161" i="41" s="1"/>
  <c r="F161" i="41"/>
  <c r="J161" i="41" s="1"/>
  <c r="D162" i="41"/>
  <c r="H162" i="41" s="1"/>
  <c r="E162" i="41"/>
  <c r="I162" i="41" s="1"/>
  <c r="F162" i="41"/>
  <c r="J162" i="41" s="1"/>
  <c r="D163" i="41"/>
  <c r="H163" i="41" s="1"/>
  <c r="E163" i="41"/>
  <c r="I163" i="41" s="1"/>
  <c r="F163" i="41"/>
  <c r="J163" i="41" s="1"/>
  <c r="D164" i="41"/>
  <c r="H164" i="41" s="1"/>
  <c r="E164" i="41"/>
  <c r="I164" i="41" s="1"/>
  <c r="F164" i="41"/>
  <c r="J164" i="41" s="1"/>
  <c r="D165" i="41"/>
  <c r="H165" i="41" s="1"/>
  <c r="E165" i="41"/>
  <c r="I165" i="41" s="1"/>
  <c r="F165" i="41"/>
  <c r="J165" i="41" s="1"/>
  <c r="D166" i="41"/>
  <c r="H166" i="41" s="1"/>
  <c r="E166" i="41"/>
  <c r="I166" i="41" s="1"/>
  <c r="F166" i="41"/>
  <c r="J166" i="41" s="1"/>
  <c r="D167" i="41"/>
  <c r="H167" i="41" s="1"/>
  <c r="E167" i="41"/>
  <c r="I167" i="41" s="1"/>
  <c r="F167" i="41"/>
  <c r="J167" i="41" s="1"/>
  <c r="D168" i="41"/>
  <c r="H168" i="41" s="1"/>
  <c r="E168" i="41"/>
  <c r="I168" i="41" s="1"/>
  <c r="F168" i="41"/>
  <c r="J168" i="41" s="1"/>
  <c r="D169" i="41"/>
  <c r="H169" i="41" s="1"/>
  <c r="E169" i="41"/>
  <c r="I169" i="41" s="1"/>
  <c r="F169" i="41"/>
  <c r="J169" i="41" s="1"/>
  <c r="D170" i="41"/>
  <c r="H170" i="41" s="1"/>
  <c r="E170" i="41"/>
  <c r="I170" i="41" s="1"/>
  <c r="F170" i="41"/>
  <c r="J170" i="41" s="1"/>
  <c r="D171" i="41"/>
  <c r="H171" i="41" s="1"/>
  <c r="E171" i="41"/>
  <c r="I171" i="41" s="1"/>
  <c r="F171" i="41"/>
  <c r="J171" i="41" s="1"/>
  <c r="D172" i="41"/>
  <c r="H172" i="41" s="1"/>
  <c r="E172" i="41"/>
  <c r="I172" i="41" s="1"/>
  <c r="F172" i="41"/>
  <c r="J172" i="41" s="1"/>
  <c r="D173" i="41"/>
  <c r="H173" i="41" s="1"/>
  <c r="E173" i="41"/>
  <c r="I173" i="41" s="1"/>
  <c r="F173" i="41"/>
  <c r="J173" i="41" s="1"/>
  <c r="D174" i="41"/>
  <c r="H174" i="41" s="1"/>
  <c r="E174" i="41"/>
  <c r="I174" i="41" s="1"/>
  <c r="F174" i="41"/>
  <c r="J174" i="41" s="1"/>
  <c r="D175" i="41"/>
  <c r="H175" i="41" s="1"/>
  <c r="E175" i="41"/>
  <c r="I175" i="41" s="1"/>
  <c r="F175" i="41"/>
  <c r="J175" i="41" s="1"/>
  <c r="D176" i="41"/>
  <c r="H176" i="41" s="1"/>
  <c r="E176" i="41"/>
  <c r="I176" i="41" s="1"/>
  <c r="F176" i="41"/>
  <c r="J176" i="41" s="1"/>
  <c r="D177" i="41"/>
  <c r="H177" i="41" s="1"/>
  <c r="E177" i="41"/>
  <c r="I177" i="41" s="1"/>
  <c r="F177" i="41"/>
  <c r="J177" i="41" s="1"/>
  <c r="D178" i="41"/>
  <c r="H178" i="41" s="1"/>
  <c r="E178" i="41"/>
  <c r="I178" i="41" s="1"/>
  <c r="F178" i="41"/>
  <c r="J178" i="41" s="1"/>
  <c r="D179" i="41"/>
  <c r="H179" i="41" s="1"/>
  <c r="E179" i="41"/>
  <c r="I179" i="41" s="1"/>
  <c r="F179" i="41"/>
  <c r="J179" i="41" s="1"/>
  <c r="D180" i="41"/>
  <c r="H180" i="41" s="1"/>
  <c r="E180" i="41"/>
  <c r="I180" i="41" s="1"/>
  <c r="F180" i="41"/>
  <c r="J180" i="41" s="1"/>
  <c r="D181" i="41"/>
  <c r="H181" i="41" s="1"/>
  <c r="E181" i="41"/>
  <c r="I181" i="41" s="1"/>
  <c r="F181" i="41"/>
  <c r="J181" i="41" s="1"/>
  <c r="D182" i="41"/>
  <c r="H182" i="41" s="1"/>
  <c r="E182" i="41"/>
  <c r="I182" i="41" s="1"/>
  <c r="F182" i="41"/>
  <c r="J182" i="41" s="1"/>
  <c r="D183" i="41"/>
  <c r="H183" i="41" s="1"/>
  <c r="E183" i="41"/>
  <c r="I183" i="41" s="1"/>
  <c r="F183" i="41"/>
  <c r="J183" i="41" s="1"/>
  <c r="D184" i="41"/>
  <c r="H184" i="41" s="1"/>
  <c r="E184" i="41"/>
  <c r="I184" i="41" s="1"/>
  <c r="F184" i="41"/>
  <c r="J184" i="41" s="1"/>
  <c r="D185" i="41"/>
  <c r="H185" i="41" s="1"/>
  <c r="E185" i="41"/>
  <c r="I185" i="41" s="1"/>
  <c r="F185" i="41"/>
  <c r="J185" i="41" s="1"/>
  <c r="D186" i="41"/>
  <c r="H186" i="41" s="1"/>
  <c r="E186" i="41"/>
  <c r="I186" i="41" s="1"/>
  <c r="F186" i="41"/>
  <c r="J186" i="41" s="1"/>
  <c r="D187" i="41"/>
  <c r="H187" i="41" s="1"/>
  <c r="E187" i="41"/>
  <c r="I187" i="41" s="1"/>
  <c r="F187" i="41"/>
  <c r="J187" i="41" s="1"/>
  <c r="D188" i="41"/>
  <c r="H188" i="41" s="1"/>
  <c r="E188" i="41"/>
  <c r="I188" i="41" s="1"/>
  <c r="F188" i="41"/>
  <c r="J188" i="41" s="1"/>
  <c r="D189" i="41"/>
  <c r="H189" i="41" s="1"/>
  <c r="E189" i="41"/>
  <c r="I189" i="41" s="1"/>
  <c r="F189" i="41"/>
  <c r="J189" i="41" s="1"/>
  <c r="D190" i="41"/>
  <c r="H190" i="41" s="1"/>
  <c r="E190" i="41"/>
  <c r="I190" i="41" s="1"/>
  <c r="F190" i="41"/>
  <c r="J190" i="41" s="1"/>
  <c r="D191" i="41"/>
  <c r="H191" i="41" s="1"/>
  <c r="E191" i="41"/>
  <c r="I191" i="41" s="1"/>
  <c r="F191" i="41"/>
  <c r="J191" i="41" s="1"/>
  <c r="D192" i="41"/>
  <c r="H192" i="41" s="1"/>
  <c r="E192" i="41"/>
  <c r="I192" i="41" s="1"/>
  <c r="F192" i="41"/>
  <c r="J192" i="41" s="1"/>
  <c r="D193" i="41"/>
  <c r="H193" i="41" s="1"/>
  <c r="E193" i="41"/>
  <c r="I193" i="41" s="1"/>
  <c r="F193" i="41"/>
  <c r="J193" i="41" s="1"/>
  <c r="D194" i="41"/>
  <c r="H194" i="41" s="1"/>
  <c r="E194" i="41"/>
  <c r="I194" i="41" s="1"/>
  <c r="F194" i="41"/>
  <c r="J194" i="41" s="1"/>
  <c r="D195" i="41"/>
  <c r="H195" i="41" s="1"/>
  <c r="E195" i="41"/>
  <c r="I195" i="41" s="1"/>
  <c r="F195" i="41"/>
  <c r="J195" i="41" s="1"/>
  <c r="D196" i="41"/>
  <c r="H196" i="41" s="1"/>
  <c r="E196" i="41"/>
  <c r="I196" i="41" s="1"/>
  <c r="F196" i="41"/>
  <c r="J196" i="41" s="1"/>
  <c r="D197" i="41"/>
  <c r="H197" i="41" s="1"/>
  <c r="E197" i="41"/>
  <c r="I197" i="41" s="1"/>
  <c r="F197" i="41"/>
  <c r="J197" i="41" s="1"/>
  <c r="D198" i="41"/>
  <c r="H198" i="41" s="1"/>
  <c r="E198" i="41"/>
  <c r="I198" i="41" s="1"/>
  <c r="F198" i="41"/>
  <c r="J198" i="41" s="1"/>
  <c r="D199" i="41"/>
  <c r="H199" i="41" s="1"/>
  <c r="E199" i="41"/>
  <c r="I199" i="41" s="1"/>
  <c r="F199" i="41"/>
  <c r="J199" i="41" s="1"/>
  <c r="D200" i="41"/>
  <c r="H200" i="41" s="1"/>
  <c r="E200" i="41"/>
  <c r="I200" i="41" s="1"/>
  <c r="F200" i="41"/>
  <c r="J200" i="41" s="1"/>
  <c r="D201" i="41"/>
  <c r="H201" i="41" s="1"/>
  <c r="E201" i="41"/>
  <c r="I201" i="41" s="1"/>
  <c r="F201" i="41"/>
  <c r="J201" i="41" s="1"/>
  <c r="D202" i="41"/>
  <c r="H202" i="41" s="1"/>
  <c r="E202" i="41"/>
  <c r="I202" i="41" s="1"/>
  <c r="F202" i="41"/>
  <c r="J202" i="41" s="1"/>
  <c r="D203" i="41"/>
  <c r="H203" i="41" s="1"/>
  <c r="E203" i="41"/>
  <c r="I203" i="41" s="1"/>
  <c r="F203" i="41"/>
  <c r="J203" i="41" s="1"/>
  <c r="D204" i="41"/>
  <c r="H204" i="41" s="1"/>
  <c r="E204" i="41"/>
  <c r="I204" i="41" s="1"/>
  <c r="F204" i="41"/>
  <c r="J204" i="41" s="1"/>
  <c r="D205" i="41"/>
  <c r="H205" i="41" s="1"/>
  <c r="E205" i="41"/>
  <c r="I205" i="41" s="1"/>
  <c r="F205" i="41"/>
  <c r="J205" i="41" s="1"/>
  <c r="D206" i="41"/>
  <c r="H206" i="41" s="1"/>
  <c r="E206" i="41"/>
  <c r="I206" i="41" s="1"/>
  <c r="F206" i="41"/>
  <c r="J206" i="41" s="1"/>
  <c r="D207" i="41"/>
  <c r="H207" i="41" s="1"/>
  <c r="E207" i="41"/>
  <c r="I207" i="41" s="1"/>
  <c r="F207" i="41"/>
  <c r="J207" i="41" s="1"/>
  <c r="D208" i="41"/>
  <c r="H208" i="41" s="1"/>
  <c r="E208" i="41"/>
  <c r="I208" i="41" s="1"/>
  <c r="F208" i="41"/>
  <c r="J208" i="41" s="1"/>
  <c r="D209" i="41"/>
  <c r="H209" i="41" s="1"/>
  <c r="E209" i="41"/>
  <c r="I209" i="41" s="1"/>
  <c r="F209" i="41"/>
  <c r="J209" i="41" s="1"/>
  <c r="D210" i="41"/>
  <c r="H210" i="41" s="1"/>
  <c r="E210" i="41"/>
  <c r="I210" i="41" s="1"/>
  <c r="F210" i="41"/>
  <c r="J210" i="41" s="1"/>
  <c r="D211" i="41"/>
  <c r="H211" i="41" s="1"/>
  <c r="E211" i="41"/>
  <c r="I211" i="41" s="1"/>
  <c r="F211" i="41"/>
  <c r="J211" i="41" s="1"/>
  <c r="D212" i="41"/>
  <c r="H212" i="41" s="1"/>
  <c r="E212" i="41"/>
  <c r="I212" i="41" s="1"/>
  <c r="F212" i="41"/>
  <c r="J212" i="41" s="1"/>
  <c r="D213" i="41"/>
  <c r="H213" i="41" s="1"/>
  <c r="E213" i="41"/>
  <c r="I213" i="41" s="1"/>
  <c r="F213" i="41"/>
  <c r="J213" i="41" s="1"/>
  <c r="D214" i="41"/>
  <c r="H214" i="41" s="1"/>
  <c r="E214" i="41"/>
  <c r="I214" i="41" s="1"/>
  <c r="F214" i="41"/>
  <c r="J214" i="41" s="1"/>
  <c r="D215" i="41"/>
  <c r="H215" i="41" s="1"/>
  <c r="E215" i="41"/>
  <c r="I215" i="41" s="1"/>
  <c r="F215" i="41"/>
  <c r="J215" i="41" s="1"/>
  <c r="D216" i="41"/>
  <c r="H216" i="41" s="1"/>
  <c r="E216" i="41"/>
  <c r="I216" i="41" s="1"/>
  <c r="F216" i="41"/>
  <c r="J216" i="41" s="1"/>
  <c r="D217" i="41"/>
  <c r="H217" i="41" s="1"/>
  <c r="E217" i="41"/>
  <c r="I217" i="41" s="1"/>
  <c r="F217" i="41"/>
  <c r="J217" i="41" s="1"/>
  <c r="D218" i="41"/>
  <c r="H218" i="41" s="1"/>
  <c r="E218" i="41"/>
  <c r="I218" i="41" s="1"/>
  <c r="F218" i="41"/>
  <c r="J218" i="41" s="1"/>
  <c r="D219" i="41"/>
  <c r="H219" i="41" s="1"/>
  <c r="E219" i="41"/>
  <c r="I219" i="41" s="1"/>
  <c r="F219" i="41"/>
  <c r="J219" i="41" s="1"/>
  <c r="D220" i="41"/>
  <c r="H220" i="41" s="1"/>
  <c r="E220" i="41"/>
  <c r="I220" i="41" s="1"/>
  <c r="F220" i="41"/>
  <c r="J220" i="41" s="1"/>
  <c r="D221" i="41"/>
  <c r="H221" i="41" s="1"/>
  <c r="E221" i="41"/>
  <c r="I221" i="41" s="1"/>
  <c r="F221" i="41"/>
  <c r="J221" i="41" s="1"/>
  <c r="D222" i="41"/>
  <c r="H222" i="41" s="1"/>
  <c r="E222" i="41"/>
  <c r="I222" i="41" s="1"/>
  <c r="F222" i="41"/>
  <c r="J222" i="41" s="1"/>
  <c r="D223" i="41"/>
  <c r="E223" i="41"/>
  <c r="I223" i="41" s="1"/>
  <c r="F223" i="41"/>
  <c r="J223" i="41" s="1"/>
  <c r="H223" i="41"/>
  <c r="D224" i="41"/>
  <c r="H224" i="41" s="1"/>
  <c r="E224" i="41"/>
  <c r="I224" i="41" s="1"/>
  <c r="F224" i="41"/>
  <c r="J224" i="41" s="1"/>
  <c r="D225" i="41"/>
  <c r="H225" i="41" s="1"/>
  <c r="E225" i="41"/>
  <c r="I225" i="41" s="1"/>
  <c r="F225" i="41"/>
  <c r="J225" i="41" s="1"/>
  <c r="D226" i="41"/>
  <c r="H226" i="41" s="1"/>
  <c r="E226" i="41"/>
  <c r="I226" i="41" s="1"/>
  <c r="F226" i="41"/>
  <c r="J226" i="41" s="1"/>
  <c r="D227" i="41"/>
  <c r="H227" i="41" s="1"/>
  <c r="E227" i="41"/>
  <c r="I227" i="41" s="1"/>
  <c r="F227" i="41"/>
  <c r="J227" i="41" s="1"/>
  <c r="D228" i="41"/>
  <c r="E228" i="41"/>
  <c r="I228" i="41" s="1"/>
  <c r="F228" i="41"/>
  <c r="J228" i="41" s="1"/>
  <c r="H228" i="41"/>
  <c r="D229" i="41"/>
  <c r="H229" i="41" s="1"/>
  <c r="E229" i="41"/>
  <c r="I229" i="41" s="1"/>
  <c r="F229" i="41"/>
  <c r="J229" i="41" s="1"/>
  <c r="D230" i="41"/>
  <c r="H230" i="41" s="1"/>
  <c r="E230" i="41"/>
  <c r="I230" i="41" s="1"/>
  <c r="F230" i="41"/>
  <c r="J230" i="41" s="1"/>
  <c r="D231" i="41"/>
  <c r="H231" i="41" s="1"/>
  <c r="E231" i="41"/>
  <c r="I231" i="41" s="1"/>
  <c r="F231" i="41"/>
  <c r="J231" i="41" s="1"/>
  <c r="D232" i="41"/>
  <c r="H232" i="41" s="1"/>
  <c r="E232" i="41"/>
  <c r="I232" i="41" s="1"/>
  <c r="F232" i="41"/>
  <c r="J232" i="41" s="1"/>
  <c r="D233" i="41"/>
  <c r="H233" i="41" s="1"/>
  <c r="E233" i="41"/>
  <c r="I233" i="41" s="1"/>
  <c r="F233" i="41"/>
  <c r="J233" i="41" s="1"/>
  <c r="D234" i="41"/>
  <c r="H234" i="41" s="1"/>
  <c r="E234" i="41"/>
  <c r="I234" i="41" s="1"/>
  <c r="F234" i="41"/>
  <c r="J234" i="41" s="1"/>
  <c r="D235" i="41"/>
  <c r="H235" i="41" s="1"/>
  <c r="E235" i="41"/>
  <c r="I235" i="41" s="1"/>
  <c r="F235" i="41"/>
  <c r="J235" i="41" s="1"/>
  <c r="D236" i="41"/>
  <c r="H236" i="41" s="1"/>
  <c r="E236" i="41"/>
  <c r="I236" i="41" s="1"/>
  <c r="F236" i="41"/>
  <c r="J236" i="41" s="1"/>
  <c r="D237" i="41"/>
  <c r="H237" i="41" s="1"/>
  <c r="E237" i="41"/>
  <c r="I237" i="41" s="1"/>
  <c r="F237" i="41"/>
  <c r="J237" i="41" s="1"/>
  <c r="D238" i="41"/>
  <c r="H238" i="41" s="1"/>
  <c r="E238" i="41"/>
  <c r="I238" i="41" s="1"/>
  <c r="F238" i="41"/>
  <c r="J238" i="41" s="1"/>
  <c r="D239" i="41"/>
  <c r="H239" i="41" s="1"/>
  <c r="E239" i="41"/>
  <c r="I239" i="41" s="1"/>
  <c r="F239" i="41"/>
  <c r="J239" i="41" s="1"/>
  <c r="D240" i="41"/>
  <c r="H240" i="41" s="1"/>
  <c r="E240" i="41"/>
  <c r="I240" i="41" s="1"/>
  <c r="F240" i="41"/>
  <c r="J240" i="41" s="1"/>
  <c r="D241" i="41"/>
  <c r="H241" i="41" s="1"/>
  <c r="E241" i="41"/>
  <c r="I241" i="41" s="1"/>
  <c r="F241" i="41"/>
  <c r="J241" i="41" s="1"/>
  <c r="D242" i="41"/>
  <c r="H242" i="41" s="1"/>
  <c r="E242" i="41"/>
  <c r="I242" i="41" s="1"/>
  <c r="F242" i="41"/>
  <c r="J242" i="41" s="1"/>
  <c r="D243" i="41"/>
  <c r="H243" i="41" s="1"/>
  <c r="E243" i="41"/>
  <c r="I243" i="41" s="1"/>
  <c r="F243" i="41"/>
  <c r="J243" i="41" s="1"/>
  <c r="D244" i="41"/>
  <c r="H244" i="41" s="1"/>
  <c r="E244" i="41"/>
  <c r="I244" i="41" s="1"/>
  <c r="F244" i="41"/>
  <c r="J244" i="41" s="1"/>
  <c r="D245" i="41"/>
  <c r="H245" i="41" s="1"/>
  <c r="E245" i="41"/>
  <c r="I245" i="41" s="1"/>
  <c r="F245" i="41"/>
  <c r="J245" i="41" s="1"/>
  <c r="D246" i="41"/>
  <c r="H246" i="41" s="1"/>
  <c r="E246" i="41"/>
  <c r="I246" i="41" s="1"/>
  <c r="F246" i="41"/>
  <c r="J246" i="41" s="1"/>
  <c r="D247" i="41"/>
  <c r="H247" i="41" s="1"/>
  <c r="E247" i="41"/>
  <c r="I247" i="41" s="1"/>
  <c r="F247" i="41"/>
  <c r="J247" i="41" s="1"/>
  <c r="D248" i="41"/>
  <c r="H248" i="41" s="1"/>
  <c r="E248" i="41"/>
  <c r="I248" i="41" s="1"/>
  <c r="F248" i="41"/>
  <c r="J248" i="41" s="1"/>
  <c r="D249" i="41"/>
  <c r="H249" i="41" s="1"/>
  <c r="E249" i="41"/>
  <c r="I249" i="41" s="1"/>
  <c r="F249" i="41"/>
  <c r="J249" i="41" s="1"/>
  <c r="D250" i="41"/>
  <c r="H250" i="41" s="1"/>
  <c r="E250" i="41"/>
  <c r="I250" i="41" s="1"/>
  <c r="F250" i="41"/>
  <c r="J250" i="41" s="1"/>
  <c r="D251" i="41"/>
  <c r="H251" i="41" s="1"/>
  <c r="E251" i="41"/>
  <c r="I251" i="41" s="1"/>
  <c r="F251" i="41"/>
  <c r="J251" i="41" s="1"/>
  <c r="D252" i="41"/>
  <c r="H252" i="41" s="1"/>
  <c r="E252" i="41"/>
  <c r="I252" i="41" s="1"/>
  <c r="F252" i="41"/>
  <c r="J252" i="41" s="1"/>
  <c r="D253" i="41"/>
  <c r="H253" i="41" s="1"/>
  <c r="E253" i="41"/>
  <c r="I253" i="41" s="1"/>
  <c r="F253" i="41"/>
  <c r="J253" i="41" s="1"/>
  <c r="D254" i="41"/>
  <c r="H254" i="41" s="1"/>
  <c r="E254" i="41"/>
  <c r="I254" i="41" s="1"/>
  <c r="F254" i="41"/>
  <c r="J254" i="41" s="1"/>
  <c r="D255" i="41"/>
  <c r="H255" i="41" s="1"/>
  <c r="E255" i="41"/>
  <c r="I255" i="41" s="1"/>
  <c r="F255" i="41"/>
  <c r="J255" i="41" s="1"/>
  <c r="D256" i="41"/>
  <c r="H256" i="41" s="1"/>
  <c r="E256" i="41"/>
  <c r="I256" i="41" s="1"/>
  <c r="F256" i="41"/>
  <c r="J256" i="41" s="1"/>
  <c r="D257" i="41"/>
  <c r="H257" i="41" s="1"/>
  <c r="E257" i="41"/>
  <c r="I257" i="41" s="1"/>
  <c r="F257" i="41"/>
  <c r="J257" i="41" s="1"/>
  <c r="D258" i="41"/>
  <c r="H258" i="41" s="1"/>
  <c r="E258" i="41"/>
  <c r="I258" i="41" s="1"/>
  <c r="F258" i="41"/>
  <c r="J258" i="41" s="1"/>
  <c r="A131" i="21"/>
  <c r="B131" i="21"/>
  <c r="A132" i="21"/>
  <c r="B132" i="21"/>
  <c r="E132" i="21" s="1"/>
  <c r="A133" i="21"/>
  <c r="B133" i="21"/>
  <c r="C133" i="21" s="1"/>
  <c r="A134" i="21"/>
  <c r="B134" i="21"/>
  <c r="E134" i="21" s="1"/>
  <c r="A135" i="21"/>
  <c r="B135" i="21"/>
  <c r="D135" i="21" s="1"/>
  <c r="A136" i="21"/>
  <c r="B136" i="21"/>
  <c r="E136" i="21" s="1"/>
  <c r="A137" i="21"/>
  <c r="B137" i="21"/>
  <c r="A138" i="21"/>
  <c r="B138" i="21"/>
  <c r="E138" i="21" s="1"/>
  <c r="D138" i="21"/>
  <c r="A139" i="21"/>
  <c r="B139" i="21"/>
  <c r="A140" i="21"/>
  <c r="B140" i="21"/>
  <c r="A141" i="21"/>
  <c r="B141" i="21"/>
  <c r="A142" i="21"/>
  <c r="B142" i="21"/>
  <c r="A143" i="21"/>
  <c r="B143" i="21"/>
  <c r="D143" i="21"/>
  <c r="A144" i="21"/>
  <c r="B144" i="21"/>
  <c r="E144" i="21" s="1"/>
  <c r="D144" i="21"/>
  <c r="A145" i="21"/>
  <c r="B145" i="21"/>
  <c r="C145" i="21"/>
  <c r="D145" i="21"/>
  <c r="A146" i="21"/>
  <c r="B146" i="21"/>
  <c r="A147" i="21"/>
  <c r="B147" i="21"/>
  <c r="J148" i="21" s="1"/>
  <c r="A148" i="21"/>
  <c r="B148" i="21"/>
  <c r="C148" i="21" s="1"/>
  <c r="A149" i="21"/>
  <c r="B149" i="21"/>
  <c r="A150" i="21"/>
  <c r="B150" i="21"/>
  <c r="A118" i="19"/>
  <c r="C118" i="19"/>
  <c r="E118" i="19" s="1"/>
  <c r="A119" i="19"/>
  <c r="C119" i="19"/>
  <c r="A120" i="19"/>
  <c r="C120" i="19"/>
  <c r="E120" i="19" s="1"/>
  <c r="A121" i="19"/>
  <c r="C121" i="19"/>
  <c r="H121" i="19" s="1"/>
  <c r="A122" i="19"/>
  <c r="B122" i="19"/>
  <c r="C122" i="19"/>
  <c r="F122" i="19" s="1"/>
  <c r="A123" i="19"/>
  <c r="B123" i="19"/>
  <c r="C123" i="19"/>
  <c r="A124" i="19"/>
  <c r="B124" i="19"/>
  <c r="C124" i="19"/>
  <c r="F124" i="19" s="1"/>
  <c r="A125" i="19"/>
  <c r="B125" i="19"/>
  <c r="C125" i="19"/>
  <c r="A126" i="19"/>
  <c r="B126" i="19"/>
  <c r="C126" i="19"/>
  <c r="E126" i="19" s="1"/>
  <c r="A127" i="19"/>
  <c r="B127" i="19"/>
  <c r="C127" i="19"/>
  <c r="E127" i="19" s="1"/>
  <c r="A128" i="19"/>
  <c r="B128" i="19"/>
  <c r="C128" i="19"/>
  <c r="D128" i="19" s="1"/>
  <c r="A129" i="19"/>
  <c r="B129" i="19"/>
  <c r="C129" i="19"/>
  <c r="G129" i="19" s="1"/>
  <c r="A130" i="19"/>
  <c r="B130" i="19"/>
  <c r="C130" i="19"/>
  <c r="E130" i="19" s="1"/>
  <c r="A131" i="19"/>
  <c r="B131" i="19"/>
  <c r="C131" i="19"/>
  <c r="A132" i="19"/>
  <c r="B132" i="19"/>
  <c r="C132" i="19"/>
  <c r="A133" i="19"/>
  <c r="B133" i="19"/>
  <c r="C133" i="19"/>
  <c r="A134" i="19"/>
  <c r="B134" i="19"/>
  <c r="C134" i="19"/>
  <c r="E134" i="19" s="1"/>
  <c r="D134" i="19"/>
  <c r="H134" i="19"/>
  <c r="A135" i="19"/>
  <c r="B135" i="19"/>
  <c r="C135" i="19"/>
  <c r="E135" i="19" s="1"/>
  <c r="A136" i="19"/>
  <c r="B136" i="19"/>
  <c r="C136" i="19"/>
  <c r="A137" i="19"/>
  <c r="B137" i="19"/>
  <c r="C137" i="19"/>
  <c r="A138" i="19"/>
  <c r="B138" i="19"/>
  <c r="C138" i="19"/>
  <c r="D138" i="19"/>
  <c r="E138" i="19"/>
  <c r="F138" i="19"/>
  <c r="G138" i="19"/>
  <c r="H138" i="19"/>
  <c r="A139" i="19"/>
  <c r="B139" i="19"/>
  <c r="C139" i="19"/>
  <c r="D139" i="19"/>
  <c r="E139" i="19"/>
  <c r="F139" i="19"/>
  <c r="G139" i="19"/>
  <c r="H139" i="19"/>
  <c r="A140" i="19"/>
  <c r="B140" i="19"/>
  <c r="C140" i="19"/>
  <c r="F140" i="19" s="1"/>
  <c r="D140" i="19"/>
  <c r="E140" i="19"/>
  <c r="H140" i="19"/>
  <c r="A141" i="19"/>
  <c r="B141" i="19"/>
  <c r="C141" i="19"/>
  <c r="A142" i="19"/>
  <c r="B142" i="19"/>
  <c r="C142" i="19"/>
  <c r="A143" i="19"/>
  <c r="B143" i="19"/>
  <c r="C143" i="19"/>
  <c r="E143" i="19" s="1"/>
  <c r="A144" i="19"/>
  <c r="B144" i="19"/>
  <c r="C144" i="19"/>
  <c r="E144" i="19" s="1"/>
  <c r="A145" i="19"/>
  <c r="B145" i="19"/>
  <c r="C145" i="19"/>
  <c r="D145" i="19"/>
  <c r="G145" i="19"/>
  <c r="A146" i="19"/>
  <c r="B146" i="19"/>
  <c r="C146" i="19"/>
  <c r="F146" i="19" s="1"/>
  <c r="D146" i="19"/>
  <c r="E146" i="19"/>
  <c r="G146" i="19"/>
  <c r="H146" i="19"/>
  <c r="A147" i="19"/>
  <c r="B147" i="19"/>
  <c r="C147" i="19"/>
  <c r="D147" i="19"/>
  <c r="E147" i="19"/>
  <c r="F147" i="19"/>
  <c r="G147" i="19"/>
  <c r="H147" i="19"/>
  <c r="A148" i="19"/>
  <c r="B148" i="19"/>
  <c r="C148" i="19"/>
  <c r="F148" i="19" s="1"/>
  <c r="H148" i="19"/>
  <c r="A149" i="19"/>
  <c r="B149" i="19"/>
  <c r="C149" i="19"/>
  <c r="A150" i="19"/>
  <c r="B150" i="19"/>
  <c r="C150" i="19"/>
  <c r="A121" i="17"/>
  <c r="C121" i="17"/>
  <c r="A122" i="17"/>
  <c r="B122" i="17"/>
  <c r="C122" i="17"/>
  <c r="D122" i="17" s="1"/>
  <c r="A123" i="17"/>
  <c r="B123" i="17"/>
  <c r="C123" i="17"/>
  <c r="D123" i="17" s="1"/>
  <c r="A124" i="17"/>
  <c r="B124" i="17"/>
  <c r="C124" i="17"/>
  <c r="D124" i="17" s="1"/>
  <c r="A125" i="17"/>
  <c r="B125" i="17"/>
  <c r="C125" i="17"/>
  <c r="D125" i="17" s="1"/>
  <c r="A126" i="17"/>
  <c r="B126" i="17"/>
  <c r="C126" i="17"/>
  <c r="D126" i="17" s="1"/>
  <c r="A127" i="17"/>
  <c r="B127" i="17"/>
  <c r="C127" i="17"/>
  <c r="D127" i="17" s="1"/>
  <c r="A128" i="17"/>
  <c r="B128" i="17"/>
  <c r="C128" i="17"/>
  <c r="D128" i="17" s="1"/>
  <c r="A129" i="17"/>
  <c r="B129" i="17"/>
  <c r="C129" i="17"/>
  <c r="D129" i="17" s="1"/>
  <c r="A130" i="17"/>
  <c r="B130" i="17"/>
  <c r="C130" i="17"/>
  <c r="D130" i="17" s="1"/>
  <c r="A131" i="17"/>
  <c r="B131" i="17"/>
  <c r="C131" i="17"/>
  <c r="A132" i="17"/>
  <c r="B132" i="17"/>
  <c r="C132" i="17"/>
  <c r="A133" i="17"/>
  <c r="B133" i="17"/>
  <c r="C133" i="17"/>
  <c r="A134" i="17"/>
  <c r="B134" i="17"/>
  <c r="C134" i="17"/>
  <c r="D134" i="17"/>
  <c r="A135" i="17"/>
  <c r="B135" i="17"/>
  <c r="C135" i="17"/>
  <c r="A136" i="17"/>
  <c r="B136" i="17"/>
  <c r="C136" i="17"/>
  <c r="A137" i="17"/>
  <c r="B137" i="17"/>
  <c r="C137" i="17"/>
  <c r="A138" i="17"/>
  <c r="B138" i="17"/>
  <c r="C138" i="17"/>
  <c r="A139" i="17"/>
  <c r="B139" i="17"/>
  <c r="C139" i="17"/>
  <c r="A140" i="17"/>
  <c r="B140" i="17"/>
  <c r="C140" i="17"/>
  <c r="A141" i="17"/>
  <c r="B141" i="17"/>
  <c r="C141" i="17"/>
  <c r="A142" i="17"/>
  <c r="B142" i="17"/>
  <c r="C142" i="17"/>
  <c r="L148" i="17" s="1"/>
  <c r="A143" i="17"/>
  <c r="B143" i="17"/>
  <c r="C143" i="17"/>
  <c r="A144" i="17"/>
  <c r="B144" i="17"/>
  <c r="C144" i="17"/>
  <c r="A145" i="17"/>
  <c r="B145" i="17"/>
  <c r="C145" i="17"/>
  <c r="A146" i="17"/>
  <c r="B146" i="17"/>
  <c r="C146" i="17"/>
  <c r="A147" i="17"/>
  <c r="B147" i="17"/>
  <c r="C147" i="17"/>
  <c r="A148" i="17"/>
  <c r="B148" i="17"/>
  <c r="C148" i="17"/>
  <c r="A149" i="17"/>
  <c r="B149" i="17"/>
  <c r="C149" i="17"/>
  <c r="G149" i="17"/>
  <c r="A150" i="17"/>
  <c r="B150" i="17"/>
  <c r="C150" i="17"/>
  <c r="B94" i="36"/>
  <c r="C94" i="36"/>
  <c r="E94" i="36"/>
  <c r="G94" i="36"/>
  <c r="H94" i="36"/>
  <c r="J94" i="36"/>
  <c r="L94" i="36"/>
  <c r="M94" i="36"/>
  <c r="N94" i="36"/>
  <c r="O94" i="36"/>
  <c r="P94" i="36"/>
  <c r="Q94" i="36"/>
  <c r="R94" i="36"/>
  <c r="S94" i="36"/>
  <c r="B95" i="36"/>
  <c r="C95" i="36"/>
  <c r="E95" i="36"/>
  <c r="G95" i="36"/>
  <c r="H95" i="36"/>
  <c r="J95" i="36"/>
  <c r="L95" i="36"/>
  <c r="M95" i="36"/>
  <c r="N95" i="36"/>
  <c r="O95" i="36"/>
  <c r="P95" i="36"/>
  <c r="Q95" i="36"/>
  <c r="R95" i="36"/>
  <c r="S95" i="36"/>
  <c r="B96" i="36"/>
  <c r="C96" i="36"/>
  <c r="E96" i="36"/>
  <c r="G96" i="36"/>
  <c r="H96" i="36"/>
  <c r="J96" i="36"/>
  <c r="L96" i="36"/>
  <c r="M96" i="36"/>
  <c r="N96" i="36"/>
  <c r="O96" i="36"/>
  <c r="P96" i="36"/>
  <c r="Q96" i="36"/>
  <c r="R96" i="36"/>
  <c r="S96" i="36"/>
  <c r="B97" i="36"/>
  <c r="C97" i="36"/>
  <c r="E97" i="36"/>
  <c r="G97" i="36"/>
  <c r="H97" i="36"/>
  <c r="J97" i="36"/>
  <c r="L97" i="36"/>
  <c r="M97" i="36"/>
  <c r="N97" i="36"/>
  <c r="O97" i="36"/>
  <c r="P97" i="36"/>
  <c r="Q97" i="36"/>
  <c r="R97" i="36"/>
  <c r="S97" i="36"/>
  <c r="B98" i="36"/>
  <c r="C98" i="36"/>
  <c r="E98" i="36"/>
  <c r="G98" i="36"/>
  <c r="H98" i="36"/>
  <c r="J98" i="36"/>
  <c r="L98" i="36"/>
  <c r="M98" i="36"/>
  <c r="N98" i="36"/>
  <c r="O98" i="36"/>
  <c r="P98" i="36"/>
  <c r="Q98" i="36"/>
  <c r="R98" i="36"/>
  <c r="S98" i="36"/>
  <c r="B99" i="36"/>
  <c r="C99" i="36"/>
  <c r="E99" i="36"/>
  <c r="G99" i="36"/>
  <c r="H99" i="36"/>
  <c r="J99" i="36"/>
  <c r="L99" i="36"/>
  <c r="M99" i="36"/>
  <c r="N99" i="36"/>
  <c r="O99" i="36"/>
  <c r="P99" i="36"/>
  <c r="Q99" i="36"/>
  <c r="R99" i="36"/>
  <c r="S99" i="36"/>
  <c r="B100" i="36"/>
  <c r="C100" i="36"/>
  <c r="E100" i="36"/>
  <c r="G100" i="36"/>
  <c r="H100" i="36"/>
  <c r="J100" i="36"/>
  <c r="L100" i="36"/>
  <c r="M100" i="36"/>
  <c r="N100" i="36"/>
  <c r="O100" i="36"/>
  <c r="P100" i="36"/>
  <c r="Q100" i="36"/>
  <c r="R100" i="36"/>
  <c r="S100" i="36"/>
  <c r="B101" i="36"/>
  <c r="C101" i="36"/>
  <c r="E101" i="36"/>
  <c r="G101" i="36"/>
  <c r="H101" i="36"/>
  <c r="J101" i="36"/>
  <c r="L101" i="36"/>
  <c r="M101" i="36"/>
  <c r="N101" i="36"/>
  <c r="O101" i="36"/>
  <c r="P101" i="36"/>
  <c r="Q101" i="36"/>
  <c r="R101" i="36"/>
  <c r="S101" i="36"/>
  <c r="B102" i="36"/>
  <c r="C102" i="36"/>
  <c r="E102" i="36"/>
  <c r="G102" i="36"/>
  <c r="H102" i="36"/>
  <c r="J102" i="36"/>
  <c r="L102" i="36"/>
  <c r="M102" i="36"/>
  <c r="N102" i="36"/>
  <c r="O102" i="36"/>
  <c r="P102" i="36"/>
  <c r="Q102" i="36"/>
  <c r="R102" i="36"/>
  <c r="S102" i="36"/>
  <c r="B103" i="36"/>
  <c r="C103" i="36"/>
  <c r="E103" i="36"/>
  <c r="G103" i="36"/>
  <c r="H103" i="36"/>
  <c r="J103" i="36"/>
  <c r="L103" i="36"/>
  <c r="M103" i="36"/>
  <c r="N103" i="36"/>
  <c r="O103" i="36"/>
  <c r="P103" i="36"/>
  <c r="Q103" i="36"/>
  <c r="R103" i="36"/>
  <c r="S103" i="36"/>
  <c r="B104" i="36"/>
  <c r="C104" i="36"/>
  <c r="E104" i="36"/>
  <c r="G104" i="36"/>
  <c r="H104" i="36"/>
  <c r="J104" i="36"/>
  <c r="L104" i="36"/>
  <c r="M104" i="36"/>
  <c r="N104" i="36"/>
  <c r="O104" i="36"/>
  <c r="P104" i="36"/>
  <c r="Q104" i="36"/>
  <c r="R104" i="36"/>
  <c r="S104" i="36"/>
  <c r="B105" i="36"/>
  <c r="C105" i="36"/>
  <c r="E105" i="36"/>
  <c r="G105" i="36"/>
  <c r="H105" i="36"/>
  <c r="J105" i="36"/>
  <c r="L105" i="36"/>
  <c r="M105" i="36"/>
  <c r="N105" i="36"/>
  <c r="O105" i="36"/>
  <c r="P105" i="36"/>
  <c r="Q105" i="36"/>
  <c r="R105" i="36"/>
  <c r="S105" i="36"/>
  <c r="B106" i="36"/>
  <c r="C106" i="36"/>
  <c r="E106" i="36"/>
  <c r="G106" i="36"/>
  <c r="H106" i="36"/>
  <c r="J106" i="36"/>
  <c r="L106" i="36"/>
  <c r="M106" i="36"/>
  <c r="N106" i="36"/>
  <c r="O106" i="36"/>
  <c r="P106" i="36"/>
  <c r="Q106" i="36"/>
  <c r="R106" i="36"/>
  <c r="S106" i="36"/>
  <c r="B3" i="41"/>
  <c r="C3" i="41"/>
  <c r="B4" i="41"/>
  <c r="C4" i="41"/>
  <c r="B5" i="41"/>
  <c r="C5" i="41"/>
  <c r="B6" i="41"/>
  <c r="C6" i="41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B23" i="41"/>
  <c r="C23" i="41"/>
  <c r="B24" i="41"/>
  <c r="C24" i="41"/>
  <c r="B25" i="41"/>
  <c r="C25" i="41"/>
  <c r="B26" i="41"/>
  <c r="C26" i="41"/>
  <c r="B27" i="41"/>
  <c r="C27" i="41"/>
  <c r="B28" i="41"/>
  <c r="C28" i="41"/>
  <c r="B29" i="41"/>
  <c r="C29" i="41"/>
  <c r="B30" i="41"/>
  <c r="C30" i="41"/>
  <c r="B31" i="41"/>
  <c r="C31" i="41"/>
  <c r="B32" i="41"/>
  <c r="C32" i="41"/>
  <c r="B33" i="41"/>
  <c r="C33" i="41"/>
  <c r="B34" i="41"/>
  <c r="C34" i="41"/>
  <c r="B35" i="41"/>
  <c r="C35" i="41"/>
  <c r="B36" i="41"/>
  <c r="C36" i="41"/>
  <c r="B37" i="41"/>
  <c r="C37" i="41"/>
  <c r="B38" i="41"/>
  <c r="C38" i="41"/>
  <c r="B39" i="41"/>
  <c r="C39" i="41"/>
  <c r="B40" i="41"/>
  <c r="C40" i="41"/>
  <c r="B41" i="41"/>
  <c r="C41" i="41"/>
  <c r="B42" i="41"/>
  <c r="C42" i="41"/>
  <c r="B43" i="41"/>
  <c r="C43" i="41"/>
  <c r="B44" i="41"/>
  <c r="C44" i="41"/>
  <c r="B45" i="41"/>
  <c r="C45" i="41"/>
  <c r="B46" i="41"/>
  <c r="C46" i="41"/>
  <c r="B47" i="41"/>
  <c r="C47" i="41"/>
  <c r="B48" i="41"/>
  <c r="C48" i="41"/>
  <c r="B49" i="41"/>
  <c r="C49" i="41"/>
  <c r="B50" i="41"/>
  <c r="C50" i="41"/>
  <c r="B51" i="41"/>
  <c r="C51" i="41"/>
  <c r="B52" i="41"/>
  <c r="C52" i="41"/>
  <c r="B53" i="41"/>
  <c r="C53" i="41"/>
  <c r="B54" i="41"/>
  <c r="C54" i="41"/>
  <c r="B55" i="41"/>
  <c r="C55" i="41"/>
  <c r="B56" i="41"/>
  <c r="C56" i="41"/>
  <c r="B57" i="41"/>
  <c r="C57" i="41"/>
  <c r="B58" i="41"/>
  <c r="C58" i="41"/>
  <c r="B59" i="41"/>
  <c r="C59" i="41"/>
  <c r="B60" i="41"/>
  <c r="C60" i="41"/>
  <c r="B61" i="41"/>
  <c r="C61" i="41"/>
  <c r="B62" i="41"/>
  <c r="C62" i="41"/>
  <c r="B63" i="41"/>
  <c r="C63" i="41"/>
  <c r="B64" i="41"/>
  <c r="C64" i="41"/>
  <c r="B65" i="41"/>
  <c r="C65" i="41"/>
  <c r="B66" i="41"/>
  <c r="C66" i="41"/>
  <c r="B67" i="41"/>
  <c r="C67" i="41"/>
  <c r="B68" i="41"/>
  <c r="C68" i="41"/>
  <c r="B69" i="41"/>
  <c r="C69" i="41"/>
  <c r="B70" i="41"/>
  <c r="C70" i="41"/>
  <c r="B71" i="41"/>
  <c r="C71" i="41"/>
  <c r="B72" i="41"/>
  <c r="C72" i="41"/>
  <c r="B73" i="41"/>
  <c r="C73" i="41"/>
  <c r="B74" i="41"/>
  <c r="C74" i="41"/>
  <c r="B75" i="41"/>
  <c r="C75" i="41"/>
  <c r="B76" i="41"/>
  <c r="C76" i="41"/>
  <c r="B77" i="41"/>
  <c r="C77" i="41"/>
  <c r="B78" i="41"/>
  <c r="C78" i="41"/>
  <c r="B79" i="41"/>
  <c r="C79" i="41"/>
  <c r="B80" i="41"/>
  <c r="C80" i="41"/>
  <c r="B81" i="41"/>
  <c r="C81" i="41"/>
  <c r="B82" i="41"/>
  <c r="C82" i="41"/>
  <c r="B83" i="41"/>
  <c r="C83" i="41"/>
  <c r="B84" i="41"/>
  <c r="C84" i="41"/>
  <c r="B85" i="41"/>
  <c r="C85" i="41"/>
  <c r="B86" i="41"/>
  <c r="C86" i="41"/>
  <c r="B87" i="41"/>
  <c r="C87" i="41"/>
  <c r="B88" i="41"/>
  <c r="C88" i="41"/>
  <c r="B89" i="41"/>
  <c r="C89" i="41"/>
  <c r="B90" i="41"/>
  <c r="C90" i="41"/>
  <c r="B91" i="41"/>
  <c r="C91" i="41"/>
  <c r="B92" i="41"/>
  <c r="C92" i="41"/>
  <c r="B93" i="41"/>
  <c r="C93" i="41"/>
  <c r="B94" i="41"/>
  <c r="C94" i="41"/>
  <c r="B95" i="41"/>
  <c r="C95" i="41"/>
  <c r="B96" i="41"/>
  <c r="C96" i="41"/>
  <c r="B97" i="41"/>
  <c r="C97" i="41"/>
  <c r="B98" i="41"/>
  <c r="C98" i="41"/>
  <c r="B99" i="41"/>
  <c r="C99" i="41"/>
  <c r="B100" i="41"/>
  <c r="C100" i="41"/>
  <c r="B101" i="41"/>
  <c r="C101" i="41"/>
  <c r="B102" i="41"/>
  <c r="C102" i="41"/>
  <c r="B103" i="41"/>
  <c r="C103" i="41"/>
  <c r="B104" i="41"/>
  <c r="C104" i="41"/>
  <c r="B105" i="41"/>
  <c r="C105" i="41"/>
  <c r="B106" i="41"/>
  <c r="C106" i="41"/>
  <c r="B107" i="41"/>
  <c r="C107" i="41"/>
  <c r="B108" i="41"/>
  <c r="C108" i="41"/>
  <c r="B109" i="41"/>
  <c r="C109" i="41"/>
  <c r="B110" i="41"/>
  <c r="C110" i="41"/>
  <c r="B111" i="41"/>
  <c r="C111" i="41"/>
  <c r="B112" i="41"/>
  <c r="C112" i="41"/>
  <c r="B113" i="41"/>
  <c r="C113" i="41"/>
  <c r="B114" i="41"/>
  <c r="C114" i="41"/>
  <c r="B115" i="41"/>
  <c r="C115" i="41"/>
  <c r="B116" i="41"/>
  <c r="C116" i="41"/>
  <c r="B117" i="41"/>
  <c r="C117" i="41"/>
  <c r="B118" i="41"/>
  <c r="C118" i="41"/>
  <c r="B119" i="41"/>
  <c r="C119" i="41"/>
  <c r="B120" i="41"/>
  <c r="C120" i="41"/>
  <c r="B121" i="41"/>
  <c r="C121" i="41"/>
  <c r="B122" i="41"/>
  <c r="C122" i="41"/>
  <c r="B123" i="41"/>
  <c r="C123" i="41"/>
  <c r="B124" i="41"/>
  <c r="C124" i="41"/>
  <c r="B125" i="41"/>
  <c r="C125" i="41"/>
  <c r="B126" i="41"/>
  <c r="C126" i="41"/>
  <c r="B127" i="41"/>
  <c r="C127" i="41"/>
  <c r="B128" i="41"/>
  <c r="C128" i="41"/>
  <c r="B129" i="41"/>
  <c r="C129" i="41"/>
  <c r="B130" i="41"/>
  <c r="C130" i="41"/>
  <c r="B131" i="41"/>
  <c r="C131" i="41"/>
  <c r="B132" i="41"/>
  <c r="C132" i="41"/>
  <c r="B133" i="41"/>
  <c r="C133" i="41"/>
  <c r="B134" i="41"/>
  <c r="C134" i="41"/>
  <c r="B135" i="41"/>
  <c r="C135" i="41"/>
  <c r="B136" i="41"/>
  <c r="C136" i="41"/>
  <c r="B137" i="41"/>
  <c r="C137" i="41"/>
  <c r="B138" i="41"/>
  <c r="C138" i="41"/>
  <c r="B139" i="41"/>
  <c r="C139" i="41"/>
  <c r="B140" i="41"/>
  <c r="C140" i="41"/>
  <c r="B141" i="41"/>
  <c r="C141" i="41"/>
  <c r="B142" i="41"/>
  <c r="C142" i="41"/>
  <c r="B143" i="41"/>
  <c r="C143" i="41"/>
  <c r="B144" i="41"/>
  <c r="C144" i="41"/>
  <c r="B145" i="41"/>
  <c r="C145" i="41"/>
  <c r="B146" i="41"/>
  <c r="C146" i="41"/>
  <c r="B147" i="41"/>
  <c r="C147" i="41"/>
  <c r="B148" i="41"/>
  <c r="C148" i="41"/>
  <c r="B149" i="41"/>
  <c r="C149" i="41"/>
  <c r="B150" i="41"/>
  <c r="C150" i="41"/>
  <c r="B151" i="41"/>
  <c r="C151" i="41"/>
  <c r="B152" i="41"/>
  <c r="C152" i="41"/>
  <c r="B153" i="41"/>
  <c r="C153" i="41"/>
  <c r="B154" i="41"/>
  <c r="C154" i="41"/>
  <c r="B155" i="41"/>
  <c r="C155" i="41"/>
  <c r="B156" i="41"/>
  <c r="C156" i="41"/>
  <c r="B157" i="41"/>
  <c r="C157" i="41"/>
  <c r="B158" i="41"/>
  <c r="C158" i="41"/>
  <c r="B159" i="41"/>
  <c r="C159" i="41"/>
  <c r="B160" i="41"/>
  <c r="C160" i="41"/>
  <c r="B161" i="41"/>
  <c r="C161" i="41"/>
  <c r="B162" i="41"/>
  <c r="C162" i="41"/>
  <c r="B163" i="41"/>
  <c r="C163" i="41"/>
  <c r="B164" i="41"/>
  <c r="C164" i="41"/>
  <c r="B165" i="41"/>
  <c r="C165" i="41"/>
  <c r="B166" i="41"/>
  <c r="C166" i="41"/>
  <c r="B167" i="41"/>
  <c r="C167" i="41"/>
  <c r="B168" i="41"/>
  <c r="C168" i="41"/>
  <c r="B169" i="41"/>
  <c r="C169" i="41"/>
  <c r="B170" i="41"/>
  <c r="C170" i="41"/>
  <c r="B171" i="41"/>
  <c r="C171" i="41"/>
  <c r="B172" i="41"/>
  <c r="C172" i="41"/>
  <c r="B173" i="41"/>
  <c r="C173" i="41"/>
  <c r="B174" i="41"/>
  <c r="C174" i="41"/>
  <c r="B175" i="41"/>
  <c r="C175" i="41"/>
  <c r="B176" i="41"/>
  <c r="C176" i="41"/>
  <c r="B177" i="41"/>
  <c r="C177" i="41"/>
  <c r="B178" i="41"/>
  <c r="C178" i="41"/>
  <c r="B179" i="41"/>
  <c r="C179" i="41"/>
  <c r="B180" i="41"/>
  <c r="C180" i="41"/>
  <c r="B181" i="41"/>
  <c r="C181" i="41"/>
  <c r="B182" i="41"/>
  <c r="C182" i="41"/>
  <c r="B183" i="41"/>
  <c r="C183" i="41"/>
  <c r="B184" i="41"/>
  <c r="C184" i="41"/>
  <c r="B185" i="41"/>
  <c r="C185" i="41"/>
  <c r="B186" i="41"/>
  <c r="C186" i="41"/>
  <c r="B187" i="41"/>
  <c r="C187" i="41"/>
  <c r="B188" i="41"/>
  <c r="C188" i="41"/>
  <c r="B189" i="41"/>
  <c r="C189" i="41"/>
  <c r="B190" i="41"/>
  <c r="C190" i="41"/>
  <c r="B191" i="41"/>
  <c r="C191" i="41"/>
  <c r="B192" i="41"/>
  <c r="C192" i="41"/>
  <c r="B193" i="41"/>
  <c r="C193" i="41"/>
  <c r="B194" i="41"/>
  <c r="C194" i="41"/>
  <c r="B195" i="41"/>
  <c r="C195" i="41"/>
  <c r="B196" i="41"/>
  <c r="C196" i="41"/>
  <c r="B197" i="41"/>
  <c r="C197" i="41"/>
  <c r="B198" i="41"/>
  <c r="C198" i="41"/>
  <c r="B199" i="41"/>
  <c r="C199" i="41"/>
  <c r="B200" i="41"/>
  <c r="C200" i="41"/>
  <c r="B201" i="41"/>
  <c r="C201" i="41"/>
  <c r="B202" i="41"/>
  <c r="C202" i="41"/>
  <c r="B203" i="41"/>
  <c r="C203" i="41"/>
  <c r="B204" i="41"/>
  <c r="C204" i="41"/>
  <c r="B205" i="41"/>
  <c r="C205" i="41"/>
  <c r="B206" i="41"/>
  <c r="C206" i="41"/>
  <c r="B207" i="41"/>
  <c r="C207" i="41"/>
  <c r="B208" i="41"/>
  <c r="C208" i="41"/>
  <c r="B209" i="41"/>
  <c r="C209" i="41"/>
  <c r="B210" i="41"/>
  <c r="C210" i="41"/>
  <c r="B211" i="41"/>
  <c r="C211" i="41"/>
  <c r="B212" i="41"/>
  <c r="C212" i="41"/>
  <c r="B213" i="41"/>
  <c r="C213" i="41"/>
  <c r="B214" i="41"/>
  <c r="C214" i="41"/>
  <c r="B215" i="41"/>
  <c r="C215" i="41"/>
  <c r="B216" i="41"/>
  <c r="C216" i="41"/>
  <c r="B217" i="41"/>
  <c r="C217" i="41"/>
  <c r="B218" i="41"/>
  <c r="C218" i="41"/>
  <c r="B219" i="41"/>
  <c r="C219" i="41"/>
  <c r="B220" i="41"/>
  <c r="C220" i="41"/>
  <c r="B221" i="41"/>
  <c r="C221" i="41"/>
  <c r="B222" i="41"/>
  <c r="C222" i="41"/>
  <c r="B223" i="41"/>
  <c r="C223" i="41"/>
  <c r="B224" i="41"/>
  <c r="C224" i="41"/>
  <c r="B225" i="41"/>
  <c r="C225" i="41"/>
  <c r="B226" i="41"/>
  <c r="C226" i="41"/>
  <c r="B227" i="41"/>
  <c r="C227" i="41"/>
  <c r="B228" i="41"/>
  <c r="C228" i="41"/>
  <c r="B229" i="41"/>
  <c r="C229" i="41"/>
  <c r="B230" i="41"/>
  <c r="C230" i="41"/>
  <c r="B231" i="41"/>
  <c r="C231" i="41"/>
  <c r="B232" i="41"/>
  <c r="C232" i="41"/>
  <c r="B233" i="41"/>
  <c r="C233" i="41"/>
  <c r="B234" i="41"/>
  <c r="C234" i="41"/>
  <c r="B235" i="41"/>
  <c r="C235" i="41"/>
  <c r="B236" i="41"/>
  <c r="C236" i="41"/>
  <c r="B237" i="41"/>
  <c r="C237" i="41"/>
  <c r="B238" i="41"/>
  <c r="C238" i="41"/>
  <c r="B239" i="41"/>
  <c r="C239" i="41"/>
  <c r="B240" i="41"/>
  <c r="C240" i="41"/>
  <c r="B241" i="41"/>
  <c r="C241" i="41"/>
  <c r="B242" i="41"/>
  <c r="C242" i="41"/>
  <c r="B243" i="41"/>
  <c r="C243" i="41"/>
  <c r="B244" i="41"/>
  <c r="C244" i="41"/>
  <c r="B245" i="41"/>
  <c r="C245" i="41"/>
  <c r="B246" i="41"/>
  <c r="C246" i="41"/>
  <c r="B247" i="41"/>
  <c r="C247" i="41"/>
  <c r="B248" i="41"/>
  <c r="C248" i="41"/>
  <c r="B249" i="41"/>
  <c r="C249" i="41"/>
  <c r="B250" i="41"/>
  <c r="C250" i="41"/>
  <c r="B251" i="41"/>
  <c r="C251" i="41"/>
  <c r="B252" i="41"/>
  <c r="C252" i="41"/>
  <c r="B253" i="41"/>
  <c r="C253" i="41"/>
  <c r="B254" i="41"/>
  <c r="C254" i="41"/>
  <c r="B255" i="41"/>
  <c r="C255" i="41"/>
  <c r="B256" i="41"/>
  <c r="C256" i="41"/>
  <c r="B257" i="41"/>
  <c r="C257" i="41"/>
  <c r="B258" i="41"/>
  <c r="C258" i="41"/>
  <c r="C2" i="41"/>
  <c r="B2" i="41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" i="41"/>
  <c r="CT2" i="36"/>
  <c r="CU2" i="36"/>
  <c r="CV2" i="36"/>
  <c r="CW2" i="36"/>
  <c r="CX2" i="36"/>
  <c r="CY2" i="36"/>
  <c r="DA2" i="36"/>
  <c r="DB2" i="36"/>
  <c r="DC2" i="36"/>
  <c r="DD2" i="36"/>
  <c r="DE2" i="36"/>
  <c r="DF2" i="36"/>
  <c r="DH2" i="36"/>
  <c r="DI2" i="36"/>
  <c r="DJ2" i="36"/>
  <c r="DK2" i="36"/>
  <c r="DL2" i="36"/>
  <c r="DM2" i="36"/>
  <c r="DO2" i="36"/>
  <c r="DP2" i="36"/>
  <c r="DQ2" i="36"/>
  <c r="DR2" i="36"/>
  <c r="DS2" i="36"/>
  <c r="DT2" i="36"/>
  <c r="DV2" i="36"/>
  <c r="DW2" i="36"/>
  <c r="DX2" i="36"/>
  <c r="DY2" i="36"/>
  <c r="DZ2" i="36"/>
  <c r="B3" i="35"/>
  <c r="DN3" i="36" s="1"/>
  <c r="B4" i="35"/>
  <c r="DN4" i="36" s="1"/>
  <c r="B5" i="35"/>
  <c r="DN5" i="36" s="1"/>
  <c r="B6" i="35"/>
  <c r="DN6" i="36" s="1"/>
  <c r="B7" i="35"/>
  <c r="DN7" i="36" s="1"/>
  <c r="B8" i="35"/>
  <c r="B9" i="35"/>
  <c r="DN9" i="36" s="1"/>
  <c r="B10" i="35"/>
  <c r="DN10" i="36" s="1"/>
  <c r="B11" i="35"/>
  <c r="DN11" i="36" s="1"/>
  <c r="B12" i="35"/>
  <c r="DN12" i="36" s="1"/>
  <c r="B13" i="35"/>
  <c r="DN13" i="36" s="1"/>
  <c r="B14" i="35"/>
  <c r="DN14" i="36" s="1"/>
  <c r="B15" i="35"/>
  <c r="DN15" i="36" s="1"/>
  <c r="B16" i="35"/>
  <c r="DN16" i="36" s="1"/>
  <c r="B17" i="35"/>
  <c r="DN17" i="36" s="1"/>
  <c r="B18" i="35"/>
  <c r="DN18" i="36" s="1"/>
  <c r="B19" i="35"/>
  <c r="DN19" i="36" s="1"/>
  <c r="B20" i="35"/>
  <c r="DN20" i="36" s="1"/>
  <c r="B21" i="35"/>
  <c r="DN21" i="36" s="1"/>
  <c r="B22" i="35"/>
  <c r="DN22" i="36" s="1"/>
  <c r="B23" i="35"/>
  <c r="DN23" i="36" s="1"/>
  <c r="B24" i="35"/>
  <c r="DN24" i="36" s="1"/>
  <c r="B25" i="35"/>
  <c r="DN25" i="36" s="1"/>
  <c r="B26" i="35"/>
  <c r="DN26" i="36" s="1"/>
  <c r="B27" i="35"/>
  <c r="DN27" i="36" s="1"/>
  <c r="B28" i="35"/>
  <c r="DN28" i="36" s="1"/>
  <c r="B29" i="35"/>
  <c r="DN29" i="36" s="1"/>
  <c r="B30" i="35"/>
  <c r="DN30" i="36" s="1"/>
  <c r="B31" i="35"/>
  <c r="DN31" i="36" s="1"/>
  <c r="B32" i="35"/>
  <c r="DN32" i="36" s="1"/>
  <c r="B33" i="35"/>
  <c r="DN33" i="36" s="1"/>
  <c r="B34" i="35"/>
  <c r="DN34" i="36" s="1"/>
  <c r="B35" i="35"/>
  <c r="DN35" i="36" s="1"/>
  <c r="B36" i="35"/>
  <c r="DN36" i="36" s="1"/>
  <c r="B37" i="35"/>
  <c r="DN37" i="36" s="1"/>
  <c r="B38" i="35"/>
  <c r="DN38" i="36" s="1"/>
  <c r="B39" i="35"/>
  <c r="DN39" i="36" s="1"/>
  <c r="B40" i="35"/>
  <c r="DN40" i="36" s="1"/>
  <c r="B41" i="35"/>
  <c r="DN41" i="36" s="1"/>
  <c r="B42" i="35"/>
  <c r="DN42" i="36" s="1"/>
  <c r="B43" i="35"/>
  <c r="DN43" i="36" s="1"/>
  <c r="B44" i="35"/>
  <c r="DN44" i="36" s="1"/>
  <c r="B45" i="35"/>
  <c r="DN45" i="36" s="1"/>
  <c r="B46" i="35"/>
  <c r="DN46" i="36" s="1"/>
  <c r="B47" i="35"/>
  <c r="DN47" i="36" s="1"/>
  <c r="B48" i="35"/>
  <c r="DN48" i="36" s="1"/>
  <c r="B49" i="35"/>
  <c r="DN49" i="36" s="1"/>
  <c r="B50" i="35"/>
  <c r="DN50" i="36" s="1"/>
  <c r="B51" i="35"/>
  <c r="DN51" i="36" s="1"/>
  <c r="B52" i="35"/>
  <c r="DN52" i="36" s="1"/>
  <c r="B53" i="35"/>
  <c r="DN53" i="36" s="1"/>
  <c r="B54" i="35"/>
  <c r="DN54" i="36" s="1"/>
  <c r="B55" i="35"/>
  <c r="DN55" i="36" s="1"/>
  <c r="B56" i="35"/>
  <c r="DN56" i="36" s="1"/>
  <c r="B57" i="35"/>
  <c r="DN57" i="36" s="1"/>
  <c r="B58" i="35"/>
  <c r="DN58" i="36" s="1"/>
  <c r="B59" i="35"/>
  <c r="DN59" i="36" s="1"/>
  <c r="B60" i="35"/>
  <c r="DN60" i="36" s="1"/>
  <c r="B61" i="35"/>
  <c r="DN61" i="36" s="1"/>
  <c r="B62" i="35"/>
  <c r="DN62" i="36" s="1"/>
  <c r="B63" i="35"/>
  <c r="DN63" i="36" s="1"/>
  <c r="B64" i="35"/>
  <c r="DN64" i="36" s="1"/>
  <c r="B65" i="35"/>
  <c r="DN65" i="36" s="1"/>
  <c r="B66" i="35"/>
  <c r="DN66" i="36" s="1"/>
  <c r="B67" i="35"/>
  <c r="DN67" i="36" s="1"/>
  <c r="B68" i="35"/>
  <c r="DN68" i="36" s="1"/>
  <c r="B69" i="35"/>
  <c r="DN69" i="36" s="1"/>
  <c r="B70" i="35"/>
  <c r="DN70" i="36" s="1"/>
  <c r="B71" i="35"/>
  <c r="DN71" i="36" s="1"/>
  <c r="B72" i="35"/>
  <c r="DN72" i="36" s="1"/>
  <c r="B73" i="35"/>
  <c r="DN73" i="36" s="1"/>
  <c r="B74" i="35"/>
  <c r="DN74" i="36" s="1"/>
  <c r="B75" i="35"/>
  <c r="DN75" i="36" s="1"/>
  <c r="B76" i="35"/>
  <c r="DN76" i="36" s="1"/>
  <c r="B77" i="35"/>
  <c r="DN77" i="36" s="1"/>
  <c r="B78" i="35"/>
  <c r="DN78" i="36" s="1"/>
  <c r="B79" i="35"/>
  <c r="DN79" i="36" s="1"/>
  <c r="B80" i="35"/>
  <c r="DN80" i="36" s="1"/>
  <c r="B81" i="35"/>
  <c r="DN81" i="36" s="1"/>
  <c r="B82" i="35"/>
  <c r="DN82" i="36" s="1"/>
  <c r="B83" i="35"/>
  <c r="DN83" i="36" s="1"/>
  <c r="B84" i="35"/>
  <c r="DN84" i="36" s="1"/>
  <c r="B85" i="35"/>
  <c r="DN85" i="36" s="1"/>
  <c r="B86" i="35"/>
  <c r="DN86" i="36" s="1"/>
  <c r="B87" i="35"/>
  <c r="DN87" i="36" s="1"/>
  <c r="B88" i="35"/>
  <c r="DN88" i="36" s="1"/>
  <c r="B89" i="35"/>
  <c r="DN89" i="36" s="1"/>
  <c r="B90" i="35"/>
  <c r="DN90" i="36" s="1"/>
  <c r="B91" i="35"/>
  <c r="DN91" i="36" s="1"/>
  <c r="B92" i="35"/>
  <c r="DN92" i="36" s="1"/>
  <c r="B93" i="35"/>
  <c r="DN93" i="36" s="1"/>
  <c r="B94" i="35"/>
  <c r="DN94" i="36" s="1"/>
  <c r="B95" i="35"/>
  <c r="DN95" i="36" s="1"/>
  <c r="B96" i="35"/>
  <c r="DN96" i="36" s="1"/>
  <c r="B97" i="35"/>
  <c r="DN97" i="36" s="1"/>
  <c r="B98" i="35"/>
  <c r="DN98" i="36" s="1"/>
  <c r="B99" i="35"/>
  <c r="DN99" i="36" s="1"/>
  <c r="B100" i="35"/>
  <c r="DN100" i="36" s="1"/>
  <c r="B101" i="35"/>
  <c r="DN101" i="36" s="1"/>
  <c r="B102" i="35"/>
  <c r="DN102" i="36" s="1"/>
  <c r="B103" i="35"/>
  <c r="DN103" i="36" s="1"/>
  <c r="B104" i="35"/>
  <c r="DN104" i="36" s="1"/>
  <c r="B105" i="35"/>
  <c r="DN105" i="36" s="1"/>
  <c r="B106" i="35"/>
  <c r="DN106" i="36" s="1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3" i="34"/>
  <c r="DG3" i="36" s="1"/>
  <c r="B4" i="34"/>
  <c r="DG4" i="36" s="1"/>
  <c r="B5" i="34"/>
  <c r="DG5" i="36" s="1"/>
  <c r="B6" i="34"/>
  <c r="DG6" i="36" s="1"/>
  <c r="B7" i="34"/>
  <c r="DG7" i="36" s="1"/>
  <c r="B8" i="34"/>
  <c r="DG8" i="36" s="1"/>
  <c r="B9" i="34"/>
  <c r="DG9" i="36" s="1"/>
  <c r="B10" i="34"/>
  <c r="DG10" i="36" s="1"/>
  <c r="B11" i="34"/>
  <c r="DG11" i="36" s="1"/>
  <c r="B12" i="34"/>
  <c r="DG12" i="36" s="1"/>
  <c r="B13" i="34"/>
  <c r="DG13" i="36" s="1"/>
  <c r="B14" i="34"/>
  <c r="DG14" i="36" s="1"/>
  <c r="B15" i="34"/>
  <c r="DG15" i="36" s="1"/>
  <c r="B16" i="34"/>
  <c r="DG16" i="36" s="1"/>
  <c r="B17" i="34"/>
  <c r="DG17" i="36" s="1"/>
  <c r="B18" i="34"/>
  <c r="DG18" i="36" s="1"/>
  <c r="B19" i="34"/>
  <c r="DG19" i="36" s="1"/>
  <c r="B20" i="34"/>
  <c r="DG20" i="36" s="1"/>
  <c r="B21" i="34"/>
  <c r="DG21" i="36" s="1"/>
  <c r="B22" i="34"/>
  <c r="DG22" i="36" s="1"/>
  <c r="B23" i="34"/>
  <c r="DG23" i="36" s="1"/>
  <c r="B24" i="34"/>
  <c r="DG24" i="36" s="1"/>
  <c r="B25" i="34"/>
  <c r="DG25" i="36" s="1"/>
  <c r="B26" i="34"/>
  <c r="DG26" i="36" s="1"/>
  <c r="B27" i="34"/>
  <c r="DG27" i="36" s="1"/>
  <c r="B28" i="34"/>
  <c r="DG28" i="36" s="1"/>
  <c r="B29" i="34"/>
  <c r="DG29" i="36" s="1"/>
  <c r="B30" i="34"/>
  <c r="DG30" i="36" s="1"/>
  <c r="B31" i="34"/>
  <c r="DG31" i="36" s="1"/>
  <c r="B32" i="34"/>
  <c r="DG32" i="36" s="1"/>
  <c r="B33" i="34"/>
  <c r="DG33" i="36" s="1"/>
  <c r="B34" i="34"/>
  <c r="DG34" i="36" s="1"/>
  <c r="B35" i="34"/>
  <c r="DG35" i="36" s="1"/>
  <c r="B36" i="34"/>
  <c r="DG36" i="36" s="1"/>
  <c r="B37" i="34"/>
  <c r="DG37" i="36" s="1"/>
  <c r="B38" i="34"/>
  <c r="DG38" i="36" s="1"/>
  <c r="B39" i="34"/>
  <c r="DG39" i="36" s="1"/>
  <c r="B40" i="34"/>
  <c r="DG40" i="36" s="1"/>
  <c r="B41" i="34"/>
  <c r="DG41" i="36" s="1"/>
  <c r="B42" i="34"/>
  <c r="DG42" i="36" s="1"/>
  <c r="B43" i="34"/>
  <c r="DG43" i="36" s="1"/>
  <c r="B44" i="34"/>
  <c r="DG44" i="36" s="1"/>
  <c r="B45" i="34"/>
  <c r="DG45" i="36" s="1"/>
  <c r="B46" i="34"/>
  <c r="DG46" i="36" s="1"/>
  <c r="B47" i="34"/>
  <c r="DG47" i="36" s="1"/>
  <c r="B48" i="34"/>
  <c r="DG48" i="36" s="1"/>
  <c r="B49" i="34"/>
  <c r="DG49" i="36" s="1"/>
  <c r="B50" i="34"/>
  <c r="DG50" i="36" s="1"/>
  <c r="B51" i="34"/>
  <c r="DG51" i="36" s="1"/>
  <c r="B52" i="34"/>
  <c r="DG52" i="36" s="1"/>
  <c r="B53" i="34"/>
  <c r="DG53" i="36" s="1"/>
  <c r="B54" i="34"/>
  <c r="DG54" i="36" s="1"/>
  <c r="B55" i="34"/>
  <c r="DG55" i="36" s="1"/>
  <c r="B56" i="34"/>
  <c r="DG56" i="36" s="1"/>
  <c r="B57" i="34"/>
  <c r="DG57" i="36" s="1"/>
  <c r="B58" i="34"/>
  <c r="DG58" i="36" s="1"/>
  <c r="B59" i="34"/>
  <c r="DG59" i="36" s="1"/>
  <c r="B60" i="34"/>
  <c r="DG60" i="36" s="1"/>
  <c r="B61" i="34"/>
  <c r="DG61" i="36" s="1"/>
  <c r="B62" i="34"/>
  <c r="DG62" i="36" s="1"/>
  <c r="B63" i="34"/>
  <c r="DG63" i="36" s="1"/>
  <c r="B64" i="34"/>
  <c r="DG64" i="36" s="1"/>
  <c r="B65" i="34"/>
  <c r="DG65" i="36" s="1"/>
  <c r="B66" i="34"/>
  <c r="DG66" i="36" s="1"/>
  <c r="B67" i="34"/>
  <c r="DG67" i="36" s="1"/>
  <c r="B68" i="34"/>
  <c r="DG68" i="36" s="1"/>
  <c r="B69" i="34"/>
  <c r="DG69" i="36" s="1"/>
  <c r="B70" i="34"/>
  <c r="DG70" i="36" s="1"/>
  <c r="B71" i="34"/>
  <c r="DG71" i="36" s="1"/>
  <c r="B72" i="34"/>
  <c r="DG72" i="36" s="1"/>
  <c r="B73" i="34"/>
  <c r="DG73" i="36" s="1"/>
  <c r="B74" i="34"/>
  <c r="DG74" i="36" s="1"/>
  <c r="B75" i="34"/>
  <c r="DG75" i="36" s="1"/>
  <c r="B76" i="34"/>
  <c r="DG76" i="36" s="1"/>
  <c r="B77" i="34"/>
  <c r="DG77" i="36" s="1"/>
  <c r="B78" i="34"/>
  <c r="DG78" i="36" s="1"/>
  <c r="B79" i="34"/>
  <c r="DG79" i="36" s="1"/>
  <c r="B80" i="34"/>
  <c r="DG80" i="36" s="1"/>
  <c r="B81" i="34"/>
  <c r="DG81" i="36" s="1"/>
  <c r="B82" i="34"/>
  <c r="DG82" i="36" s="1"/>
  <c r="B83" i="34"/>
  <c r="DG83" i="36" s="1"/>
  <c r="B84" i="34"/>
  <c r="DG84" i="36" s="1"/>
  <c r="B85" i="34"/>
  <c r="DG85" i="36" s="1"/>
  <c r="B86" i="34"/>
  <c r="DG86" i="36" s="1"/>
  <c r="B87" i="34"/>
  <c r="DG87" i="36" s="1"/>
  <c r="B88" i="34"/>
  <c r="DG88" i="36" s="1"/>
  <c r="B89" i="34"/>
  <c r="DG89" i="36" s="1"/>
  <c r="B90" i="34"/>
  <c r="DG90" i="36" s="1"/>
  <c r="B91" i="34"/>
  <c r="DG91" i="36" s="1"/>
  <c r="B92" i="34"/>
  <c r="DG92" i="36" s="1"/>
  <c r="B93" i="34"/>
  <c r="DG93" i="36" s="1"/>
  <c r="B94" i="34"/>
  <c r="DG94" i="36" s="1"/>
  <c r="B95" i="34"/>
  <c r="DG95" i="36" s="1"/>
  <c r="B96" i="34"/>
  <c r="DG96" i="36" s="1"/>
  <c r="B97" i="34"/>
  <c r="DG97" i="36" s="1"/>
  <c r="B98" i="34"/>
  <c r="DG98" i="36" s="1"/>
  <c r="B99" i="34"/>
  <c r="DG99" i="36" s="1"/>
  <c r="B100" i="34"/>
  <c r="DG100" i="36" s="1"/>
  <c r="B101" i="34"/>
  <c r="DG101" i="36" s="1"/>
  <c r="B102" i="34"/>
  <c r="DG102" i="36" s="1"/>
  <c r="B103" i="34"/>
  <c r="DG103" i="36" s="1"/>
  <c r="B104" i="34"/>
  <c r="DG104" i="36" s="1"/>
  <c r="B105" i="34"/>
  <c r="DG105" i="36" s="1"/>
  <c r="B106" i="34"/>
  <c r="DG106" i="36" s="1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3" i="33"/>
  <c r="CZ3" i="36" s="1"/>
  <c r="B4" i="33"/>
  <c r="CZ4" i="36" s="1"/>
  <c r="B5" i="33"/>
  <c r="CZ5" i="36" s="1"/>
  <c r="B6" i="33"/>
  <c r="CZ6" i="36" s="1"/>
  <c r="B7" i="33"/>
  <c r="CZ7" i="36" s="1"/>
  <c r="B8" i="33"/>
  <c r="CZ8" i="36" s="1"/>
  <c r="B9" i="33"/>
  <c r="CZ9" i="36" s="1"/>
  <c r="B10" i="33"/>
  <c r="CZ10" i="36" s="1"/>
  <c r="B11" i="33"/>
  <c r="CZ11" i="36" s="1"/>
  <c r="B12" i="33"/>
  <c r="CZ12" i="36" s="1"/>
  <c r="B13" i="33"/>
  <c r="CZ13" i="36" s="1"/>
  <c r="B14" i="33"/>
  <c r="CZ14" i="36" s="1"/>
  <c r="B15" i="33"/>
  <c r="CZ15" i="36" s="1"/>
  <c r="B16" i="33"/>
  <c r="CZ16" i="36" s="1"/>
  <c r="B17" i="33"/>
  <c r="CZ17" i="36" s="1"/>
  <c r="B18" i="33"/>
  <c r="CZ18" i="36" s="1"/>
  <c r="B19" i="33"/>
  <c r="CZ19" i="36" s="1"/>
  <c r="B20" i="33"/>
  <c r="CZ20" i="36" s="1"/>
  <c r="B21" i="33"/>
  <c r="CZ21" i="36" s="1"/>
  <c r="B22" i="33"/>
  <c r="CZ22" i="36" s="1"/>
  <c r="B23" i="33"/>
  <c r="CZ23" i="36" s="1"/>
  <c r="B24" i="33"/>
  <c r="CZ24" i="36" s="1"/>
  <c r="B25" i="33"/>
  <c r="CZ25" i="36" s="1"/>
  <c r="B26" i="33"/>
  <c r="CZ26" i="36" s="1"/>
  <c r="B27" i="33"/>
  <c r="CZ27" i="36" s="1"/>
  <c r="B28" i="33"/>
  <c r="CZ28" i="36" s="1"/>
  <c r="B29" i="33"/>
  <c r="CZ29" i="36" s="1"/>
  <c r="B30" i="33"/>
  <c r="CZ30" i="36" s="1"/>
  <c r="B31" i="33"/>
  <c r="CZ31" i="36" s="1"/>
  <c r="B32" i="33"/>
  <c r="CZ32" i="36" s="1"/>
  <c r="B33" i="33"/>
  <c r="CZ33" i="36" s="1"/>
  <c r="B34" i="33"/>
  <c r="CZ34" i="36" s="1"/>
  <c r="B35" i="33"/>
  <c r="CZ35" i="36" s="1"/>
  <c r="B36" i="33"/>
  <c r="CZ36" i="36" s="1"/>
  <c r="B37" i="33"/>
  <c r="CZ37" i="36" s="1"/>
  <c r="B38" i="33"/>
  <c r="CZ38" i="36" s="1"/>
  <c r="B39" i="33"/>
  <c r="CZ39" i="36" s="1"/>
  <c r="B40" i="33"/>
  <c r="CZ40" i="36" s="1"/>
  <c r="B41" i="33"/>
  <c r="CZ41" i="36" s="1"/>
  <c r="B42" i="33"/>
  <c r="CZ42" i="36" s="1"/>
  <c r="B43" i="33"/>
  <c r="CZ43" i="36" s="1"/>
  <c r="B44" i="33"/>
  <c r="CZ44" i="36" s="1"/>
  <c r="B45" i="33"/>
  <c r="CZ45" i="36" s="1"/>
  <c r="B46" i="33"/>
  <c r="CZ46" i="36" s="1"/>
  <c r="B47" i="33"/>
  <c r="CZ47" i="36" s="1"/>
  <c r="B48" i="33"/>
  <c r="CZ48" i="36" s="1"/>
  <c r="B49" i="33"/>
  <c r="CZ49" i="36" s="1"/>
  <c r="B50" i="33"/>
  <c r="CZ50" i="36" s="1"/>
  <c r="B51" i="33"/>
  <c r="CZ51" i="36" s="1"/>
  <c r="B52" i="33"/>
  <c r="CZ52" i="36" s="1"/>
  <c r="B53" i="33"/>
  <c r="CZ53" i="36" s="1"/>
  <c r="B54" i="33"/>
  <c r="CZ54" i="36" s="1"/>
  <c r="B55" i="33"/>
  <c r="CZ55" i="36" s="1"/>
  <c r="B56" i="33"/>
  <c r="CZ56" i="36" s="1"/>
  <c r="B57" i="33"/>
  <c r="CZ57" i="36" s="1"/>
  <c r="B58" i="33"/>
  <c r="CZ58" i="36" s="1"/>
  <c r="B59" i="33"/>
  <c r="CZ59" i="36" s="1"/>
  <c r="B60" i="33"/>
  <c r="CZ60" i="36" s="1"/>
  <c r="B61" i="33"/>
  <c r="CZ61" i="36" s="1"/>
  <c r="B62" i="33"/>
  <c r="CZ62" i="36" s="1"/>
  <c r="B63" i="33"/>
  <c r="CZ63" i="36" s="1"/>
  <c r="B64" i="33"/>
  <c r="CZ64" i="36" s="1"/>
  <c r="B65" i="33"/>
  <c r="CZ65" i="36" s="1"/>
  <c r="B66" i="33"/>
  <c r="CZ66" i="36" s="1"/>
  <c r="B67" i="33"/>
  <c r="CZ67" i="36" s="1"/>
  <c r="B68" i="33"/>
  <c r="CZ68" i="36" s="1"/>
  <c r="B69" i="33"/>
  <c r="CZ69" i="36" s="1"/>
  <c r="B70" i="33"/>
  <c r="CZ70" i="36" s="1"/>
  <c r="B71" i="33"/>
  <c r="CZ71" i="36" s="1"/>
  <c r="B72" i="33"/>
  <c r="CZ72" i="36" s="1"/>
  <c r="B73" i="33"/>
  <c r="CZ73" i="36" s="1"/>
  <c r="B74" i="33"/>
  <c r="CZ74" i="36" s="1"/>
  <c r="B75" i="33"/>
  <c r="CZ75" i="36" s="1"/>
  <c r="B76" i="33"/>
  <c r="CZ76" i="36" s="1"/>
  <c r="B77" i="33"/>
  <c r="CZ77" i="36" s="1"/>
  <c r="B78" i="33"/>
  <c r="CZ78" i="36" s="1"/>
  <c r="B79" i="33"/>
  <c r="CZ79" i="36" s="1"/>
  <c r="B80" i="33"/>
  <c r="CZ80" i="36" s="1"/>
  <c r="B81" i="33"/>
  <c r="CZ81" i="36" s="1"/>
  <c r="B82" i="33"/>
  <c r="CZ82" i="36" s="1"/>
  <c r="B83" i="33"/>
  <c r="CZ83" i="36" s="1"/>
  <c r="B84" i="33"/>
  <c r="CZ84" i="36" s="1"/>
  <c r="B85" i="33"/>
  <c r="CZ85" i="36" s="1"/>
  <c r="B86" i="33"/>
  <c r="CZ86" i="36" s="1"/>
  <c r="B87" i="33"/>
  <c r="CZ87" i="36" s="1"/>
  <c r="B88" i="33"/>
  <c r="CZ88" i="36" s="1"/>
  <c r="B89" i="33"/>
  <c r="CZ89" i="36" s="1"/>
  <c r="B90" i="33"/>
  <c r="CZ90" i="36" s="1"/>
  <c r="B91" i="33"/>
  <c r="CZ91" i="36" s="1"/>
  <c r="B92" i="33"/>
  <c r="CZ92" i="36" s="1"/>
  <c r="B93" i="33"/>
  <c r="CZ93" i="36" s="1"/>
  <c r="B94" i="33"/>
  <c r="CZ94" i="36" s="1"/>
  <c r="B95" i="33"/>
  <c r="CZ95" i="36" s="1"/>
  <c r="B96" i="33"/>
  <c r="CZ96" i="36" s="1"/>
  <c r="B97" i="33"/>
  <c r="CZ97" i="36" s="1"/>
  <c r="B98" i="33"/>
  <c r="CZ98" i="36" s="1"/>
  <c r="B99" i="33"/>
  <c r="CZ99" i="36" s="1"/>
  <c r="B100" i="33"/>
  <c r="CZ100" i="36" s="1"/>
  <c r="B101" i="33"/>
  <c r="CZ101" i="36" s="1"/>
  <c r="B102" i="33"/>
  <c r="CZ102" i="36" s="1"/>
  <c r="B103" i="33"/>
  <c r="CZ103" i="36" s="1"/>
  <c r="B104" i="33"/>
  <c r="CZ104" i="36" s="1"/>
  <c r="B105" i="33"/>
  <c r="CZ105" i="36" s="1"/>
  <c r="B106" i="33"/>
  <c r="CZ106" i="36" s="1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3" i="32"/>
  <c r="CS3" i="36" s="1"/>
  <c r="B4" i="32"/>
  <c r="CS4" i="36" s="1"/>
  <c r="B5" i="32"/>
  <c r="CS5" i="36" s="1"/>
  <c r="B6" i="32"/>
  <c r="CS6" i="36" s="1"/>
  <c r="B7" i="32"/>
  <c r="CS7" i="36" s="1"/>
  <c r="B8" i="32"/>
  <c r="CS8" i="36" s="1"/>
  <c r="B9" i="32"/>
  <c r="CS9" i="36" s="1"/>
  <c r="B10" i="32"/>
  <c r="CS10" i="36" s="1"/>
  <c r="B11" i="32"/>
  <c r="CS11" i="36" s="1"/>
  <c r="B12" i="32"/>
  <c r="CS12" i="36" s="1"/>
  <c r="B13" i="32"/>
  <c r="CS13" i="36" s="1"/>
  <c r="B14" i="32"/>
  <c r="CS14" i="36" s="1"/>
  <c r="B15" i="32"/>
  <c r="CS15" i="36" s="1"/>
  <c r="B16" i="32"/>
  <c r="CS16" i="36" s="1"/>
  <c r="B17" i="32"/>
  <c r="CS17" i="36" s="1"/>
  <c r="B18" i="32"/>
  <c r="CS18" i="36" s="1"/>
  <c r="B19" i="32"/>
  <c r="CS19" i="36" s="1"/>
  <c r="B20" i="32"/>
  <c r="CS20" i="36" s="1"/>
  <c r="B21" i="32"/>
  <c r="CS21" i="36" s="1"/>
  <c r="B22" i="32"/>
  <c r="CS22" i="36" s="1"/>
  <c r="B23" i="32"/>
  <c r="CS23" i="36" s="1"/>
  <c r="B24" i="32"/>
  <c r="CS24" i="36" s="1"/>
  <c r="B25" i="32"/>
  <c r="CS25" i="36" s="1"/>
  <c r="B26" i="32"/>
  <c r="CS26" i="36" s="1"/>
  <c r="B27" i="32"/>
  <c r="CS27" i="36" s="1"/>
  <c r="B28" i="32"/>
  <c r="CS28" i="36" s="1"/>
  <c r="B29" i="32"/>
  <c r="CS29" i="36" s="1"/>
  <c r="B30" i="32"/>
  <c r="CS30" i="36" s="1"/>
  <c r="B31" i="32"/>
  <c r="CS31" i="36" s="1"/>
  <c r="B32" i="32"/>
  <c r="CS32" i="36" s="1"/>
  <c r="B33" i="32"/>
  <c r="CS33" i="36" s="1"/>
  <c r="B34" i="32"/>
  <c r="CS34" i="36" s="1"/>
  <c r="B35" i="32"/>
  <c r="CS35" i="36" s="1"/>
  <c r="B36" i="32"/>
  <c r="CS36" i="36" s="1"/>
  <c r="B37" i="32"/>
  <c r="CS37" i="36" s="1"/>
  <c r="B38" i="32"/>
  <c r="CS38" i="36" s="1"/>
  <c r="B39" i="32"/>
  <c r="CS39" i="36" s="1"/>
  <c r="B40" i="32"/>
  <c r="CS40" i="36" s="1"/>
  <c r="B41" i="32"/>
  <c r="CS41" i="36" s="1"/>
  <c r="B42" i="32"/>
  <c r="CS42" i="36" s="1"/>
  <c r="B43" i="32"/>
  <c r="CS43" i="36" s="1"/>
  <c r="B44" i="32"/>
  <c r="CS44" i="36" s="1"/>
  <c r="B45" i="32"/>
  <c r="CS45" i="36" s="1"/>
  <c r="B46" i="32"/>
  <c r="CS46" i="36" s="1"/>
  <c r="B47" i="32"/>
  <c r="CS47" i="36" s="1"/>
  <c r="B48" i="32"/>
  <c r="CS48" i="36" s="1"/>
  <c r="B49" i="32"/>
  <c r="CS49" i="36" s="1"/>
  <c r="B50" i="32"/>
  <c r="CS50" i="36" s="1"/>
  <c r="B51" i="32"/>
  <c r="CS51" i="36" s="1"/>
  <c r="B52" i="32"/>
  <c r="CS52" i="36" s="1"/>
  <c r="B53" i="32"/>
  <c r="CS53" i="36" s="1"/>
  <c r="B54" i="32"/>
  <c r="CS54" i="36" s="1"/>
  <c r="B55" i="32"/>
  <c r="CS55" i="36" s="1"/>
  <c r="B56" i="32"/>
  <c r="CS56" i="36" s="1"/>
  <c r="B57" i="32"/>
  <c r="CS57" i="36" s="1"/>
  <c r="B58" i="32"/>
  <c r="CS58" i="36" s="1"/>
  <c r="B59" i="32"/>
  <c r="CS59" i="36" s="1"/>
  <c r="B60" i="32"/>
  <c r="CS60" i="36" s="1"/>
  <c r="B61" i="32"/>
  <c r="CS61" i="36" s="1"/>
  <c r="B62" i="32"/>
  <c r="CS62" i="36" s="1"/>
  <c r="B63" i="32"/>
  <c r="CS63" i="36" s="1"/>
  <c r="B64" i="32"/>
  <c r="CS64" i="36" s="1"/>
  <c r="B65" i="32"/>
  <c r="CS65" i="36" s="1"/>
  <c r="B66" i="32"/>
  <c r="CS66" i="36" s="1"/>
  <c r="B67" i="32"/>
  <c r="CS67" i="36" s="1"/>
  <c r="B68" i="32"/>
  <c r="CS68" i="36" s="1"/>
  <c r="B69" i="32"/>
  <c r="CS69" i="36" s="1"/>
  <c r="B70" i="32"/>
  <c r="CS70" i="36" s="1"/>
  <c r="B71" i="32"/>
  <c r="CS71" i="36" s="1"/>
  <c r="B72" i="32"/>
  <c r="CS72" i="36" s="1"/>
  <c r="B73" i="32"/>
  <c r="CS73" i="36" s="1"/>
  <c r="B74" i="32"/>
  <c r="CS74" i="36" s="1"/>
  <c r="B75" i="32"/>
  <c r="CS75" i="36" s="1"/>
  <c r="B76" i="32"/>
  <c r="CS76" i="36" s="1"/>
  <c r="B77" i="32"/>
  <c r="CS77" i="36" s="1"/>
  <c r="B78" i="32"/>
  <c r="CS78" i="36" s="1"/>
  <c r="B79" i="32"/>
  <c r="CS79" i="36" s="1"/>
  <c r="B80" i="32"/>
  <c r="CS80" i="36" s="1"/>
  <c r="B81" i="32"/>
  <c r="CS81" i="36" s="1"/>
  <c r="B82" i="32"/>
  <c r="CS82" i="36" s="1"/>
  <c r="B83" i="32"/>
  <c r="CS83" i="36" s="1"/>
  <c r="B84" i="32"/>
  <c r="CS84" i="36" s="1"/>
  <c r="B85" i="32"/>
  <c r="CS85" i="36" s="1"/>
  <c r="B86" i="32"/>
  <c r="CS86" i="36" s="1"/>
  <c r="B87" i="32"/>
  <c r="CS87" i="36" s="1"/>
  <c r="B88" i="32"/>
  <c r="CS88" i="36" s="1"/>
  <c r="B89" i="32"/>
  <c r="CS89" i="36" s="1"/>
  <c r="B90" i="32"/>
  <c r="CS90" i="36" s="1"/>
  <c r="B91" i="32"/>
  <c r="CS91" i="36" s="1"/>
  <c r="B92" i="32"/>
  <c r="CS92" i="36" s="1"/>
  <c r="B93" i="32"/>
  <c r="CS93" i="36" s="1"/>
  <c r="B94" i="32"/>
  <c r="CS94" i="36" s="1"/>
  <c r="B95" i="32"/>
  <c r="CS95" i="36" s="1"/>
  <c r="B96" i="32"/>
  <c r="CS96" i="36" s="1"/>
  <c r="B97" i="32"/>
  <c r="CS97" i="36" s="1"/>
  <c r="B98" i="32"/>
  <c r="CS98" i="36" s="1"/>
  <c r="B99" i="32"/>
  <c r="CS99" i="36" s="1"/>
  <c r="B100" i="32"/>
  <c r="CS100" i="36" s="1"/>
  <c r="B101" i="32"/>
  <c r="CS101" i="36" s="1"/>
  <c r="B102" i="32"/>
  <c r="CS102" i="36" s="1"/>
  <c r="B103" i="32"/>
  <c r="CS103" i="36" s="1"/>
  <c r="B104" i="32"/>
  <c r="CS104" i="36" s="1"/>
  <c r="B105" i="32"/>
  <c r="CS105" i="36" s="1"/>
  <c r="B106" i="32"/>
  <c r="CS106" i="36" s="1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" i="35"/>
  <c r="DN2" i="36" s="1"/>
  <c r="B2" i="34"/>
  <c r="DG2" i="36" s="1"/>
  <c r="B2" i="33"/>
  <c r="CZ2" i="36" s="1"/>
  <c r="B2" i="32"/>
  <c r="CS2" i="36" s="1"/>
  <c r="B2" i="18"/>
  <c r="DV1" i="36"/>
  <c r="DW1" i="36"/>
  <c r="DX1" i="36"/>
  <c r="DY1" i="36"/>
  <c r="DZ1" i="36"/>
  <c r="DU1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DO1" i="36"/>
  <c r="DP1" i="36"/>
  <c r="DQ1" i="36"/>
  <c r="DR1" i="36"/>
  <c r="DS1" i="36"/>
  <c r="DT1" i="36"/>
  <c r="DN1" i="36"/>
  <c r="DH1" i="36"/>
  <c r="DI1" i="36"/>
  <c r="DJ1" i="36"/>
  <c r="DK1" i="36"/>
  <c r="DL1" i="36"/>
  <c r="DM1" i="36"/>
  <c r="DG1" i="36"/>
  <c r="DA1" i="36"/>
  <c r="DB1" i="36"/>
  <c r="DC1" i="36"/>
  <c r="DD1" i="36"/>
  <c r="DE1" i="36"/>
  <c r="DF1" i="36"/>
  <c r="CZ1" i="36"/>
  <c r="CY1" i="36"/>
  <c r="CT1" i="36"/>
  <c r="CU1" i="36"/>
  <c r="CV1" i="36"/>
  <c r="CW1" i="36"/>
  <c r="CX1" i="36"/>
  <c r="CS1" i="36"/>
  <c r="CR1" i="36"/>
  <c r="A2" i="35"/>
  <c r="A2" i="34"/>
  <c r="A2" i="33"/>
  <c r="A2" i="32"/>
  <c r="CL2" i="36"/>
  <c r="CM2" i="36"/>
  <c r="CN2" i="36"/>
  <c r="CO2" i="36"/>
  <c r="CP2" i="36"/>
  <c r="CQ2" i="36"/>
  <c r="CR2" i="36"/>
  <c r="CM1" i="36"/>
  <c r="CN1" i="36"/>
  <c r="CO1" i="36"/>
  <c r="CP1" i="36"/>
  <c r="CQ1" i="36"/>
  <c r="CL1" i="36"/>
  <c r="B3" i="18"/>
  <c r="CL3" i="36" s="1"/>
  <c r="B4" i="18"/>
  <c r="CL4" i="36" s="1"/>
  <c r="B5" i="18"/>
  <c r="CL5" i="36" s="1"/>
  <c r="B6" i="18"/>
  <c r="CL6" i="36" s="1"/>
  <c r="B7" i="18"/>
  <c r="CL7" i="36" s="1"/>
  <c r="B8" i="18"/>
  <c r="CL8" i="36" s="1"/>
  <c r="B9" i="18"/>
  <c r="CL9" i="36" s="1"/>
  <c r="B10" i="18"/>
  <c r="CL10" i="36" s="1"/>
  <c r="B11" i="18"/>
  <c r="CL11" i="36" s="1"/>
  <c r="B12" i="18"/>
  <c r="CL12" i="36" s="1"/>
  <c r="B13" i="18"/>
  <c r="CL13" i="36" s="1"/>
  <c r="B14" i="18"/>
  <c r="CL14" i="36" s="1"/>
  <c r="B15" i="18"/>
  <c r="CL15" i="36" s="1"/>
  <c r="B16" i="18"/>
  <c r="CL16" i="36" s="1"/>
  <c r="B17" i="18"/>
  <c r="CL17" i="36" s="1"/>
  <c r="B18" i="18"/>
  <c r="CL18" i="36" s="1"/>
  <c r="B19" i="18"/>
  <c r="CL19" i="36" s="1"/>
  <c r="B20" i="18"/>
  <c r="CL20" i="36" s="1"/>
  <c r="B21" i="18"/>
  <c r="CL21" i="36" s="1"/>
  <c r="B22" i="18"/>
  <c r="CL22" i="36" s="1"/>
  <c r="B23" i="18"/>
  <c r="CL23" i="36" s="1"/>
  <c r="B24" i="18"/>
  <c r="CL24" i="36" s="1"/>
  <c r="B25" i="18"/>
  <c r="CL25" i="36" s="1"/>
  <c r="B26" i="18"/>
  <c r="CL26" i="36" s="1"/>
  <c r="B27" i="18"/>
  <c r="CL27" i="36" s="1"/>
  <c r="B28" i="18"/>
  <c r="CL28" i="36" s="1"/>
  <c r="B29" i="18"/>
  <c r="CL29" i="36" s="1"/>
  <c r="B30" i="18"/>
  <c r="CL30" i="36" s="1"/>
  <c r="B31" i="18"/>
  <c r="CL31" i="36" s="1"/>
  <c r="B32" i="18"/>
  <c r="CL32" i="36" s="1"/>
  <c r="B33" i="18"/>
  <c r="CL33" i="36" s="1"/>
  <c r="B34" i="18"/>
  <c r="CL34" i="36" s="1"/>
  <c r="B35" i="18"/>
  <c r="CL35" i="36" s="1"/>
  <c r="B36" i="18"/>
  <c r="CL36" i="36" s="1"/>
  <c r="B37" i="18"/>
  <c r="CL37" i="36" s="1"/>
  <c r="B38" i="18"/>
  <c r="CL38" i="36" s="1"/>
  <c r="B39" i="18"/>
  <c r="CL39" i="36" s="1"/>
  <c r="B40" i="18"/>
  <c r="CL40" i="36" s="1"/>
  <c r="B41" i="18"/>
  <c r="CL41" i="36" s="1"/>
  <c r="B42" i="18"/>
  <c r="CL42" i="36" s="1"/>
  <c r="B43" i="18"/>
  <c r="CL43" i="36" s="1"/>
  <c r="B44" i="18"/>
  <c r="CL44" i="36" s="1"/>
  <c r="B45" i="18"/>
  <c r="CL45" i="36" s="1"/>
  <c r="B46" i="18"/>
  <c r="CL46" i="36" s="1"/>
  <c r="B47" i="18"/>
  <c r="CL47" i="36" s="1"/>
  <c r="B48" i="18"/>
  <c r="CL48" i="36" s="1"/>
  <c r="B49" i="18"/>
  <c r="CL49" i="36" s="1"/>
  <c r="B50" i="18"/>
  <c r="CL50" i="36" s="1"/>
  <c r="B51" i="18"/>
  <c r="CL51" i="36" s="1"/>
  <c r="B52" i="18"/>
  <c r="CL52" i="36" s="1"/>
  <c r="B53" i="18"/>
  <c r="CL53" i="36" s="1"/>
  <c r="B54" i="18"/>
  <c r="CL54" i="36" s="1"/>
  <c r="B55" i="18"/>
  <c r="CL55" i="36" s="1"/>
  <c r="B56" i="18"/>
  <c r="CL56" i="36" s="1"/>
  <c r="B57" i="18"/>
  <c r="CL57" i="36" s="1"/>
  <c r="B58" i="18"/>
  <c r="CL58" i="36" s="1"/>
  <c r="B59" i="18"/>
  <c r="CL59" i="36" s="1"/>
  <c r="B60" i="18"/>
  <c r="CL60" i="36" s="1"/>
  <c r="B61" i="18"/>
  <c r="CL61" i="36" s="1"/>
  <c r="B62" i="18"/>
  <c r="CL62" i="36" s="1"/>
  <c r="B63" i="18"/>
  <c r="CL63" i="36" s="1"/>
  <c r="B64" i="18"/>
  <c r="CL64" i="36" s="1"/>
  <c r="B65" i="18"/>
  <c r="CL65" i="36" s="1"/>
  <c r="B66" i="18"/>
  <c r="CL66" i="36" s="1"/>
  <c r="B67" i="18"/>
  <c r="CL67" i="36" s="1"/>
  <c r="B68" i="18"/>
  <c r="CL68" i="36" s="1"/>
  <c r="B69" i="18"/>
  <c r="CL69" i="36" s="1"/>
  <c r="B70" i="18"/>
  <c r="CL70" i="36" s="1"/>
  <c r="B71" i="18"/>
  <c r="CL71" i="36" s="1"/>
  <c r="B72" i="18"/>
  <c r="CL72" i="36" s="1"/>
  <c r="B73" i="18"/>
  <c r="CL73" i="36" s="1"/>
  <c r="B74" i="18"/>
  <c r="CL74" i="36" s="1"/>
  <c r="B75" i="18"/>
  <c r="CL75" i="36" s="1"/>
  <c r="B76" i="18"/>
  <c r="CL76" i="36" s="1"/>
  <c r="B77" i="18"/>
  <c r="CL77" i="36" s="1"/>
  <c r="B78" i="18"/>
  <c r="CL78" i="36" s="1"/>
  <c r="B79" i="18"/>
  <c r="CL79" i="36" s="1"/>
  <c r="B80" i="18"/>
  <c r="CL80" i="36" s="1"/>
  <c r="B81" i="18"/>
  <c r="CL81" i="36" s="1"/>
  <c r="B82" i="18"/>
  <c r="CL82" i="36" s="1"/>
  <c r="B83" i="18"/>
  <c r="CL83" i="36" s="1"/>
  <c r="B84" i="18"/>
  <c r="CL84" i="36" s="1"/>
  <c r="B85" i="18"/>
  <c r="CL85" i="36" s="1"/>
  <c r="B86" i="18"/>
  <c r="CL86" i="36" s="1"/>
  <c r="B87" i="18"/>
  <c r="CL87" i="36" s="1"/>
  <c r="B88" i="18"/>
  <c r="CL88" i="36" s="1"/>
  <c r="B89" i="18"/>
  <c r="CL89" i="36" s="1"/>
  <c r="B90" i="18"/>
  <c r="CL90" i="36" s="1"/>
  <c r="B91" i="18"/>
  <c r="CL91" i="36" s="1"/>
  <c r="B92" i="18"/>
  <c r="CL92" i="36" s="1"/>
  <c r="B93" i="18"/>
  <c r="CL93" i="36" s="1"/>
  <c r="B94" i="18"/>
  <c r="CL94" i="36" s="1"/>
  <c r="B95" i="18"/>
  <c r="CL95" i="36" s="1"/>
  <c r="B96" i="18"/>
  <c r="CL96" i="36" s="1"/>
  <c r="B97" i="18"/>
  <c r="CL97" i="36" s="1"/>
  <c r="B98" i="18"/>
  <c r="CL98" i="36" s="1"/>
  <c r="B99" i="18"/>
  <c r="CL99" i="36" s="1"/>
  <c r="B100" i="18"/>
  <c r="CL100" i="36" s="1"/>
  <c r="B101" i="18"/>
  <c r="CL101" i="36" s="1"/>
  <c r="B102" i="18"/>
  <c r="CL102" i="36" s="1"/>
  <c r="B103" i="18"/>
  <c r="CL103" i="36" s="1"/>
  <c r="B104" i="18"/>
  <c r="CL104" i="36" s="1"/>
  <c r="B105" i="18"/>
  <c r="CL105" i="36" s="1"/>
  <c r="B106" i="18"/>
  <c r="CL106" i="36" s="1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2" i="20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2" i="18"/>
  <c r="B123" i="40"/>
  <c r="C123" i="40"/>
  <c r="D123" i="40"/>
  <c r="E123" i="40"/>
  <c r="F123" i="40"/>
  <c r="G123" i="40"/>
  <c r="B124" i="40"/>
  <c r="C124" i="40"/>
  <c r="D124" i="40"/>
  <c r="E124" i="40"/>
  <c r="F124" i="40"/>
  <c r="G124" i="40"/>
  <c r="B125" i="40"/>
  <c r="C125" i="40"/>
  <c r="D125" i="40"/>
  <c r="E125" i="40"/>
  <c r="F125" i="40"/>
  <c r="G125" i="40"/>
  <c r="B126" i="40"/>
  <c r="C126" i="40"/>
  <c r="D126" i="40"/>
  <c r="E126" i="40"/>
  <c r="F126" i="40"/>
  <c r="G126" i="40"/>
  <c r="B127" i="40"/>
  <c r="C127" i="40"/>
  <c r="D127" i="40"/>
  <c r="E127" i="40"/>
  <c r="F127" i="40"/>
  <c r="G127" i="40"/>
  <c r="B128" i="40"/>
  <c r="C128" i="40"/>
  <c r="D128" i="40"/>
  <c r="E128" i="40"/>
  <c r="F128" i="40"/>
  <c r="G128" i="40"/>
  <c r="B129" i="40"/>
  <c r="C129" i="40"/>
  <c r="D129" i="40"/>
  <c r="E129" i="40"/>
  <c r="F129" i="40"/>
  <c r="G129" i="40"/>
  <c r="B130" i="40"/>
  <c r="C130" i="40"/>
  <c r="D130" i="40"/>
  <c r="E130" i="40"/>
  <c r="F130" i="40"/>
  <c r="G130" i="40"/>
  <c r="B131" i="40"/>
  <c r="C131" i="40"/>
  <c r="D131" i="40"/>
  <c r="E131" i="40"/>
  <c r="F131" i="40"/>
  <c r="G131" i="40"/>
  <c r="B132" i="40"/>
  <c r="C132" i="40"/>
  <c r="D132" i="40"/>
  <c r="E132" i="40"/>
  <c r="F132" i="40"/>
  <c r="G132" i="40"/>
  <c r="B133" i="40"/>
  <c r="C133" i="40"/>
  <c r="D133" i="40"/>
  <c r="E133" i="40"/>
  <c r="F133" i="40"/>
  <c r="G133" i="40"/>
  <c r="B134" i="40"/>
  <c r="C134" i="40"/>
  <c r="D134" i="40"/>
  <c r="E134" i="40"/>
  <c r="F134" i="40"/>
  <c r="G134" i="40"/>
  <c r="B135" i="40"/>
  <c r="C135" i="40"/>
  <c r="D135" i="40"/>
  <c r="E135" i="40"/>
  <c r="F135" i="40"/>
  <c r="G135" i="40"/>
  <c r="B136" i="40"/>
  <c r="C136" i="40"/>
  <c r="D136" i="40"/>
  <c r="E136" i="40"/>
  <c r="F136" i="40"/>
  <c r="G136" i="40"/>
  <c r="B137" i="40"/>
  <c r="C137" i="40"/>
  <c r="D137" i="40"/>
  <c r="E137" i="40"/>
  <c r="F137" i="40"/>
  <c r="G137" i="40"/>
  <c r="B138" i="40"/>
  <c r="C138" i="40"/>
  <c r="D138" i="40"/>
  <c r="E138" i="40"/>
  <c r="F138" i="40"/>
  <c r="G138" i="40"/>
  <c r="B139" i="40"/>
  <c r="C139" i="40"/>
  <c r="D139" i="40"/>
  <c r="E139" i="40"/>
  <c r="F139" i="40"/>
  <c r="G139" i="40"/>
  <c r="B140" i="40"/>
  <c r="C140" i="40"/>
  <c r="D140" i="40"/>
  <c r="E140" i="40"/>
  <c r="F140" i="40"/>
  <c r="G140" i="40"/>
  <c r="B141" i="40"/>
  <c r="C141" i="40"/>
  <c r="D141" i="40"/>
  <c r="E141" i="40"/>
  <c r="F141" i="40"/>
  <c r="G141" i="40"/>
  <c r="B142" i="40"/>
  <c r="C142" i="40"/>
  <c r="D142" i="40"/>
  <c r="E142" i="40"/>
  <c r="F142" i="40"/>
  <c r="G142" i="40"/>
  <c r="B143" i="40"/>
  <c r="C143" i="40"/>
  <c r="D143" i="40"/>
  <c r="E143" i="40"/>
  <c r="F143" i="40"/>
  <c r="G143" i="40"/>
  <c r="B144" i="40"/>
  <c r="C144" i="40"/>
  <c r="D144" i="40"/>
  <c r="E144" i="40"/>
  <c r="F144" i="40"/>
  <c r="G144" i="40"/>
  <c r="B145" i="40"/>
  <c r="C145" i="40"/>
  <c r="D145" i="40"/>
  <c r="E145" i="40"/>
  <c r="F145" i="40"/>
  <c r="G145" i="40"/>
  <c r="B146" i="40"/>
  <c r="C146" i="40"/>
  <c r="D146" i="40"/>
  <c r="E146" i="40"/>
  <c r="F146" i="40"/>
  <c r="G146" i="40"/>
  <c r="B147" i="40"/>
  <c r="C147" i="40"/>
  <c r="D147" i="40"/>
  <c r="E147" i="40"/>
  <c r="F147" i="40"/>
  <c r="G147" i="40"/>
  <c r="B148" i="40"/>
  <c r="C148" i="40"/>
  <c r="D148" i="40"/>
  <c r="E148" i="40"/>
  <c r="F148" i="40"/>
  <c r="G148" i="40"/>
  <c r="B149" i="40"/>
  <c r="C149" i="40"/>
  <c r="D149" i="40"/>
  <c r="E149" i="40"/>
  <c r="F149" i="40"/>
  <c r="G149" i="40"/>
  <c r="B150" i="40"/>
  <c r="C150" i="40"/>
  <c r="D150" i="40"/>
  <c r="E150" i="40"/>
  <c r="F150" i="40"/>
  <c r="G150" i="40"/>
  <c r="B151" i="40"/>
  <c r="C151" i="40"/>
  <c r="D151" i="40"/>
  <c r="E151" i="40"/>
  <c r="F151" i="40"/>
  <c r="G151" i="40"/>
  <c r="B152" i="40"/>
  <c r="C152" i="40"/>
  <c r="D152" i="40"/>
  <c r="E152" i="40"/>
  <c r="F152" i="40"/>
  <c r="G152" i="40"/>
  <c r="B153" i="40"/>
  <c r="C153" i="40"/>
  <c r="D153" i="40"/>
  <c r="E153" i="40"/>
  <c r="F153" i="40"/>
  <c r="G153" i="40"/>
  <c r="B154" i="40"/>
  <c r="C154" i="40"/>
  <c r="D154" i="40"/>
  <c r="E154" i="40"/>
  <c r="F154" i="40"/>
  <c r="G154" i="40"/>
  <c r="B155" i="40"/>
  <c r="C155" i="40"/>
  <c r="D155" i="40"/>
  <c r="E155" i="40"/>
  <c r="F155" i="40"/>
  <c r="G155" i="40"/>
  <c r="B156" i="40"/>
  <c r="C156" i="40"/>
  <c r="D156" i="40"/>
  <c r="E156" i="40"/>
  <c r="F156" i="40"/>
  <c r="G156" i="40"/>
  <c r="B157" i="40"/>
  <c r="C157" i="40"/>
  <c r="D157" i="40"/>
  <c r="E157" i="40"/>
  <c r="F157" i="40"/>
  <c r="G157" i="40"/>
  <c r="B158" i="40"/>
  <c r="C158" i="40"/>
  <c r="D158" i="40"/>
  <c r="E158" i="40"/>
  <c r="F158" i="40"/>
  <c r="G158" i="40"/>
  <c r="B159" i="40"/>
  <c r="C159" i="40"/>
  <c r="D159" i="40"/>
  <c r="E159" i="40"/>
  <c r="F159" i="40"/>
  <c r="G159" i="40"/>
  <c r="B160" i="40"/>
  <c r="C160" i="40"/>
  <c r="D160" i="40"/>
  <c r="E160" i="40"/>
  <c r="F160" i="40"/>
  <c r="G160" i="40"/>
  <c r="B161" i="40"/>
  <c r="C161" i="40"/>
  <c r="D161" i="40"/>
  <c r="E161" i="40"/>
  <c r="F161" i="40"/>
  <c r="G161" i="40"/>
  <c r="B162" i="40"/>
  <c r="C162" i="40"/>
  <c r="D162" i="40"/>
  <c r="E162" i="40"/>
  <c r="F162" i="40"/>
  <c r="G162" i="40"/>
  <c r="B163" i="40"/>
  <c r="C163" i="40"/>
  <c r="D163" i="40"/>
  <c r="E163" i="40"/>
  <c r="F163" i="40"/>
  <c r="G163" i="40"/>
  <c r="B164" i="40"/>
  <c r="C164" i="40"/>
  <c r="D164" i="40"/>
  <c r="E164" i="40"/>
  <c r="F164" i="40"/>
  <c r="G164" i="40"/>
  <c r="B165" i="40"/>
  <c r="C165" i="40"/>
  <c r="D165" i="40"/>
  <c r="E165" i="40"/>
  <c r="F165" i="40"/>
  <c r="G165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2" i="40"/>
  <c r="CJ1" i="36"/>
  <c r="CK1" i="36"/>
  <c r="CI1" i="36"/>
  <c r="A3" i="22"/>
  <c r="B3" i="22"/>
  <c r="CI3" i="36" s="1"/>
  <c r="C3" i="22"/>
  <c r="CJ3" i="36" s="1"/>
  <c r="D3" i="22"/>
  <c r="CK3" i="36" s="1"/>
  <c r="A4" i="22"/>
  <c r="B4" i="22"/>
  <c r="CI4" i="36" s="1"/>
  <c r="C4" i="22"/>
  <c r="CJ4" i="36" s="1"/>
  <c r="D4" i="22"/>
  <c r="CK4" i="36" s="1"/>
  <c r="A5" i="22"/>
  <c r="B5" i="22"/>
  <c r="CI5" i="36" s="1"/>
  <c r="C5" i="22"/>
  <c r="CJ5" i="36" s="1"/>
  <c r="D5" i="22"/>
  <c r="CK5" i="36" s="1"/>
  <c r="A6" i="22"/>
  <c r="B6" i="22"/>
  <c r="CI6" i="36" s="1"/>
  <c r="C6" i="22"/>
  <c r="CJ6" i="36" s="1"/>
  <c r="D6" i="22"/>
  <c r="CK6" i="36" s="1"/>
  <c r="A7" i="22"/>
  <c r="B7" i="22"/>
  <c r="CI7" i="36" s="1"/>
  <c r="C7" i="22"/>
  <c r="CJ7" i="36" s="1"/>
  <c r="D7" i="22"/>
  <c r="CK7" i="36" s="1"/>
  <c r="A8" i="22"/>
  <c r="B8" i="22"/>
  <c r="CI8" i="36" s="1"/>
  <c r="C8" i="22"/>
  <c r="CJ8" i="36" s="1"/>
  <c r="D8" i="22"/>
  <c r="CK8" i="36" s="1"/>
  <c r="A9" i="22"/>
  <c r="B9" i="22"/>
  <c r="CI9" i="36" s="1"/>
  <c r="C9" i="22"/>
  <c r="CJ9" i="36" s="1"/>
  <c r="D9" i="22"/>
  <c r="CK9" i="36" s="1"/>
  <c r="A10" i="22"/>
  <c r="B10" i="22"/>
  <c r="CI10" i="36" s="1"/>
  <c r="C10" i="22"/>
  <c r="CJ10" i="36" s="1"/>
  <c r="D10" i="22"/>
  <c r="CK10" i="36" s="1"/>
  <c r="A11" i="22"/>
  <c r="B11" i="22"/>
  <c r="CI11" i="36" s="1"/>
  <c r="C11" i="22"/>
  <c r="CJ11" i="36" s="1"/>
  <c r="D11" i="22"/>
  <c r="CK11" i="36" s="1"/>
  <c r="A12" i="22"/>
  <c r="B12" i="22"/>
  <c r="CI12" i="36" s="1"/>
  <c r="C12" i="22"/>
  <c r="CJ12" i="36" s="1"/>
  <c r="D12" i="22"/>
  <c r="CK12" i="36" s="1"/>
  <c r="A13" i="22"/>
  <c r="B13" i="22"/>
  <c r="CI13" i="36" s="1"/>
  <c r="C13" i="22"/>
  <c r="CJ13" i="36" s="1"/>
  <c r="D13" i="22"/>
  <c r="CK13" i="36" s="1"/>
  <c r="A14" i="22"/>
  <c r="B14" i="22"/>
  <c r="CI14" i="36" s="1"/>
  <c r="C14" i="22"/>
  <c r="CJ14" i="36" s="1"/>
  <c r="D14" i="22"/>
  <c r="CK14" i="36" s="1"/>
  <c r="A15" i="22"/>
  <c r="B15" i="22"/>
  <c r="CI15" i="36" s="1"/>
  <c r="C15" i="22"/>
  <c r="CJ15" i="36" s="1"/>
  <c r="D15" i="22"/>
  <c r="CK15" i="36" s="1"/>
  <c r="A16" i="22"/>
  <c r="B16" i="22"/>
  <c r="CI16" i="36" s="1"/>
  <c r="C16" i="22"/>
  <c r="CJ16" i="36" s="1"/>
  <c r="D16" i="22"/>
  <c r="CK16" i="36" s="1"/>
  <c r="A17" i="22"/>
  <c r="B17" i="22"/>
  <c r="CI17" i="36" s="1"/>
  <c r="C17" i="22"/>
  <c r="CJ17" i="36" s="1"/>
  <c r="D17" i="22"/>
  <c r="CK17" i="36" s="1"/>
  <c r="A18" i="22"/>
  <c r="B18" i="22"/>
  <c r="CI18" i="36" s="1"/>
  <c r="C18" i="22"/>
  <c r="CJ18" i="36" s="1"/>
  <c r="D18" i="22"/>
  <c r="CK18" i="36" s="1"/>
  <c r="A19" i="22"/>
  <c r="B19" i="22"/>
  <c r="CI19" i="36" s="1"/>
  <c r="C19" i="22"/>
  <c r="CJ19" i="36" s="1"/>
  <c r="D19" i="22"/>
  <c r="CK19" i="36" s="1"/>
  <c r="A20" i="22"/>
  <c r="B20" i="22"/>
  <c r="CI20" i="36" s="1"/>
  <c r="C20" i="22"/>
  <c r="CJ20" i="36" s="1"/>
  <c r="D20" i="22"/>
  <c r="CK20" i="36" s="1"/>
  <c r="A21" i="22"/>
  <c r="B21" i="22"/>
  <c r="CI21" i="36" s="1"/>
  <c r="C21" i="22"/>
  <c r="CJ21" i="36" s="1"/>
  <c r="D21" i="22"/>
  <c r="CK21" i="36" s="1"/>
  <c r="A22" i="22"/>
  <c r="B22" i="22"/>
  <c r="CI22" i="36" s="1"/>
  <c r="C22" i="22"/>
  <c r="CJ22" i="36" s="1"/>
  <c r="D22" i="22"/>
  <c r="CK22" i="36" s="1"/>
  <c r="A23" i="22"/>
  <c r="B23" i="22"/>
  <c r="CI23" i="36" s="1"/>
  <c r="C23" i="22"/>
  <c r="CJ23" i="36" s="1"/>
  <c r="D23" i="22"/>
  <c r="CK23" i="36" s="1"/>
  <c r="A24" i="22"/>
  <c r="B24" i="22"/>
  <c r="CI24" i="36" s="1"/>
  <c r="C24" i="22"/>
  <c r="CJ24" i="36" s="1"/>
  <c r="D24" i="22"/>
  <c r="CK24" i="36" s="1"/>
  <c r="A25" i="22"/>
  <c r="B25" i="22"/>
  <c r="CI25" i="36" s="1"/>
  <c r="C25" i="22"/>
  <c r="CJ25" i="36" s="1"/>
  <c r="D25" i="22"/>
  <c r="CK25" i="36" s="1"/>
  <c r="A26" i="22"/>
  <c r="B26" i="22"/>
  <c r="CI26" i="36" s="1"/>
  <c r="C26" i="22"/>
  <c r="CJ26" i="36" s="1"/>
  <c r="D26" i="22"/>
  <c r="CK26" i="36" s="1"/>
  <c r="A27" i="22"/>
  <c r="B27" i="22"/>
  <c r="CI27" i="36" s="1"/>
  <c r="C27" i="22"/>
  <c r="CJ27" i="36" s="1"/>
  <c r="D27" i="22"/>
  <c r="CK27" i="36" s="1"/>
  <c r="A28" i="22"/>
  <c r="B28" i="22"/>
  <c r="CI28" i="36" s="1"/>
  <c r="C28" i="22"/>
  <c r="CJ28" i="36" s="1"/>
  <c r="D28" i="22"/>
  <c r="CK28" i="36" s="1"/>
  <c r="A29" i="22"/>
  <c r="B29" i="22"/>
  <c r="CI29" i="36" s="1"/>
  <c r="C29" i="22"/>
  <c r="CJ29" i="36" s="1"/>
  <c r="D29" i="22"/>
  <c r="CK29" i="36" s="1"/>
  <c r="A30" i="22"/>
  <c r="B30" i="22"/>
  <c r="CI30" i="36" s="1"/>
  <c r="C30" i="22"/>
  <c r="CJ30" i="36" s="1"/>
  <c r="D30" i="22"/>
  <c r="CK30" i="36" s="1"/>
  <c r="A31" i="22"/>
  <c r="B31" i="22"/>
  <c r="CI31" i="36" s="1"/>
  <c r="C31" i="22"/>
  <c r="CJ31" i="36" s="1"/>
  <c r="D31" i="22"/>
  <c r="CK31" i="36" s="1"/>
  <c r="A32" i="22"/>
  <c r="B32" i="22"/>
  <c r="CI32" i="36" s="1"/>
  <c r="C32" i="22"/>
  <c r="CJ32" i="36" s="1"/>
  <c r="D32" i="22"/>
  <c r="CK32" i="36" s="1"/>
  <c r="A33" i="22"/>
  <c r="B33" i="22"/>
  <c r="CI33" i="36" s="1"/>
  <c r="C33" i="22"/>
  <c r="CJ33" i="36" s="1"/>
  <c r="D33" i="22"/>
  <c r="CK33" i="36" s="1"/>
  <c r="A34" i="22"/>
  <c r="B34" i="22"/>
  <c r="CI34" i="36" s="1"/>
  <c r="C34" i="22"/>
  <c r="CJ34" i="36" s="1"/>
  <c r="D34" i="22"/>
  <c r="CK34" i="36" s="1"/>
  <c r="A35" i="22"/>
  <c r="B35" i="22"/>
  <c r="CI35" i="36" s="1"/>
  <c r="C35" i="22"/>
  <c r="CJ35" i="36" s="1"/>
  <c r="D35" i="22"/>
  <c r="CK35" i="36" s="1"/>
  <c r="A36" i="22"/>
  <c r="B36" i="22"/>
  <c r="CI36" i="36" s="1"/>
  <c r="C36" i="22"/>
  <c r="CJ36" i="36" s="1"/>
  <c r="D36" i="22"/>
  <c r="CK36" i="36" s="1"/>
  <c r="A37" i="22"/>
  <c r="B37" i="22"/>
  <c r="CI37" i="36" s="1"/>
  <c r="C37" i="22"/>
  <c r="CJ37" i="36" s="1"/>
  <c r="D37" i="22"/>
  <c r="CK37" i="36" s="1"/>
  <c r="A38" i="22"/>
  <c r="B38" i="22"/>
  <c r="CI38" i="36" s="1"/>
  <c r="C38" i="22"/>
  <c r="CJ38" i="36" s="1"/>
  <c r="D38" i="22"/>
  <c r="CK38" i="36" s="1"/>
  <c r="A39" i="22"/>
  <c r="B39" i="22"/>
  <c r="CI39" i="36" s="1"/>
  <c r="C39" i="22"/>
  <c r="CJ39" i="36" s="1"/>
  <c r="D39" i="22"/>
  <c r="CK39" i="36" s="1"/>
  <c r="A40" i="22"/>
  <c r="B40" i="22"/>
  <c r="CI40" i="36" s="1"/>
  <c r="C40" i="22"/>
  <c r="CJ40" i="36" s="1"/>
  <c r="D40" i="22"/>
  <c r="CK40" i="36" s="1"/>
  <c r="A41" i="22"/>
  <c r="B41" i="22"/>
  <c r="CI41" i="36" s="1"/>
  <c r="C41" i="22"/>
  <c r="CJ41" i="36" s="1"/>
  <c r="D41" i="22"/>
  <c r="CK41" i="36" s="1"/>
  <c r="A42" i="22"/>
  <c r="B42" i="22"/>
  <c r="CI42" i="36" s="1"/>
  <c r="C42" i="22"/>
  <c r="CJ42" i="36" s="1"/>
  <c r="D42" i="22"/>
  <c r="CK42" i="36" s="1"/>
  <c r="A43" i="22"/>
  <c r="B43" i="22"/>
  <c r="CI43" i="36" s="1"/>
  <c r="C43" i="22"/>
  <c r="CJ43" i="36" s="1"/>
  <c r="D43" i="22"/>
  <c r="CK43" i="36" s="1"/>
  <c r="A44" i="22"/>
  <c r="B44" i="22"/>
  <c r="CI44" i="36" s="1"/>
  <c r="C44" i="22"/>
  <c r="CJ44" i="36" s="1"/>
  <c r="D44" i="22"/>
  <c r="CK44" i="36" s="1"/>
  <c r="A45" i="22"/>
  <c r="B45" i="22"/>
  <c r="CI45" i="36" s="1"/>
  <c r="C45" i="22"/>
  <c r="CJ45" i="36" s="1"/>
  <c r="D45" i="22"/>
  <c r="CK45" i="36" s="1"/>
  <c r="A46" i="22"/>
  <c r="B46" i="22"/>
  <c r="CI46" i="36" s="1"/>
  <c r="C46" i="22"/>
  <c r="CJ46" i="36" s="1"/>
  <c r="D46" i="22"/>
  <c r="CK46" i="36" s="1"/>
  <c r="A47" i="22"/>
  <c r="B47" i="22"/>
  <c r="CI47" i="36" s="1"/>
  <c r="C47" i="22"/>
  <c r="CJ47" i="36" s="1"/>
  <c r="D47" i="22"/>
  <c r="CK47" i="36" s="1"/>
  <c r="A48" i="22"/>
  <c r="B48" i="22"/>
  <c r="CI48" i="36" s="1"/>
  <c r="C48" i="22"/>
  <c r="CJ48" i="36" s="1"/>
  <c r="D48" i="22"/>
  <c r="CK48" i="36" s="1"/>
  <c r="A49" i="22"/>
  <c r="B49" i="22"/>
  <c r="CI49" i="36" s="1"/>
  <c r="C49" i="22"/>
  <c r="CJ49" i="36" s="1"/>
  <c r="D49" i="22"/>
  <c r="CK49" i="36" s="1"/>
  <c r="A50" i="22"/>
  <c r="B50" i="22"/>
  <c r="CI50" i="36" s="1"/>
  <c r="C50" i="22"/>
  <c r="CJ50" i="36" s="1"/>
  <c r="D50" i="22"/>
  <c r="CK50" i="36" s="1"/>
  <c r="A51" i="22"/>
  <c r="B51" i="22"/>
  <c r="CI51" i="36" s="1"/>
  <c r="C51" i="22"/>
  <c r="CJ51" i="36" s="1"/>
  <c r="D51" i="22"/>
  <c r="CK51" i="36" s="1"/>
  <c r="A52" i="22"/>
  <c r="B52" i="22"/>
  <c r="CI52" i="36" s="1"/>
  <c r="C52" i="22"/>
  <c r="CJ52" i="36" s="1"/>
  <c r="D52" i="22"/>
  <c r="CK52" i="36" s="1"/>
  <c r="A53" i="22"/>
  <c r="B53" i="22"/>
  <c r="CI53" i="36" s="1"/>
  <c r="C53" i="22"/>
  <c r="CJ53" i="36" s="1"/>
  <c r="D53" i="22"/>
  <c r="CK53" i="36" s="1"/>
  <c r="A54" i="22"/>
  <c r="B54" i="22"/>
  <c r="CI54" i="36" s="1"/>
  <c r="C54" i="22"/>
  <c r="CJ54" i="36" s="1"/>
  <c r="D54" i="22"/>
  <c r="CK54" i="36" s="1"/>
  <c r="A55" i="22"/>
  <c r="B55" i="22"/>
  <c r="CI55" i="36" s="1"/>
  <c r="C55" i="22"/>
  <c r="CJ55" i="36" s="1"/>
  <c r="D55" i="22"/>
  <c r="CK55" i="36" s="1"/>
  <c r="A56" i="22"/>
  <c r="B56" i="22"/>
  <c r="CI56" i="36" s="1"/>
  <c r="C56" i="22"/>
  <c r="CJ56" i="36" s="1"/>
  <c r="D56" i="22"/>
  <c r="CK56" i="36" s="1"/>
  <c r="A57" i="22"/>
  <c r="B57" i="22"/>
  <c r="CI57" i="36" s="1"/>
  <c r="C57" i="22"/>
  <c r="CJ57" i="36" s="1"/>
  <c r="D57" i="22"/>
  <c r="CK57" i="36" s="1"/>
  <c r="A58" i="22"/>
  <c r="B58" i="22"/>
  <c r="CI58" i="36" s="1"/>
  <c r="C58" i="22"/>
  <c r="CJ58" i="36" s="1"/>
  <c r="D58" i="22"/>
  <c r="CK58" i="36" s="1"/>
  <c r="A59" i="22"/>
  <c r="B59" i="22"/>
  <c r="CI59" i="36" s="1"/>
  <c r="C59" i="22"/>
  <c r="CJ59" i="36" s="1"/>
  <c r="D59" i="22"/>
  <c r="CK59" i="36" s="1"/>
  <c r="A60" i="22"/>
  <c r="B60" i="22"/>
  <c r="CI60" i="36" s="1"/>
  <c r="C60" i="22"/>
  <c r="CJ60" i="36" s="1"/>
  <c r="D60" i="22"/>
  <c r="CK60" i="36" s="1"/>
  <c r="A61" i="22"/>
  <c r="B61" i="22"/>
  <c r="CI61" i="36" s="1"/>
  <c r="C61" i="22"/>
  <c r="CJ61" i="36" s="1"/>
  <c r="D61" i="22"/>
  <c r="CK61" i="36" s="1"/>
  <c r="A62" i="22"/>
  <c r="B62" i="22"/>
  <c r="CI62" i="36" s="1"/>
  <c r="C62" i="22"/>
  <c r="CJ62" i="36" s="1"/>
  <c r="D62" i="22"/>
  <c r="CK62" i="36" s="1"/>
  <c r="A63" i="22"/>
  <c r="B63" i="22"/>
  <c r="CI63" i="36" s="1"/>
  <c r="C63" i="22"/>
  <c r="CJ63" i="36" s="1"/>
  <c r="D63" i="22"/>
  <c r="CK63" i="36" s="1"/>
  <c r="A64" i="22"/>
  <c r="B64" i="22"/>
  <c r="CI64" i="36" s="1"/>
  <c r="C64" i="22"/>
  <c r="CJ64" i="36" s="1"/>
  <c r="D64" i="22"/>
  <c r="CK64" i="36" s="1"/>
  <c r="A65" i="22"/>
  <c r="B65" i="22"/>
  <c r="CI65" i="36" s="1"/>
  <c r="C65" i="22"/>
  <c r="CJ65" i="36" s="1"/>
  <c r="D65" i="22"/>
  <c r="CK65" i="36" s="1"/>
  <c r="A66" i="22"/>
  <c r="B66" i="22"/>
  <c r="CI66" i="36" s="1"/>
  <c r="C66" i="22"/>
  <c r="CJ66" i="36" s="1"/>
  <c r="D66" i="22"/>
  <c r="CK66" i="36" s="1"/>
  <c r="A67" i="22"/>
  <c r="B67" i="22"/>
  <c r="CI67" i="36" s="1"/>
  <c r="C67" i="22"/>
  <c r="CJ67" i="36" s="1"/>
  <c r="D67" i="22"/>
  <c r="CK67" i="36" s="1"/>
  <c r="A68" i="22"/>
  <c r="B68" i="22"/>
  <c r="CI68" i="36" s="1"/>
  <c r="C68" i="22"/>
  <c r="CJ68" i="36" s="1"/>
  <c r="D68" i="22"/>
  <c r="CK68" i="36" s="1"/>
  <c r="A69" i="22"/>
  <c r="B69" i="22"/>
  <c r="CI69" i="36" s="1"/>
  <c r="C69" i="22"/>
  <c r="CJ69" i="36" s="1"/>
  <c r="D69" i="22"/>
  <c r="CK69" i="36" s="1"/>
  <c r="A70" i="22"/>
  <c r="B70" i="22"/>
  <c r="CI70" i="36" s="1"/>
  <c r="C70" i="22"/>
  <c r="CJ70" i="36" s="1"/>
  <c r="D70" i="22"/>
  <c r="CK70" i="36" s="1"/>
  <c r="A71" i="22"/>
  <c r="B71" i="22"/>
  <c r="CI71" i="36" s="1"/>
  <c r="C71" i="22"/>
  <c r="CJ71" i="36" s="1"/>
  <c r="D71" i="22"/>
  <c r="CK71" i="36" s="1"/>
  <c r="A72" i="22"/>
  <c r="B72" i="22"/>
  <c r="CI72" i="36" s="1"/>
  <c r="C72" i="22"/>
  <c r="CJ72" i="36" s="1"/>
  <c r="D72" i="22"/>
  <c r="CK72" i="36" s="1"/>
  <c r="A73" i="22"/>
  <c r="B73" i="22"/>
  <c r="CI73" i="36" s="1"/>
  <c r="C73" i="22"/>
  <c r="CJ73" i="36" s="1"/>
  <c r="D73" i="22"/>
  <c r="CK73" i="36" s="1"/>
  <c r="A74" i="22"/>
  <c r="B74" i="22"/>
  <c r="CI74" i="36" s="1"/>
  <c r="C74" i="22"/>
  <c r="CJ74" i="36" s="1"/>
  <c r="D74" i="22"/>
  <c r="CK74" i="36" s="1"/>
  <c r="A75" i="22"/>
  <c r="B75" i="22"/>
  <c r="CI75" i="36" s="1"/>
  <c r="C75" i="22"/>
  <c r="CJ75" i="36" s="1"/>
  <c r="D75" i="22"/>
  <c r="CK75" i="36" s="1"/>
  <c r="A76" i="22"/>
  <c r="B76" i="22"/>
  <c r="CI76" i="36" s="1"/>
  <c r="C76" i="22"/>
  <c r="CJ76" i="36" s="1"/>
  <c r="D76" i="22"/>
  <c r="CK76" i="36" s="1"/>
  <c r="A77" i="22"/>
  <c r="B77" i="22"/>
  <c r="CI77" i="36" s="1"/>
  <c r="C77" i="22"/>
  <c r="CJ77" i="36" s="1"/>
  <c r="D77" i="22"/>
  <c r="CK77" i="36" s="1"/>
  <c r="A78" i="22"/>
  <c r="B78" i="22"/>
  <c r="CI78" i="36" s="1"/>
  <c r="C78" i="22"/>
  <c r="CJ78" i="36" s="1"/>
  <c r="D78" i="22"/>
  <c r="CK78" i="36" s="1"/>
  <c r="A79" i="22"/>
  <c r="B79" i="22"/>
  <c r="CI79" i="36" s="1"/>
  <c r="C79" i="22"/>
  <c r="CJ79" i="36" s="1"/>
  <c r="D79" i="22"/>
  <c r="CK79" i="36" s="1"/>
  <c r="A80" i="22"/>
  <c r="B80" i="22"/>
  <c r="CI80" i="36" s="1"/>
  <c r="C80" i="22"/>
  <c r="CJ80" i="36" s="1"/>
  <c r="D80" i="22"/>
  <c r="CK80" i="36" s="1"/>
  <c r="A81" i="22"/>
  <c r="B81" i="22"/>
  <c r="CI81" i="36" s="1"/>
  <c r="C81" i="22"/>
  <c r="CJ81" i="36" s="1"/>
  <c r="D81" i="22"/>
  <c r="CK81" i="36" s="1"/>
  <c r="A82" i="22"/>
  <c r="B82" i="22"/>
  <c r="CI82" i="36" s="1"/>
  <c r="C82" i="22"/>
  <c r="CJ82" i="36" s="1"/>
  <c r="D82" i="22"/>
  <c r="CK82" i="36" s="1"/>
  <c r="A83" i="22"/>
  <c r="B83" i="22"/>
  <c r="CI83" i="36" s="1"/>
  <c r="C83" i="22"/>
  <c r="CJ83" i="36" s="1"/>
  <c r="D83" i="22"/>
  <c r="CK83" i="36" s="1"/>
  <c r="A84" i="22"/>
  <c r="B84" i="22"/>
  <c r="CI84" i="36" s="1"/>
  <c r="C84" i="22"/>
  <c r="CJ84" i="36" s="1"/>
  <c r="D84" i="22"/>
  <c r="CK84" i="36" s="1"/>
  <c r="A85" i="22"/>
  <c r="B85" i="22"/>
  <c r="CI85" i="36" s="1"/>
  <c r="C85" i="22"/>
  <c r="CJ85" i="36" s="1"/>
  <c r="D85" i="22"/>
  <c r="CK85" i="36" s="1"/>
  <c r="A86" i="22"/>
  <c r="B86" i="22"/>
  <c r="CI86" i="36" s="1"/>
  <c r="C86" i="22"/>
  <c r="CJ86" i="36" s="1"/>
  <c r="D86" i="22"/>
  <c r="CK86" i="36" s="1"/>
  <c r="A87" i="22"/>
  <c r="B87" i="22"/>
  <c r="CI87" i="36" s="1"/>
  <c r="C87" i="22"/>
  <c r="CJ87" i="36" s="1"/>
  <c r="D87" i="22"/>
  <c r="CK87" i="36" s="1"/>
  <c r="A88" i="22"/>
  <c r="B88" i="22"/>
  <c r="CI88" i="36" s="1"/>
  <c r="C88" i="22"/>
  <c r="CJ88" i="36" s="1"/>
  <c r="D88" i="22"/>
  <c r="CK88" i="36" s="1"/>
  <c r="A89" i="22"/>
  <c r="B89" i="22"/>
  <c r="CI89" i="36" s="1"/>
  <c r="C89" i="22"/>
  <c r="CJ89" i="36" s="1"/>
  <c r="D89" i="22"/>
  <c r="CK89" i="36" s="1"/>
  <c r="A90" i="22"/>
  <c r="B90" i="22"/>
  <c r="CI90" i="36" s="1"/>
  <c r="C90" i="22"/>
  <c r="CJ90" i="36" s="1"/>
  <c r="D90" i="22"/>
  <c r="CK90" i="36" s="1"/>
  <c r="A91" i="22"/>
  <c r="B91" i="22"/>
  <c r="CI91" i="36" s="1"/>
  <c r="C91" i="22"/>
  <c r="CJ91" i="36" s="1"/>
  <c r="D91" i="22"/>
  <c r="CK91" i="36" s="1"/>
  <c r="A92" i="22"/>
  <c r="B92" i="22"/>
  <c r="CI92" i="36" s="1"/>
  <c r="C92" i="22"/>
  <c r="CJ92" i="36" s="1"/>
  <c r="D92" i="22"/>
  <c r="CK92" i="36" s="1"/>
  <c r="A93" i="22"/>
  <c r="B93" i="22"/>
  <c r="CI93" i="36" s="1"/>
  <c r="C93" i="22"/>
  <c r="CJ93" i="36" s="1"/>
  <c r="D93" i="22"/>
  <c r="CK93" i="36" s="1"/>
  <c r="A94" i="22"/>
  <c r="B94" i="22"/>
  <c r="CI94" i="36" s="1"/>
  <c r="C94" i="22"/>
  <c r="CJ94" i="36" s="1"/>
  <c r="D94" i="22"/>
  <c r="CK94" i="36" s="1"/>
  <c r="A95" i="22"/>
  <c r="B95" i="22"/>
  <c r="CI95" i="36" s="1"/>
  <c r="C95" i="22"/>
  <c r="CJ95" i="36" s="1"/>
  <c r="D95" i="22"/>
  <c r="CK95" i="36" s="1"/>
  <c r="A96" i="22"/>
  <c r="B96" i="22"/>
  <c r="CI96" i="36" s="1"/>
  <c r="C96" i="22"/>
  <c r="CJ96" i="36" s="1"/>
  <c r="D96" i="22"/>
  <c r="CK96" i="36" s="1"/>
  <c r="A97" i="22"/>
  <c r="B97" i="22"/>
  <c r="CI97" i="36" s="1"/>
  <c r="C97" i="22"/>
  <c r="CJ97" i="36" s="1"/>
  <c r="D97" i="22"/>
  <c r="CK97" i="36" s="1"/>
  <c r="A98" i="22"/>
  <c r="B98" i="22"/>
  <c r="CI98" i="36" s="1"/>
  <c r="C98" i="22"/>
  <c r="CJ98" i="36" s="1"/>
  <c r="D98" i="22"/>
  <c r="CK98" i="36" s="1"/>
  <c r="A99" i="22"/>
  <c r="B99" i="22"/>
  <c r="CI99" i="36" s="1"/>
  <c r="C99" i="22"/>
  <c r="CJ99" i="36" s="1"/>
  <c r="D99" i="22"/>
  <c r="CK99" i="36" s="1"/>
  <c r="A100" i="22"/>
  <c r="B100" i="22"/>
  <c r="CI100" i="36" s="1"/>
  <c r="C100" i="22"/>
  <c r="CJ100" i="36" s="1"/>
  <c r="D100" i="22"/>
  <c r="CK100" i="36" s="1"/>
  <c r="A101" i="22"/>
  <c r="B101" i="22"/>
  <c r="CI101" i="36" s="1"/>
  <c r="C101" i="22"/>
  <c r="CJ101" i="36" s="1"/>
  <c r="D101" i="22"/>
  <c r="CK101" i="36" s="1"/>
  <c r="A102" i="22"/>
  <c r="B102" i="22"/>
  <c r="CI102" i="36" s="1"/>
  <c r="C102" i="22"/>
  <c r="CJ102" i="36" s="1"/>
  <c r="D102" i="22"/>
  <c r="CK102" i="36" s="1"/>
  <c r="A103" i="22"/>
  <c r="B103" i="22"/>
  <c r="CI103" i="36" s="1"/>
  <c r="C103" i="22"/>
  <c r="CJ103" i="36" s="1"/>
  <c r="D103" i="22"/>
  <c r="CK103" i="36" s="1"/>
  <c r="A104" i="22"/>
  <c r="B104" i="22"/>
  <c r="CI104" i="36" s="1"/>
  <c r="C104" i="22"/>
  <c r="CJ104" i="36" s="1"/>
  <c r="D104" i="22"/>
  <c r="CK104" i="36" s="1"/>
  <c r="A105" i="22"/>
  <c r="B105" i="22"/>
  <c r="CI105" i="36" s="1"/>
  <c r="C105" i="22"/>
  <c r="CJ105" i="36" s="1"/>
  <c r="D105" i="22"/>
  <c r="CK105" i="36" s="1"/>
  <c r="A106" i="22"/>
  <c r="B106" i="22"/>
  <c r="CI106" i="36" s="1"/>
  <c r="C106" i="22"/>
  <c r="CJ106" i="36" s="1"/>
  <c r="D106" i="22"/>
  <c r="CK106" i="36" s="1"/>
  <c r="A107" i="22"/>
  <c r="B107" i="22"/>
  <c r="C107" i="22"/>
  <c r="D107" i="22"/>
  <c r="A108" i="22"/>
  <c r="B108" i="22"/>
  <c r="C108" i="22"/>
  <c r="D108" i="22"/>
  <c r="A109" i="22"/>
  <c r="B109" i="22"/>
  <c r="C109" i="22"/>
  <c r="D109" i="22"/>
  <c r="A110" i="22"/>
  <c r="B110" i="22"/>
  <c r="C110" i="22"/>
  <c r="D110" i="22"/>
  <c r="A111" i="22"/>
  <c r="B111" i="22"/>
  <c r="C111" i="22"/>
  <c r="D111" i="22"/>
  <c r="A112" i="22"/>
  <c r="B112" i="22"/>
  <c r="C112" i="22"/>
  <c r="D112" i="22"/>
  <c r="A113" i="22"/>
  <c r="B113" i="22"/>
  <c r="C113" i="22"/>
  <c r="D113" i="22"/>
  <c r="A114" i="22"/>
  <c r="B114" i="22"/>
  <c r="C114" i="22"/>
  <c r="D114" i="22"/>
  <c r="A115" i="22"/>
  <c r="B115" i="22"/>
  <c r="C115" i="22"/>
  <c r="D115" i="22"/>
  <c r="A116" i="22"/>
  <c r="B116" i="22"/>
  <c r="C116" i="22"/>
  <c r="D116" i="22"/>
  <c r="A117" i="22"/>
  <c r="B117" i="22"/>
  <c r="C117" i="22"/>
  <c r="D117" i="22"/>
  <c r="A118" i="22"/>
  <c r="B118" i="22"/>
  <c r="C118" i="22"/>
  <c r="D118" i="22"/>
  <c r="A119" i="22"/>
  <c r="B119" i="22"/>
  <c r="C119" i="22"/>
  <c r="D119" i="22"/>
  <c r="A120" i="22"/>
  <c r="B120" i="22"/>
  <c r="C120" i="22"/>
  <c r="D120" i="22"/>
  <c r="A121" i="22"/>
  <c r="B121" i="22"/>
  <c r="C121" i="22"/>
  <c r="D121" i="22"/>
  <c r="A122" i="22"/>
  <c r="B122" i="22"/>
  <c r="C122" i="22"/>
  <c r="D122" i="22"/>
  <c r="A123" i="22"/>
  <c r="B123" i="22"/>
  <c r="C123" i="22"/>
  <c r="D123" i="22"/>
  <c r="A124" i="22"/>
  <c r="B124" i="22"/>
  <c r="C124" i="22"/>
  <c r="D124" i="22"/>
  <c r="A125" i="22"/>
  <c r="B125" i="22"/>
  <c r="C125" i="22"/>
  <c r="D125" i="22"/>
  <c r="A126" i="22"/>
  <c r="B126" i="22"/>
  <c r="C126" i="22"/>
  <c r="D126" i="22"/>
  <c r="A127" i="22"/>
  <c r="B127" i="22"/>
  <c r="C127" i="22"/>
  <c r="D127" i="22"/>
  <c r="A128" i="22"/>
  <c r="B128" i="22"/>
  <c r="C128" i="22"/>
  <c r="D128" i="22"/>
  <c r="A129" i="22"/>
  <c r="B129" i="22"/>
  <c r="C129" i="22"/>
  <c r="D129" i="22"/>
  <c r="A130" i="22"/>
  <c r="B130" i="22"/>
  <c r="C130" i="22"/>
  <c r="D130" i="22"/>
  <c r="A131" i="22"/>
  <c r="B131" i="22"/>
  <c r="C131" i="22"/>
  <c r="D131" i="22"/>
  <c r="A132" i="22"/>
  <c r="B132" i="22"/>
  <c r="C132" i="22"/>
  <c r="D132" i="22"/>
  <c r="A133" i="22"/>
  <c r="B133" i="22"/>
  <c r="C133" i="22"/>
  <c r="D133" i="22"/>
  <c r="A134" i="22"/>
  <c r="B134" i="22"/>
  <c r="C134" i="22"/>
  <c r="D134" i="22"/>
  <c r="A135" i="22"/>
  <c r="B135" i="22"/>
  <c r="C135" i="22"/>
  <c r="D135" i="22"/>
  <c r="A136" i="22"/>
  <c r="B136" i="22"/>
  <c r="C136" i="22"/>
  <c r="D136" i="22"/>
  <c r="A137" i="22"/>
  <c r="B137" i="22"/>
  <c r="C137" i="22"/>
  <c r="D137" i="22"/>
  <c r="A138" i="22"/>
  <c r="B138" i="22"/>
  <c r="C138" i="22"/>
  <c r="D138" i="22"/>
  <c r="A139" i="22"/>
  <c r="B139" i="22"/>
  <c r="C139" i="22"/>
  <c r="D139" i="22"/>
  <c r="A140" i="22"/>
  <c r="B140" i="22"/>
  <c r="C140" i="22"/>
  <c r="D140" i="22"/>
  <c r="A141" i="22"/>
  <c r="B141" i="22"/>
  <c r="C141" i="22"/>
  <c r="D141" i="22"/>
  <c r="A142" i="22"/>
  <c r="B142" i="22"/>
  <c r="C142" i="22"/>
  <c r="D142" i="22"/>
  <c r="A143" i="22"/>
  <c r="B143" i="22"/>
  <c r="C143" i="22"/>
  <c r="D143" i="22"/>
  <c r="A144" i="22"/>
  <c r="B144" i="22"/>
  <c r="C144" i="22"/>
  <c r="D144" i="22"/>
  <c r="A145" i="22"/>
  <c r="B145" i="22"/>
  <c r="C145" i="22"/>
  <c r="D145" i="22"/>
  <c r="A146" i="22"/>
  <c r="B146" i="22"/>
  <c r="C146" i="22"/>
  <c r="D146" i="22"/>
  <c r="A147" i="22"/>
  <c r="B147" i="22"/>
  <c r="C147" i="22"/>
  <c r="D147" i="22"/>
  <c r="A148" i="22"/>
  <c r="B148" i="22"/>
  <c r="C148" i="22"/>
  <c r="D148" i="22"/>
  <c r="A149" i="22"/>
  <c r="B149" i="22"/>
  <c r="C149" i="22"/>
  <c r="D149" i="22"/>
  <c r="A150" i="22"/>
  <c r="B150" i="22"/>
  <c r="C150" i="22"/>
  <c r="D150" i="22"/>
  <c r="A151" i="22"/>
  <c r="B151" i="22"/>
  <c r="C151" i="22"/>
  <c r="D151" i="22"/>
  <c r="A152" i="22"/>
  <c r="B152" i="22"/>
  <c r="C152" i="22"/>
  <c r="D152" i="22"/>
  <c r="A153" i="22"/>
  <c r="B153" i="22"/>
  <c r="C153" i="22"/>
  <c r="D153" i="22"/>
  <c r="A154" i="22"/>
  <c r="B154" i="22"/>
  <c r="C154" i="22"/>
  <c r="D154" i="22"/>
  <c r="A155" i="22"/>
  <c r="B155" i="22"/>
  <c r="C155" i="22"/>
  <c r="D155" i="22"/>
  <c r="A156" i="22"/>
  <c r="B156" i="22"/>
  <c r="C156" i="22"/>
  <c r="D156" i="22"/>
  <c r="A157" i="22"/>
  <c r="B157" i="22"/>
  <c r="C157" i="22"/>
  <c r="D157" i="22"/>
  <c r="A158" i="22"/>
  <c r="B158" i="22"/>
  <c r="C158" i="22"/>
  <c r="D158" i="22"/>
  <c r="A159" i="22"/>
  <c r="B159" i="22"/>
  <c r="C159" i="22"/>
  <c r="D159" i="22"/>
  <c r="A160" i="22"/>
  <c r="B160" i="22"/>
  <c r="C160" i="22"/>
  <c r="D160" i="22"/>
  <c r="A161" i="22"/>
  <c r="B161" i="22"/>
  <c r="C161" i="22"/>
  <c r="D161" i="22"/>
  <c r="A162" i="22"/>
  <c r="B162" i="22"/>
  <c r="C162" i="22"/>
  <c r="D162" i="22"/>
  <c r="A163" i="22"/>
  <c r="B163" i="22"/>
  <c r="C163" i="22"/>
  <c r="D163" i="22"/>
  <c r="A164" i="22"/>
  <c r="B164" i="22"/>
  <c r="C164" i="22"/>
  <c r="D164" i="22"/>
  <c r="A165" i="22"/>
  <c r="B165" i="22"/>
  <c r="C165" i="22"/>
  <c r="D165" i="22"/>
  <c r="A166" i="22"/>
  <c r="B166" i="22"/>
  <c r="C166" i="22"/>
  <c r="D166" i="22"/>
  <c r="A167" i="22"/>
  <c r="B167" i="22"/>
  <c r="C167" i="22"/>
  <c r="D167" i="22"/>
  <c r="A168" i="22"/>
  <c r="B168" i="22"/>
  <c r="C168" i="22"/>
  <c r="D168" i="22"/>
  <c r="A169" i="22"/>
  <c r="B169" i="22"/>
  <c r="C169" i="22"/>
  <c r="D169" i="22"/>
  <c r="A170" i="22"/>
  <c r="B170" i="22"/>
  <c r="C170" i="22"/>
  <c r="D170" i="22"/>
  <c r="A171" i="22"/>
  <c r="B171" i="22"/>
  <c r="C171" i="22"/>
  <c r="D171" i="22"/>
  <c r="A172" i="22"/>
  <c r="B172" i="22"/>
  <c r="C172" i="22"/>
  <c r="D172" i="22"/>
  <c r="A173" i="22"/>
  <c r="B173" i="22"/>
  <c r="C173" i="22"/>
  <c r="D173" i="22"/>
  <c r="A174" i="22"/>
  <c r="B174" i="22"/>
  <c r="C174" i="22"/>
  <c r="D174" i="22"/>
  <c r="A175" i="22"/>
  <c r="B175" i="22"/>
  <c r="C175" i="22"/>
  <c r="D175" i="22"/>
  <c r="A176" i="22"/>
  <c r="B176" i="22"/>
  <c r="C176" i="22"/>
  <c r="D176" i="22"/>
  <c r="A177" i="22"/>
  <c r="B177" i="22"/>
  <c r="C177" i="22"/>
  <c r="D177" i="22"/>
  <c r="A178" i="22"/>
  <c r="B178" i="22"/>
  <c r="C178" i="22"/>
  <c r="D178" i="22"/>
  <c r="A179" i="22"/>
  <c r="B179" i="22"/>
  <c r="C179" i="22"/>
  <c r="D179" i="22"/>
  <c r="A180" i="22"/>
  <c r="B180" i="22"/>
  <c r="C180" i="22"/>
  <c r="D180" i="22"/>
  <c r="A181" i="22"/>
  <c r="B181" i="22"/>
  <c r="C181" i="22"/>
  <c r="D181" i="22"/>
  <c r="A182" i="22"/>
  <c r="B182" i="22"/>
  <c r="C182" i="22"/>
  <c r="D182" i="22"/>
  <c r="A183" i="22"/>
  <c r="B183" i="22"/>
  <c r="C183" i="22"/>
  <c r="D183" i="22"/>
  <c r="A184" i="22"/>
  <c r="B184" i="22"/>
  <c r="C184" i="22"/>
  <c r="D184" i="22"/>
  <c r="A185" i="22"/>
  <c r="B185" i="22"/>
  <c r="C185" i="22"/>
  <c r="D185" i="22"/>
  <c r="A186" i="22"/>
  <c r="B186" i="22"/>
  <c r="C186" i="22"/>
  <c r="D186" i="22"/>
  <c r="A187" i="22"/>
  <c r="B187" i="22"/>
  <c r="C187" i="22"/>
  <c r="D187" i="22"/>
  <c r="A188" i="22"/>
  <c r="B188" i="22"/>
  <c r="C188" i="22"/>
  <c r="D188" i="22"/>
  <c r="A189" i="22"/>
  <c r="B189" i="22"/>
  <c r="C189" i="22"/>
  <c r="D189" i="22"/>
  <c r="A190" i="22"/>
  <c r="B190" i="22"/>
  <c r="C190" i="22"/>
  <c r="D190" i="22"/>
  <c r="A191" i="22"/>
  <c r="B191" i="22"/>
  <c r="C191" i="22"/>
  <c r="D191" i="22"/>
  <c r="A192" i="22"/>
  <c r="B192" i="22"/>
  <c r="C192" i="22"/>
  <c r="D192" i="22"/>
  <c r="A193" i="22"/>
  <c r="B193" i="22"/>
  <c r="C193" i="22"/>
  <c r="D193" i="22"/>
  <c r="A194" i="22"/>
  <c r="B194" i="22"/>
  <c r="C194" i="22"/>
  <c r="D194" i="22"/>
  <c r="A195" i="22"/>
  <c r="B195" i="22"/>
  <c r="C195" i="22"/>
  <c r="D195" i="22"/>
  <c r="A196" i="22"/>
  <c r="B196" i="22"/>
  <c r="C196" i="22"/>
  <c r="D196" i="22"/>
  <c r="A197" i="22"/>
  <c r="B197" i="22"/>
  <c r="C197" i="22"/>
  <c r="D197" i="22"/>
  <c r="A198" i="22"/>
  <c r="B198" i="22"/>
  <c r="C198" i="22"/>
  <c r="D198" i="22"/>
  <c r="A199" i="22"/>
  <c r="B199" i="22"/>
  <c r="C199" i="22"/>
  <c r="D199" i="22"/>
  <c r="A200" i="22"/>
  <c r="B200" i="22"/>
  <c r="C200" i="22"/>
  <c r="D200" i="22"/>
  <c r="A201" i="22"/>
  <c r="B201" i="22"/>
  <c r="C201" i="22"/>
  <c r="D201" i="22"/>
  <c r="A202" i="22"/>
  <c r="B202" i="22"/>
  <c r="C202" i="22"/>
  <c r="D202" i="22"/>
  <c r="A203" i="22"/>
  <c r="B203" i="22"/>
  <c r="C203" i="22"/>
  <c r="D203" i="22"/>
  <c r="A204" i="22"/>
  <c r="B204" i="22"/>
  <c r="C204" i="22"/>
  <c r="D204" i="22"/>
  <c r="A205" i="22"/>
  <c r="B205" i="22"/>
  <c r="C205" i="22"/>
  <c r="D205" i="22"/>
  <c r="A206" i="22"/>
  <c r="B206" i="22"/>
  <c r="C206" i="22"/>
  <c r="D206" i="22"/>
  <c r="A207" i="22"/>
  <c r="B207" i="22"/>
  <c r="C207" i="22"/>
  <c r="D207" i="22"/>
  <c r="A208" i="22"/>
  <c r="B208" i="22"/>
  <c r="C208" i="22"/>
  <c r="D208" i="22"/>
  <c r="A209" i="22"/>
  <c r="B209" i="22"/>
  <c r="C209" i="22"/>
  <c r="D209" i="22"/>
  <c r="A210" i="22"/>
  <c r="B210" i="22"/>
  <c r="C210" i="22"/>
  <c r="D210" i="22"/>
  <c r="A211" i="22"/>
  <c r="B211" i="22"/>
  <c r="C211" i="22"/>
  <c r="D211" i="22"/>
  <c r="A212" i="22"/>
  <c r="B212" i="22"/>
  <c r="C212" i="22"/>
  <c r="D212" i="22"/>
  <c r="A213" i="22"/>
  <c r="B213" i="22"/>
  <c r="C213" i="22"/>
  <c r="D213" i="22"/>
  <c r="A214" i="22"/>
  <c r="B214" i="22"/>
  <c r="C214" i="22"/>
  <c r="D214" i="22"/>
  <c r="A215" i="22"/>
  <c r="B215" i="22"/>
  <c r="C215" i="22"/>
  <c r="D215" i="22"/>
  <c r="A216" i="22"/>
  <c r="B216" i="22"/>
  <c r="C216" i="22"/>
  <c r="D216" i="22"/>
  <c r="A217" i="22"/>
  <c r="B217" i="22"/>
  <c r="C217" i="22"/>
  <c r="D217" i="22"/>
  <c r="A218" i="22"/>
  <c r="B218" i="22"/>
  <c r="C218" i="22"/>
  <c r="D218" i="22"/>
  <c r="A219" i="22"/>
  <c r="B219" i="22"/>
  <c r="C219" i="22"/>
  <c r="D219" i="22"/>
  <c r="A220" i="22"/>
  <c r="B220" i="22"/>
  <c r="C220" i="22"/>
  <c r="D220" i="22"/>
  <c r="A221" i="22"/>
  <c r="B221" i="22"/>
  <c r="C221" i="22"/>
  <c r="D221" i="22"/>
  <c r="A222" i="22"/>
  <c r="B222" i="22"/>
  <c r="C222" i="22"/>
  <c r="D222" i="22"/>
  <c r="A223" i="22"/>
  <c r="B223" i="22"/>
  <c r="C223" i="22"/>
  <c r="D223" i="22"/>
  <c r="A224" i="22"/>
  <c r="B224" i="22"/>
  <c r="C224" i="22"/>
  <c r="D224" i="22"/>
  <c r="A225" i="22"/>
  <c r="B225" i="22"/>
  <c r="C225" i="22"/>
  <c r="D225" i="22"/>
  <c r="A226" i="22"/>
  <c r="B226" i="22"/>
  <c r="C226" i="22"/>
  <c r="D226" i="22"/>
  <c r="A227" i="22"/>
  <c r="B227" i="22"/>
  <c r="C227" i="22"/>
  <c r="D227" i="22"/>
  <c r="A228" i="22"/>
  <c r="B228" i="22"/>
  <c r="C228" i="22"/>
  <c r="D228" i="22"/>
  <c r="A229" i="22"/>
  <c r="B229" i="22"/>
  <c r="C229" i="22"/>
  <c r="D229" i="22"/>
  <c r="A230" i="22"/>
  <c r="B230" i="22"/>
  <c r="C230" i="22"/>
  <c r="D230" i="22"/>
  <c r="A231" i="22"/>
  <c r="B231" i="22"/>
  <c r="C231" i="22"/>
  <c r="D231" i="22"/>
  <c r="A232" i="22"/>
  <c r="B232" i="22"/>
  <c r="C232" i="22"/>
  <c r="D232" i="22"/>
  <c r="A233" i="22"/>
  <c r="B233" i="22"/>
  <c r="C233" i="22"/>
  <c r="D233" i="22"/>
  <c r="A234" i="22"/>
  <c r="B234" i="22"/>
  <c r="C234" i="22"/>
  <c r="D234" i="22"/>
  <c r="A235" i="22"/>
  <c r="B235" i="22"/>
  <c r="C235" i="22"/>
  <c r="D235" i="22"/>
  <c r="A236" i="22"/>
  <c r="B236" i="22"/>
  <c r="C236" i="22"/>
  <c r="D236" i="22"/>
  <c r="A237" i="22"/>
  <c r="B237" i="22"/>
  <c r="C237" i="22"/>
  <c r="D237" i="22"/>
  <c r="A238" i="22"/>
  <c r="B238" i="22"/>
  <c r="C238" i="22"/>
  <c r="D238" i="22"/>
  <c r="A239" i="22"/>
  <c r="B239" i="22"/>
  <c r="C239" i="22"/>
  <c r="D239" i="22"/>
  <c r="A240" i="22"/>
  <c r="B240" i="22"/>
  <c r="C240" i="22"/>
  <c r="D240" i="22"/>
  <c r="A241" i="22"/>
  <c r="B241" i="22"/>
  <c r="C241" i="22"/>
  <c r="D241" i="22"/>
  <c r="A242" i="22"/>
  <c r="B242" i="22"/>
  <c r="C242" i="22"/>
  <c r="D242" i="22"/>
  <c r="A243" i="22"/>
  <c r="B243" i="22"/>
  <c r="C243" i="22"/>
  <c r="D243" i="22"/>
  <c r="A244" i="22"/>
  <c r="B244" i="22"/>
  <c r="C244" i="22"/>
  <c r="D244" i="22"/>
  <c r="A245" i="22"/>
  <c r="B245" i="22"/>
  <c r="C245" i="22"/>
  <c r="D245" i="22"/>
  <c r="A246" i="22"/>
  <c r="B246" i="22"/>
  <c r="C246" i="22"/>
  <c r="D246" i="22"/>
  <c r="A247" i="22"/>
  <c r="B247" i="22"/>
  <c r="C247" i="22"/>
  <c r="D247" i="22"/>
  <c r="A248" i="22"/>
  <c r="B248" i="22"/>
  <c r="C248" i="22"/>
  <c r="D248" i="22"/>
  <c r="A249" i="22"/>
  <c r="B249" i="22"/>
  <c r="C249" i="22"/>
  <c r="D249" i="22"/>
  <c r="A250" i="22"/>
  <c r="B250" i="22"/>
  <c r="C250" i="22"/>
  <c r="D250" i="22"/>
  <c r="A251" i="22"/>
  <c r="B251" i="22"/>
  <c r="C251" i="22"/>
  <c r="D251" i="22"/>
  <c r="A252" i="22"/>
  <c r="B252" i="22"/>
  <c r="C252" i="22"/>
  <c r="D252" i="22"/>
  <c r="A253" i="22"/>
  <c r="B253" i="22"/>
  <c r="C253" i="22"/>
  <c r="D253" i="22"/>
  <c r="A254" i="22"/>
  <c r="B254" i="22"/>
  <c r="C254" i="22"/>
  <c r="D254" i="22"/>
  <c r="A255" i="22"/>
  <c r="B255" i="22"/>
  <c r="C255" i="22"/>
  <c r="D255" i="22"/>
  <c r="A256" i="22"/>
  <c r="B256" i="22"/>
  <c r="C256" i="22"/>
  <c r="D256" i="22"/>
  <c r="A257" i="22"/>
  <c r="B257" i="22"/>
  <c r="C257" i="22"/>
  <c r="D257" i="22"/>
  <c r="A258" i="22"/>
  <c r="B258" i="22"/>
  <c r="C258" i="22"/>
  <c r="D258" i="22"/>
  <c r="A259" i="22"/>
  <c r="B259" i="22"/>
  <c r="C259" i="22"/>
  <c r="D259" i="22"/>
  <c r="A260" i="22"/>
  <c r="B260" i="22"/>
  <c r="C260" i="22"/>
  <c r="D260" i="22"/>
  <c r="A261" i="22"/>
  <c r="B261" i="22"/>
  <c r="C261" i="22"/>
  <c r="D261" i="22"/>
  <c r="A262" i="22"/>
  <c r="B262" i="22"/>
  <c r="C262" i="22"/>
  <c r="D262" i="22"/>
  <c r="A263" i="22"/>
  <c r="B263" i="22"/>
  <c r="C263" i="22"/>
  <c r="D263" i="22"/>
  <c r="A264" i="22"/>
  <c r="B264" i="22"/>
  <c r="C264" i="22"/>
  <c r="D264" i="22"/>
  <c r="D2" i="22"/>
  <c r="CK2" i="36" s="1"/>
  <c r="C2" i="22"/>
  <c r="CJ2" i="36" s="1"/>
  <c r="B2" i="22"/>
  <c r="CI2" i="36" s="1"/>
  <c r="A2" i="22"/>
  <c r="CC2" i="36"/>
  <c r="CD2" i="36"/>
  <c r="CE2" i="36"/>
  <c r="CF2" i="36"/>
  <c r="CG2" i="36"/>
  <c r="CH2" i="36"/>
  <c r="CG1" i="36"/>
  <c r="CH1" i="36"/>
  <c r="BY1" i="36"/>
  <c r="BZ1" i="36"/>
  <c r="CA1" i="36"/>
  <c r="CB1" i="36"/>
  <c r="CC1" i="36"/>
  <c r="CD1" i="36"/>
  <c r="CE1" i="36"/>
  <c r="CF1" i="36"/>
  <c r="BX1" i="36"/>
  <c r="BR2" i="36"/>
  <c r="BS2" i="36"/>
  <c r="BT2" i="36"/>
  <c r="BU2" i="36"/>
  <c r="BV2" i="36"/>
  <c r="BW2" i="36"/>
  <c r="BT1" i="36"/>
  <c r="BU1" i="36"/>
  <c r="BV1" i="36"/>
  <c r="BW1" i="36"/>
  <c r="BN1" i="36"/>
  <c r="BO1" i="36"/>
  <c r="BP1" i="36"/>
  <c r="BQ1" i="36"/>
  <c r="BR1" i="36"/>
  <c r="BS1" i="36"/>
  <c r="BM1" i="36"/>
  <c r="B3" i="20"/>
  <c r="E3" i="20" s="1"/>
  <c r="CA3" i="36" s="1"/>
  <c r="B4" i="20"/>
  <c r="B5" i="20"/>
  <c r="BX5" i="36" s="1"/>
  <c r="B6" i="20"/>
  <c r="B7" i="20"/>
  <c r="C7" i="20" s="1"/>
  <c r="BY7" i="36" s="1"/>
  <c r="B8" i="20"/>
  <c r="BX8" i="36" s="1"/>
  <c r="B9" i="20"/>
  <c r="B10" i="20"/>
  <c r="D10" i="20" s="1"/>
  <c r="BZ10" i="36" s="1"/>
  <c r="B11" i="20"/>
  <c r="D11" i="20" s="1"/>
  <c r="BZ11" i="36" s="1"/>
  <c r="B12" i="20"/>
  <c r="B13" i="20"/>
  <c r="BX13" i="36" s="1"/>
  <c r="B14" i="20"/>
  <c r="B15" i="20"/>
  <c r="B16" i="20"/>
  <c r="BX16" i="36" s="1"/>
  <c r="B17" i="20"/>
  <c r="B18" i="20"/>
  <c r="D18" i="20" s="1"/>
  <c r="BZ18" i="36" s="1"/>
  <c r="B19" i="20"/>
  <c r="D19" i="20" s="1"/>
  <c r="BZ19" i="36" s="1"/>
  <c r="B20" i="20"/>
  <c r="B21" i="20"/>
  <c r="BX21" i="36" s="1"/>
  <c r="B22" i="20"/>
  <c r="B23" i="20"/>
  <c r="C23" i="20" s="1"/>
  <c r="BY23" i="36" s="1"/>
  <c r="B24" i="20"/>
  <c r="BX24" i="36" s="1"/>
  <c r="B25" i="20"/>
  <c r="B26" i="20"/>
  <c r="D26" i="20" s="1"/>
  <c r="BZ26" i="36" s="1"/>
  <c r="B27" i="20"/>
  <c r="D27" i="20" s="1"/>
  <c r="BZ27" i="36" s="1"/>
  <c r="B28" i="20"/>
  <c r="B29" i="20"/>
  <c r="BX29" i="36" s="1"/>
  <c r="B30" i="20"/>
  <c r="B31" i="20"/>
  <c r="C31" i="20" s="1"/>
  <c r="BY31" i="36" s="1"/>
  <c r="B32" i="20"/>
  <c r="BX32" i="36" s="1"/>
  <c r="B33" i="20"/>
  <c r="B34" i="20"/>
  <c r="D34" i="20" s="1"/>
  <c r="BZ34" i="36" s="1"/>
  <c r="B35" i="20"/>
  <c r="D35" i="20" s="1"/>
  <c r="BZ35" i="36" s="1"/>
  <c r="B36" i="20"/>
  <c r="B37" i="20"/>
  <c r="BX37" i="36" s="1"/>
  <c r="B38" i="20"/>
  <c r="B39" i="20"/>
  <c r="C39" i="20" s="1"/>
  <c r="BY39" i="36" s="1"/>
  <c r="B40" i="20"/>
  <c r="BX40" i="36" s="1"/>
  <c r="B41" i="20"/>
  <c r="C41" i="20" s="1"/>
  <c r="BY41" i="36" s="1"/>
  <c r="B42" i="20"/>
  <c r="D42" i="20" s="1"/>
  <c r="BZ42" i="36" s="1"/>
  <c r="B43" i="20"/>
  <c r="D43" i="20" s="1"/>
  <c r="BZ43" i="36" s="1"/>
  <c r="B44" i="20"/>
  <c r="D44" i="20" s="1"/>
  <c r="BZ44" i="36" s="1"/>
  <c r="B45" i="20"/>
  <c r="BX45" i="36" s="1"/>
  <c r="B46" i="20"/>
  <c r="B47" i="20"/>
  <c r="C47" i="20" s="1"/>
  <c r="BY47" i="36" s="1"/>
  <c r="B48" i="20"/>
  <c r="BX48" i="36" s="1"/>
  <c r="B49" i="20"/>
  <c r="C49" i="20" s="1"/>
  <c r="BY49" i="36" s="1"/>
  <c r="B50" i="20"/>
  <c r="D50" i="20" s="1"/>
  <c r="BZ50" i="36" s="1"/>
  <c r="B51" i="20"/>
  <c r="E51" i="20" s="1"/>
  <c r="CA51" i="36" s="1"/>
  <c r="B52" i="20"/>
  <c r="D52" i="20" s="1"/>
  <c r="BZ52" i="36" s="1"/>
  <c r="B53" i="20"/>
  <c r="BX53" i="36" s="1"/>
  <c r="B54" i="20"/>
  <c r="B55" i="20"/>
  <c r="C55" i="20" s="1"/>
  <c r="BY55" i="36" s="1"/>
  <c r="B56" i="20"/>
  <c r="BX56" i="36" s="1"/>
  <c r="B57" i="20"/>
  <c r="C57" i="20" s="1"/>
  <c r="BY57" i="36" s="1"/>
  <c r="B58" i="20"/>
  <c r="D58" i="20" s="1"/>
  <c r="BZ58" i="36" s="1"/>
  <c r="B59" i="20"/>
  <c r="D59" i="20" s="1"/>
  <c r="BZ59" i="36" s="1"/>
  <c r="B60" i="20"/>
  <c r="D60" i="20" s="1"/>
  <c r="BZ60" i="36" s="1"/>
  <c r="B61" i="20"/>
  <c r="BX61" i="36" s="1"/>
  <c r="B62" i="20"/>
  <c r="B63" i="20"/>
  <c r="C63" i="20" s="1"/>
  <c r="BY63" i="36" s="1"/>
  <c r="B64" i="20"/>
  <c r="BX64" i="36" s="1"/>
  <c r="B65" i="20"/>
  <c r="C65" i="20" s="1"/>
  <c r="BY65" i="36" s="1"/>
  <c r="B66" i="20"/>
  <c r="D66" i="20" s="1"/>
  <c r="BZ66" i="36" s="1"/>
  <c r="B67" i="20"/>
  <c r="D67" i="20" s="1"/>
  <c r="BZ67" i="36" s="1"/>
  <c r="B68" i="20"/>
  <c r="D68" i="20" s="1"/>
  <c r="BZ68" i="36" s="1"/>
  <c r="B69" i="20"/>
  <c r="BX69" i="36" s="1"/>
  <c r="B70" i="20"/>
  <c r="B71" i="20"/>
  <c r="C71" i="20" s="1"/>
  <c r="BY71" i="36" s="1"/>
  <c r="B72" i="20"/>
  <c r="BX72" i="36" s="1"/>
  <c r="B73" i="20"/>
  <c r="C73" i="20"/>
  <c r="BY73" i="36" s="1"/>
  <c r="B74" i="20"/>
  <c r="D74" i="20" s="1"/>
  <c r="BZ74" i="36" s="1"/>
  <c r="B75" i="20"/>
  <c r="D75" i="20" s="1"/>
  <c r="BZ75" i="36" s="1"/>
  <c r="B76" i="20"/>
  <c r="D76" i="20" s="1"/>
  <c r="BZ76" i="36" s="1"/>
  <c r="B77" i="20"/>
  <c r="BX77" i="36" s="1"/>
  <c r="B78" i="20"/>
  <c r="B79" i="20"/>
  <c r="C79" i="20" s="1"/>
  <c r="BY79" i="36" s="1"/>
  <c r="B80" i="20"/>
  <c r="BX80" i="36" s="1"/>
  <c r="B81" i="20"/>
  <c r="C81" i="20" s="1"/>
  <c r="BY81" i="36" s="1"/>
  <c r="B82" i="20"/>
  <c r="D82" i="20" s="1"/>
  <c r="BZ82" i="36" s="1"/>
  <c r="B83" i="20"/>
  <c r="D83" i="20" s="1"/>
  <c r="BZ83" i="36" s="1"/>
  <c r="B84" i="20"/>
  <c r="D84" i="20" s="1"/>
  <c r="BZ84" i="36" s="1"/>
  <c r="B85" i="20"/>
  <c r="BX85" i="36" s="1"/>
  <c r="B86" i="20"/>
  <c r="B87" i="20"/>
  <c r="C87" i="20" s="1"/>
  <c r="BY87" i="36" s="1"/>
  <c r="B88" i="20"/>
  <c r="BX88" i="36" s="1"/>
  <c r="B89" i="20"/>
  <c r="C89" i="20" s="1"/>
  <c r="BY89" i="36" s="1"/>
  <c r="B90" i="20"/>
  <c r="D90" i="20" s="1"/>
  <c r="BZ90" i="36" s="1"/>
  <c r="B91" i="20"/>
  <c r="D91" i="20" s="1"/>
  <c r="BZ91" i="36" s="1"/>
  <c r="B92" i="20"/>
  <c r="D92" i="20" s="1"/>
  <c r="BZ92" i="36" s="1"/>
  <c r="B93" i="20"/>
  <c r="BX93" i="36" s="1"/>
  <c r="B94" i="20"/>
  <c r="BX94" i="36" s="1"/>
  <c r="B95" i="20"/>
  <c r="B96" i="20"/>
  <c r="BX96" i="36" s="1"/>
  <c r="B97" i="20"/>
  <c r="B98" i="20"/>
  <c r="D98" i="20" s="1"/>
  <c r="BZ98" i="36" s="1"/>
  <c r="B99" i="20"/>
  <c r="D99" i="20" s="1"/>
  <c r="BZ99" i="36" s="1"/>
  <c r="B100" i="20"/>
  <c r="D100" i="20" s="1"/>
  <c r="BZ100" i="36" s="1"/>
  <c r="B101" i="20"/>
  <c r="BX101" i="36" s="1"/>
  <c r="B102" i="20"/>
  <c r="BX102" i="36" s="1"/>
  <c r="B103" i="20"/>
  <c r="C103" i="20" s="1"/>
  <c r="BY103" i="36" s="1"/>
  <c r="B104" i="20"/>
  <c r="BX104" i="36" s="1"/>
  <c r="B105" i="20"/>
  <c r="C105" i="20" s="1"/>
  <c r="BY105" i="36" s="1"/>
  <c r="B106" i="20"/>
  <c r="D106" i="20" s="1"/>
  <c r="BZ106" i="36" s="1"/>
  <c r="B107" i="20"/>
  <c r="E107" i="20" s="1"/>
  <c r="B108" i="20"/>
  <c r="D108" i="20" s="1"/>
  <c r="B109" i="20"/>
  <c r="B110" i="20"/>
  <c r="B111" i="20"/>
  <c r="C111" i="20" s="1"/>
  <c r="B112" i="20"/>
  <c r="B113" i="20"/>
  <c r="C113" i="20" s="1"/>
  <c r="B114" i="20"/>
  <c r="D114" i="20" s="1"/>
  <c r="B115" i="20"/>
  <c r="D115" i="20" s="1"/>
  <c r="B116" i="20"/>
  <c r="D116" i="20" s="1"/>
  <c r="B117" i="20"/>
  <c r="B118" i="20"/>
  <c r="B119" i="20"/>
  <c r="C119" i="20" s="1"/>
  <c r="B120" i="20"/>
  <c r="B121" i="20"/>
  <c r="C121" i="20" s="1"/>
  <c r="B122" i="20"/>
  <c r="D122" i="20" s="1"/>
  <c r="B123" i="20"/>
  <c r="D123" i="20" s="1"/>
  <c r="B124" i="20"/>
  <c r="D124" i="20" s="1"/>
  <c r="B125" i="20"/>
  <c r="E125" i="20" s="1"/>
  <c r="B126" i="20"/>
  <c r="B127" i="20"/>
  <c r="D127" i="20" s="1"/>
  <c r="B128" i="20"/>
  <c r="C128" i="20" s="1"/>
  <c r="B129" i="20"/>
  <c r="C129" i="20" s="1"/>
  <c r="B130" i="20"/>
  <c r="D130" i="20" s="1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D146" i="20" s="1"/>
  <c r="B147" i="20"/>
  <c r="B148" i="20"/>
  <c r="B149" i="20"/>
  <c r="B150" i="20"/>
  <c r="BX2" i="36"/>
  <c r="B2" i="21"/>
  <c r="BM2" i="3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2" i="20"/>
  <c r="A3" i="21"/>
  <c r="B3" i="21"/>
  <c r="A4" i="21"/>
  <c r="B4" i="21"/>
  <c r="A5" i="21"/>
  <c r="B5" i="21"/>
  <c r="A6" i="21"/>
  <c r="B6" i="21"/>
  <c r="A7" i="21"/>
  <c r="B7" i="21"/>
  <c r="BM7" i="36" s="1"/>
  <c r="A8" i="21"/>
  <c r="B8" i="21"/>
  <c r="A9" i="21"/>
  <c r="B9" i="21"/>
  <c r="A10" i="21"/>
  <c r="B10" i="21"/>
  <c r="A11" i="21"/>
  <c r="B11" i="21"/>
  <c r="A12" i="21"/>
  <c r="B12" i="21"/>
  <c r="A13" i="21"/>
  <c r="B13" i="21"/>
  <c r="A14" i="21"/>
  <c r="B14" i="21"/>
  <c r="A15" i="21"/>
  <c r="B15" i="21"/>
  <c r="A16" i="21"/>
  <c r="B16" i="21"/>
  <c r="A17" i="21"/>
  <c r="B17" i="21"/>
  <c r="A18" i="21"/>
  <c r="B18" i="21"/>
  <c r="A19" i="21"/>
  <c r="B19" i="21"/>
  <c r="A20" i="21"/>
  <c r="B20" i="21"/>
  <c r="A21" i="21"/>
  <c r="B21" i="21"/>
  <c r="A22" i="21"/>
  <c r="B22" i="21"/>
  <c r="BM22" i="36" s="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E35" i="21" s="1"/>
  <c r="BP35" i="36" s="1"/>
  <c r="A36" i="21"/>
  <c r="B36" i="21"/>
  <c r="A37" i="21"/>
  <c r="B37" i="21"/>
  <c r="A38" i="21"/>
  <c r="B38" i="21"/>
  <c r="A39" i="21"/>
  <c r="B39" i="21"/>
  <c r="BM39" i="36" s="1"/>
  <c r="A40" i="21"/>
  <c r="B40" i="21"/>
  <c r="A41" i="21"/>
  <c r="B41" i="21"/>
  <c r="A42" i="21"/>
  <c r="B42" i="21"/>
  <c r="A43" i="21"/>
  <c r="B43" i="21"/>
  <c r="A44" i="21"/>
  <c r="B44" i="21"/>
  <c r="A45" i="21"/>
  <c r="B45" i="21"/>
  <c r="A46" i="21"/>
  <c r="B46" i="21"/>
  <c r="A47" i="21"/>
  <c r="B47" i="21"/>
  <c r="A48" i="21"/>
  <c r="B48" i="21"/>
  <c r="A49" i="21"/>
  <c r="B49" i="21"/>
  <c r="A50" i="21"/>
  <c r="B50" i="21"/>
  <c r="A51" i="21"/>
  <c r="B51" i="21"/>
  <c r="A52" i="21"/>
  <c r="B52" i="21"/>
  <c r="A53" i="21"/>
  <c r="B53" i="21"/>
  <c r="A54" i="21"/>
  <c r="B54" i="21"/>
  <c r="BM54" i="36" s="1"/>
  <c r="A55" i="21"/>
  <c r="B55" i="21"/>
  <c r="A56" i="21"/>
  <c r="B56" i="21"/>
  <c r="A57" i="21"/>
  <c r="B57" i="21"/>
  <c r="A58" i="21"/>
  <c r="B58" i="21"/>
  <c r="A59" i="21"/>
  <c r="B59" i="21"/>
  <c r="A60" i="21"/>
  <c r="B60" i="21"/>
  <c r="A61" i="21"/>
  <c r="B61" i="21"/>
  <c r="A62" i="21"/>
  <c r="B62" i="21"/>
  <c r="A63" i="21"/>
  <c r="B63" i="21"/>
  <c r="A64" i="21"/>
  <c r="B64" i="21"/>
  <c r="A65" i="21"/>
  <c r="B65" i="21"/>
  <c r="A66" i="21"/>
  <c r="B66" i="21"/>
  <c r="A67" i="21"/>
  <c r="B67" i="21"/>
  <c r="A68" i="21"/>
  <c r="B68" i="21"/>
  <c r="A69" i="21"/>
  <c r="B69" i="21"/>
  <c r="A70" i="21"/>
  <c r="B70" i="21"/>
  <c r="A71" i="21"/>
  <c r="B71" i="21"/>
  <c r="BM71" i="36" s="1"/>
  <c r="A72" i="21"/>
  <c r="B72" i="21"/>
  <c r="A73" i="21"/>
  <c r="B73" i="21"/>
  <c r="A74" i="21"/>
  <c r="B74" i="21"/>
  <c r="A75" i="21"/>
  <c r="B75" i="21"/>
  <c r="A76" i="21"/>
  <c r="B76" i="21"/>
  <c r="A77" i="21"/>
  <c r="B77" i="21"/>
  <c r="A78" i="21"/>
  <c r="B78" i="21"/>
  <c r="A79" i="21"/>
  <c r="B79" i="21"/>
  <c r="A80" i="21"/>
  <c r="B80" i="21"/>
  <c r="A81" i="21"/>
  <c r="B81" i="21"/>
  <c r="A82" i="21"/>
  <c r="B82" i="21"/>
  <c r="A83" i="21"/>
  <c r="B83" i="21"/>
  <c r="A84" i="21"/>
  <c r="B84" i="21"/>
  <c r="A85" i="21"/>
  <c r="B85" i="21"/>
  <c r="A86" i="21"/>
  <c r="B86" i="21"/>
  <c r="BM86" i="36" s="1"/>
  <c r="A87" i="21"/>
  <c r="B87" i="21"/>
  <c r="A88" i="21"/>
  <c r="B88" i="21"/>
  <c r="A89" i="21"/>
  <c r="B89" i="21"/>
  <c r="A90" i="21"/>
  <c r="B90" i="21"/>
  <c r="A91" i="21"/>
  <c r="B91" i="21"/>
  <c r="A92" i="21"/>
  <c r="B92" i="21"/>
  <c r="A93" i="21"/>
  <c r="B93" i="21"/>
  <c r="A94" i="21"/>
  <c r="B94" i="21"/>
  <c r="BM94" i="36" s="1"/>
  <c r="A95" i="21"/>
  <c r="B95" i="21"/>
  <c r="A96" i="21"/>
  <c r="B96" i="21"/>
  <c r="BM96" i="36" s="1"/>
  <c r="A97" i="21"/>
  <c r="B97" i="21"/>
  <c r="BM97" i="36" s="1"/>
  <c r="A98" i="21"/>
  <c r="B98" i="21"/>
  <c r="BM98" i="36" s="1"/>
  <c r="A99" i="21"/>
  <c r="B99" i="21"/>
  <c r="BM99" i="36" s="1"/>
  <c r="A100" i="21"/>
  <c r="B100" i="21"/>
  <c r="BM100" i="36" s="1"/>
  <c r="A101" i="21"/>
  <c r="B101" i="21"/>
  <c r="BM101" i="36" s="1"/>
  <c r="A102" i="21"/>
  <c r="B102" i="21"/>
  <c r="BM102" i="36" s="1"/>
  <c r="A103" i="21"/>
  <c r="B103" i="21"/>
  <c r="BM103" i="36" s="1"/>
  <c r="A104" i="21"/>
  <c r="B104" i="21"/>
  <c r="BM104" i="36" s="1"/>
  <c r="A105" i="21"/>
  <c r="B105" i="21"/>
  <c r="BM105" i="36" s="1"/>
  <c r="A106" i="21"/>
  <c r="B106" i="21"/>
  <c r="BM106" i="36" s="1"/>
  <c r="A107" i="21"/>
  <c r="B107" i="21"/>
  <c r="A108" i="21"/>
  <c r="B108" i="21"/>
  <c r="A109" i="21"/>
  <c r="B109" i="21"/>
  <c r="A110" i="21"/>
  <c r="B110" i="21"/>
  <c r="A111" i="21"/>
  <c r="B111" i="21"/>
  <c r="A112" i="21"/>
  <c r="B112" i="21"/>
  <c r="A113" i="21"/>
  <c r="B113" i="21"/>
  <c r="A114" i="21"/>
  <c r="B114" i="21"/>
  <c r="A115" i="21"/>
  <c r="B115" i="21"/>
  <c r="A116" i="21"/>
  <c r="B116" i="21"/>
  <c r="A117" i="21"/>
  <c r="B117" i="21"/>
  <c r="A118" i="21"/>
  <c r="B118" i="21"/>
  <c r="A119" i="21"/>
  <c r="B119" i="21"/>
  <c r="A120" i="21"/>
  <c r="B120" i="21"/>
  <c r="A121" i="21"/>
  <c r="B121" i="21"/>
  <c r="A122" i="21"/>
  <c r="B122" i="21"/>
  <c r="A123" i="21"/>
  <c r="B123" i="21"/>
  <c r="A124" i="21"/>
  <c r="B124" i="21"/>
  <c r="A125" i="21"/>
  <c r="B125" i="21"/>
  <c r="A126" i="21"/>
  <c r="B126" i="21"/>
  <c r="A127" i="21"/>
  <c r="B127" i="21"/>
  <c r="A128" i="21"/>
  <c r="B128" i="21"/>
  <c r="A129" i="21"/>
  <c r="B129" i="21"/>
  <c r="A130" i="21"/>
  <c r="B130" i="21"/>
  <c r="C84" i="19"/>
  <c r="D84" i="19" s="1"/>
  <c r="A2" i="21"/>
  <c r="A93" i="19"/>
  <c r="C93" i="19"/>
  <c r="D93" i="19" s="1"/>
  <c r="A94" i="19"/>
  <c r="C94" i="19"/>
  <c r="AZ94" i="36" s="1"/>
  <c r="A95" i="19"/>
  <c r="C95" i="19"/>
  <c r="E95" i="19" s="1"/>
  <c r="BB95" i="36" s="1"/>
  <c r="A96" i="19"/>
  <c r="C96" i="19"/>
  <c r="D96" i="19" s="1"/>
  <c r="BA96" i="36" s="1"/>
  <c r="A97" i="19"/>
  <c r="C97" i="19"/>
  <c r="E97" i="19" s="1"/>
  <c r="BB97" i="36" s="1"/>
  <c r="A98" i="19"/>
  <c r="C98" i="19"/>
  <c r="F98" i="19" s="1"/>
  <c r="BC98" i="36" s="1"/>
  <c r="A99" i="19"/>
  <c r="C99" i="19"/>
  <c r="G99" i="19" s="1"/>
  <c r="BD99" i="36" s="1"/>
  <c r="A100" i="19"/>
  <c r="C100" i="19"/>
  <c r="H100" i="19" s="1"/>
  <c r="BE100" i="36" s="1"/>
  <c r="A101" i="19"/>
  <c r="C101" i="19"/>
  <c r="F101" i="19" s="1"/>
  <c r="BC101" i="36" s="1"/>
  <c r="A102" i="19"/>
  <c r="C102" i="19"/>
  <c r="F102" i="19" s="1"/>
  <c r="BC102" i="36" s="1"/>
  <c r="A103" i="19"/>
  <c r="C103" i="19"/>
  <c r="D103" i="19" s="1"/>
  <c r="BA103" i="36" s="1"/>
  <c r="A104" i="19"/>
  <c r="C104" i="19"/>
  <c r="D104" i="19" s="1"/>
  <c r="BA104" i="36" s="1"/>
  <c r="A105" i="19"/>
  <c r="C105" i="19"/>
  <c r="E105" i="19" s="1"/>
  <c r="BB105" i="36" s="1"/>
  <c r="A106" i="19"/>
  <c r="C106" i="19"/>
  <c r="F106" i="19" s="1"/>
  <c r="BC106" i="36" s="1"/>
  <c r="A107" i="19"/>
  <c r="C107" i="19"/>
  <c r="G107" i="19" s="1"/>
  <c r="A108" i="19"/>
  <c r="C108" i="19"/>
  <c r="H108" i="19" s="1"/>
  <c r="A109" i="19"/>
  <c r="C109" i="19"/>
  <c r="D109" i="19" s="1"/>
  <c r="A110" i="19"/>
  <c r="C110" i="19"/>
  <c r="D110" i="19" s="1"/>
  <c r="A111" i="19"/>
  <c r="C111" i="19"/>
  <c r="D111" i="19" s="1"/>
  <c r="A112" i="19"/>
  <c r="C112" i="19"/>
  <c r="D112" i="19" s="1"/>
  <c r="A113" i="19"/>
  <c r="C113" i="19"/>
  <c r="E113" i="19" s="1"/>
  <c r="A114" i="19"/>
  <c r="C114" i="19"/>
  <c r="F114" i="19" s="1"/>
  <c r="A115" i="19"/>
  <c r="C115" i="19"/>
  <c r="G115" i="19" s="1"/>
  <c r="A116" i="19"/>
  <c r="C116" i="19"/>
  <c r="H116" i="19" s="1"/>
  <c r="A117" i="19"/>
  <c r="C117" i="19"/>
  <c r="E117" i="19" s="1"/>
  <c r="A94" i="17"/>
  <c r="C94" i="17"/>
  <c r="AP94" i="36" s="1"/>
  <c r="A95" i="17"/>
  <c r="C95" i="17"/>
  <c r="A96" i="17"/>
  <c r="C96" i="17"/>
  <c r="AP96" i="36" s="1"/>
  <c r="A97" i="17"/>
  <c r="C97" i="17"/>
  <c r="E97" i="17" s="1"/>
  <c r="AR97" i="36" s="1"/>
  <c r="A98" i="17"/>
  <c r="C98" i="17"/>
  <c r="AP98" i="36" s="1"/>
  <c r="A99" i="17"/>
  <c r="C99" i="17"/>
  <c r="A100" i="17"/>
  <c r="C100" i="17"/>
  <c r="A101" i="17"/>
  <c r="C101" i="17"/>
  <c r="A102" i="17"/>
  <c r="C102" i="17"/>
  <c r="A103" i="17"/>
  <c r="C103" i="17"/>
  <c r="E103" i="17" s="1"/>
  <c r="AR103" i="36" s="1"/>
  <c r="A104" i="17"/>
  <c r="C104" i="17"/>
  <c r="D104" i="17" s="1"/>
  <c r="AQ104" i="36" s="1"/>
  <c r="A105" i="17"/>
  <c r="C105" i="17"/>
  <c r="E105" i="17" s="1"/>
  <c r="AR105" i="36" s="1"/>
  <c r="A106" i="17"/>
  <c r="C106" i="17"/>
  <c r="D106" i="17" s="1"/>
  <c r="AQ106" i="36" s="1"/>
  <c r="A107" i="17"/>
  <c r="C107" i="17"/>
  <c r="E107" i="17" s="1"/>
  <c r="A108" i="17"/>
  <c r="C108" i="17"/>
  <c r="D108" i="17" s="1"/>
  <c r="A109" i="17"/>
  <c r="C109" i="17"/>
  <c r="E109" i="17" s="1"/>
  <c r="A110" i="17"/>
  <c r="C110" i="17"/>
  <c r="D110" i="17" s="1"/>
  <c r="A111" i="17"/>
  <c r="C111" i="17"/>
  <c r="E111" i="17" s="1"/>
  <c r="A112" i="17"/>
  <c r="C112" i="17"/>
  <c r="D112" i="17" s="1"/>
  <c r="A113" i="17"/>
  <c r="C113" i="17"/>
  <c r="E113" i="17" s="1"/>
  <c r="A114" i="17"/>
  <c r="C114" i="17"/>
  <c r="D114" i="17" s="1"/>
  <c r="A115" i="17"/>
  <c r="C115" i="17"/>
  <c r="E115" i="17" s="1"/>
  <c r="A116" i="17"/>
  <c r="C116" i="17"/>
  <c r="D116" i="17" s="1"/>
  <c r="A117" i="17"/>
  <c r="C117" i="17"/>
  <c r="E117" i="17" s="1"/>
  <c r="A118" i="17"/>
  <c r="C118" i="17"/>
  <c r="D118" i="17" s="1"/>
  <c r="A119" i="17"/>
  <c r="C119" i="17"/>
  <c r="E119" i="17" s="1"/>
  <c r="A120" i="17"/>
  <c r="C120" i="17"/>
  <c r="D120" i="17" s="1"/>
  <c r="A92" i="16"/>
  <c r="D92" i="16"/>
  <c r="N92" i="16" s="1"/>
  <c r="AF92" i="36" s="1"/>
  <c r="A93" i="16"/>
  <c r="D93" i="16"/>
  <c r="N93" i="16" s="1"/>
  <c r="AF93" i="36" s="1"/>
  <c r="A94" i="16"/>
  <c r="D94" i="16"/>
  <c r="H94" i="16" s="1"/>
  <c r="K94" i="16" s="1"/>
  <c r="A95" i="16"/>
  <c r="D95" i="16"/>
  <c r="H95" i="16" s="1"/>
  <c r="K95" i="16" s="1"/>
  <c r="AB95" i="36"/>
  <c r="A96" i="16"/>
  <c r="D96" i="16"/>
  <c r="N96" i="16" s="1"/>
  <c r="AF96" i="36" s="1"/>
  <c r="A97" i="16"/>
  <c r="D97" i="16"/>
  <c r="H97" i="16" s="1"/>
  <c r="K97" i="16" s="1"/>
  <c r="A98" i="16"/>
  <c r="D98" i="16"/>
  <c r="E98" i="16" s="1"/>
  <c r="G98" i="16" s="1"/>
  <c r="Y98" i="36" s="1"/>
  <c r="A99" i="16"/>
  <c r="D99" i="16"/>
  <c r="V99" i="36" s="1"/>
  <c r="AB99" i="36"/>
  <c r="A100" i="16"/>
  <c r="D100" i="16"/>
  <c r="N100" i="16" s="1"/>
  <c r="AF100" i="36" s="1"/>
  <c r="A101" i="16"/>
  <c r="D101" i="16"/>
  <c r="N101" i="16" s="1"/>
  <c r="AF101" i="36" s="1"/>
  <c r="A102" i="16"/>
  <c r="D102" i="16"/>
  <c r="H102" i="16" s="1"/>
  <c r="K102" i="16" s="1"/>
  <c r="A103" i="16"/>
  <c r="D103" i="16"/>
  <c r="H103" i="16" s="1"/>
  <c r="K103" i="16" s="1"/>
  <c r="AB103" i="36"/>
  <c r="A104" i="16"/>
  <c r="D104" i="16"/>
  <c r="N104" i="16" s="1"/>
  <c r="AF104" i="36" s="1"/>
  <c r="A105" i="16"/>
  <c r="D105" i="16"/>
  <c r="H105" i="16" s="1"/>
  <c r="K105" i="16" s="1"/>
  <c r="A106" i="16"/>
  <c r="D106" i="16"/>
  <c r="E106" i="16" s="1"/>
  <c r="G106" i="16" s="1"/>
  <c r="Y106" i="36" s="1"/>
  <c r="A107" i="16"/>
  <c r="D107" i="16"/>
  <c r="H107" i="16" s="1"/>
  <c r="K107" i="16" s="1"/>
  <c r="A108" i="16"/>
  <c r="D108" i="16"/>
  <c r="N108" i="16" s="1"/>
  <c r="A109" i="16"/>
  <c r="D109" i="16"/>
  <c r="N109" i="16" s="1"/>
  <c r="A110" i="16"/>
  <c r="D110" i="16"/>
  <c r="N110" i="16" s="1"/>
  <c r="A111" i="16"/>
  <c r="D111" i="16"/>
  <c r="N111" i="16" s="1"/>
  <c r="A112" i="16"/>
  <c r="D112" i="16"/>
  <c r="N112" i="16" s="1"/>
  <c r="A113" i="16"/>
  <c r="D113" i="16"/>
  <c r="H113" i="16" s="1"/>
  <c r="K113" i="16" s="1"/>
  <c r="A114" i="16"/>
  <c r="D114" i="16"/>
  <c r="E114" i="16" s="1"/>
  <c r="G114" i="16" s="1"/>
  <c r="A115" i="16"/>
  <c r="D115" i="16"/>
  <c r="H115" i="16" s="1"/>
  <c r="K115" i="16" s="1"/>
  <c r="A116" i="16"/>
  <c r="D116" i="16"/>
  <c r="N116" i="16" s="1"/>
  <c r="A117" i="16"/>
  <c r="D117" i="16"/>
  <c r="N117" i="16" s="1"/>
  <c r="A118" i="16"/>
  <c r="D118" i="16"/>
  <c r="N118" i="16" s="1"/>
  <c r="A119" i="16"/>
  <c r="D119" i="16"/>
  <c r="N119" i="16" s="1"/>
  <c r="A120" i="16"/>
  <c r="D120" i="16"/>
  <c r="H120" i="16" s="1"/>
  <c r="K120" i="16" s="1"/>
  <c r="A121" i="16"/>
  <c r="D121" i="16"/>
  <c r="H121" i="16" s="1"/>
  <c r="K121" i="16" s="1"/>
  <c r="A122" i="16"/>
  <c r="D122" i="16"/>
  <c r="E122" i="16" s="1"/>
  <c r="G122" i="16" s="1"/>
  <c r="A123" i="16"/>
  <c r="D123" i="16"/>
  <c r="H123" i="16" s="1"/>
  <c r="K123" i="16" s="1"/>
  <c r="A124" i="16"/>
  <c r="D124" i="16"/>
  <c r="N124" i="16" s="1"/>
  <c r="A125" i="16"/>
  <c r="D125" i="16"/>
  <c r="N125" i="16" s="1"/>
  <c r="A126" i="16"/>
  <c r="D126" i="16"/>
  <c r="H126" i="16" s="1"/>
  <c r="K126" i="16" s="1"/>
  <c r="A127" i="16"/>
  <c r="D127" i="16"/>
  <c r="N127" i="16" s="1"/>
  <c r="A128" i="16"/>
  <c r="D128" i="16"/>
  <c r="H128" i="16" s="1"/>
  <c r="K128" i="16" s="1"/>
  <c r="A129" i="16"/>
  <c r="D129" i="16"/>
  <c r="N129" i="16" s="1"/>
  <c r="A130" i="16"/>
  <c r="D130" i="16"/>
  <c r="N130" i="16" s="1"/>
  <c r="D101" i="2"/>
  <c r="D101" i="36" s="1"/>
  <c r="D99" i="2"/>
  <c r="D99" i="36" s="1"/>
  <c r="D94" i="2"/>
  <c r="D94" i="36" s="1"/>
  <c r="D104" i="2"/>
  <c r="D104" i="36" s="1"/>
  <c r="D105" i="2"/>
  <c r="D106" i="2"/>
  <c r="D106" i="36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B118" i="19" s="1"/>
  <c r="D119" i="2"/>
  <c r="B119" i="19" s="1"/>
  <c r="D120" i="2"/>
  <c r="B120" i="19" s="1"/>
  <c r="D121" i="2"/>
  <c r="BG2" i="36"/>
  <c r="BH2" i="36"/>
  <c r="BI2" i="36"/>
  <c r="BJ2" i="36"/>
  <c r="BK2" i="36"/>
  <c r="BL2" i="36"/>
  <c r="BJ1" i="36"/>
  <c r="BK1" i="36"/>
  <c r="BL1" i="36"/>
  <c r="BA1" i="36"/>
  <c r="BB1" i="36"/>
  <c r="BC1" i="36"/>
  <c r="BD1" i="36"/>
  <c r="BE1" i="36"/>
  <c r="BF1" i="36"/>
  <c r="BG1" i="36"/>
  <c r="BH1" i="36"/>
  <c r="BI1" i="36"/>
  <c r="AZ1" i="36"/>
  <c r="AT2" i="36"/>
  <c r="AU2" i="36"/>
  <c r="AV2" i="36"/>
  <c r="AW2" i="36"/>
  <c r="AX2" i="36"/>
  <c r="AY2" i="36"/>
  <c r="AW1" i="36"/>
  <c r="AX1" i="36"/>
  <c r="AY1" i="36"/>
  <c r="AQ1" i="36"/>
  <c r="AR1" i="36"/>
  <c r="AS1" i="36"/>
  <c r="AT1" i="36"/>
  <c r="AU1" i="36"/>
  <c r="AV1" i="36"/>
  <c r="AP1" i="36"/>
  <c r="AO1" i="36"/>
  <c r="W1" i="36"/>
  <c r="Z1" i="36"/>
  <c r="AB1" i="36"/>
  <c r="AC1" i="36"/>
  <c r="AL1" i="36"/>
  <c r="AM1" i="36"/>
  <c r="V1" i="36"/>
  <c r="B2" i="36"/>
  <c r="C2" i="36"/>
  <c r="E2" i="36"/>
  <c r="G2" i="36"/>
  <c r="H2" i="36"/>
  <c r="J2" i="36"/>
  <c r="L2" i="36"/>
  <c r="M2" i="36"/>
  <c r="N2" i="36"/>
  <c r="O2" i="36"/>
  <c r="P2" i="36"/>
  <c r="Q2" i="36"/>
  <c r="R2" i="36"/>
  <c r="S2" i="36"/>
  <c r="B3" i="36"/>
  <c r="C3" i="36"/>
  <c r="E3" i="36"/>
  <c r="G3" i="36"/>
  <c r="H3" i="36"/>
  <c r="J3" i="36"/>
  <c r="L3" i="36"/>
  <c r="M3" i="36"/>
  <c r="N3" i="36"/>
  <c r="O3" i="36"/>
  <c r="P3" i="36"/>
  <c r="Q3" i="36"/>
  <c r="R3" i="36"/>
  <c r="S3" i="36"/>
  <c r="B4" i="36"/>
  <c r="C4" i="36"/>
  <c r="E4" i="36"/>
  <c r="G4" i="36"/>
  <c r="H4" i="36"/>
  <c r="J4" i="36"/>
  <c r="L4" i="36"/>
  <c r="M4" i="36"/>
  <c r="N4" i="36"/>
  <c r="O4" i="36"/>
  <c r="P4" i="36"/>
  <c r="Q4" i="36"/>
  <c r="R4" i="36"/>
  <c r="S4" i="36"/>
  <c r="B5" i="36"/>
  <c r="C5" i="36"/>
  <c r="E5" i="36"/>
  <c r="G5" i="36"/>
  <c r="H5" i="36"/>
  <c r="J5" i="36"/>
  <c r="L5" i="36"/>
  <c r="M5" i="36"/>
  <c r="N5" i="36"/>
  <c r="O5" i="36"/>
  <c r="P5" i="36"/>
  <c r="Q5" i="36"/>
  <c r="R5" i="36"/>
  <c r="S5" i="36"/>
  <c r="B6" i="36"/>
  <c r="C6" i="36"/>
  <c r="E6" i="36"/>
  <c r="G6" i="36"/>
  <c r="H6" i="36"/>
  <c r="J6" i="36"/>
  <c r="L6" i="36"/>
  <c r="M6" i="36"/>
  <c r="N6" i="36"/>
  <c r="O6" i="36"/>
  <c r="P6" i="36"/>
  <c r="Q6" i="36"/>
  <c r="R6" i="36"/>
  <c r="S6" i="36"/>
  <c r="B7" i="36"/>
  <c r="C7" i="36"/>
  <c r="E7" i="36"/>
  <c r="G7" i="36"/>
  <c r="H7" i="36"/>
  <c r="J7" i="36"/>
  <c r="L7" i="36"/>
  <c r="M7" i="36"/>
  <c r="N7" i="36"/>
  <c r="O7" i="36"/>
  <c r="P7" i="36"/>
  <c r="Q7" i="36"/>
  <c r="R7" i="36"/>
  <c r="S7" i="36"/>
  <c r="B8" i="36"/>
  <c r="C8" i="36"/>
  <c r="E8" i="36"/>
  <c r="G8" i="36"/>
  <c r="H8" i="36"/>
  <c r="J8" i="36"/>
  <c r="L8" i="36"/>
  <c r="M8" i="36"/>
  <c r="N8" i="36"/>
  <c r="O8" i="36"/>
  <c r="P8" i="36"/>
  <c r="Q8" i="36"/>
  <c r="R8" i="36"/>
  <c r="S8" i="36"/>
  <c r="B9" i="36"/>
  <c r="C9" i="36"/>
  <c r="E9" i="36"/>
  <c r="G9" i="36"/>
  <c r="H9" i="36"/>
  <c r="J9" i="36"/>
  <c r="L9" i="36"/>
  <c r="M9" i="36"/>
  <c r="N9" i="36"/>
  <c r="O9" i="36"/>
  <c r="P9" i="36"/>
  <c r="Q9" i="36"/>
  <c r="R9" i="36"/>
  <c r="S9" i="36"/>
  <c r="B10" i="36"/>
  <c r="C10" i="36"/>
  <c r="E10" i="36"/>
  <c r="G10" i="36"/>
  <c r="H10" i="36"/>
  <c r="J10" i="36"/>
  <c r="L10" i="36"/>
  <c r="M10" i="36"/>
  <c r="N10" i="36"/>
  <c r="O10" i="36"/>
  <c r="P10" i="36"/>
  <c r="Q10" i="36"/>
  <c r="R10" i="36"/>
  <c r="S10" i="36"/>
  <c r="B11" i="36"/>
  <c r="C11" i="36"/>
  <c r="E11" i="36"/>
  <c r="G11" i="36"/>
  <c r="H11" i="36"/>
  <c r="J11" i="36"/>
  <c r="L11" i="36"/>
  <c r="M11" i="36"/>
  <c r="N11" i="36"/>
  <c r="O11" i="36"/>
  <c r="P11" i="36"/>
  <c r="Q11" i="36"/>
  <c r="R11" i="36"/>
  <c r="S11" i="36"/>
  <c r="B12" i="36"/>
  <c r="C12" i="36"/>
  <c r="E12" i="36"/>
  <c r="G12" i="36"/>
  <c r="H12" i="36"/>
  <c r="J12" i="36"/>
  <c r="L12" i="36"/>
  <c r="M12" i="36"/>
  <c r="N12" i="36"/>
  <c r="O12" i="36"/>
  <c r="P12" i="36"/>
  <c r="Q12" i="36"/>
  <c r="R12" i="36"/>
  <c r="S12" i="36"/>
  <c r="B13" i="36"/>
  <c r="C13" i="36"/>
  <c r="E13" i="36"/>
  <c r="G13" i="36"/>
  <c r="H13" i="36"/>
  <c r="J13" i="36"/>
  <c r="L13" i="36"/>
  <c r="M13" i="36"/>
  <c r="N13" i="36"/>
  <c r="O13" i="36"/>
  <c r="P13" i="36"/>
  <c r="Q13" i="36"/>
  <c r="R13" i="36"/>
  <c r="S13" i="36"/>
  <c r="B14" i="36"/>
  <c r="C14" i="36"/>
  <c r="E14" i="36"/>
  <c r="G14" i="36"/>
  <c r="H14" i="36"/>
  <c r="J14" i="36"/>
  <c r="L14" i="36"/>
  <c r="M14" i="36"/>
  <c r="N14" i="36"/>
  <c r="O14" i="36"/>
  <c r="P14" i="36"/>
  <c r="Q14" i="36"/>
  <c r="R14" i="36"/>
  <c r="S14" i="36"/>
  <c r="B15" i="36"/>
  <c r="C15" i="36"/>
  <c r="E15" i="36"/>
  <c r="G15" i="36"/>
  <c r="H15" i="36"/>
  <c r="J15" i="36"/>
  <c r="L15" i="36"/>
  <c r="M15" i="36"/>
  <c r="N15" i="36"/>
  <c r="O15" i="36"/>
  <c r="P15" i="36"/>
  <c r="Q15" i="36"/>
  <c r="R15" i="36"/>
  <c r="S15" i="36"/>
  <c r="B16" i="36"/>
  <c r="C16" i="36"/>
  <c r="E16" i="36"/>
  <c r="G16" i="36"/>
  <c r="H16" i="36"/>
  <c r="J16" i="36"/>
  <c r="L16" i="36"/>
  <c r="M16" i="36"/>
  <c r="N16" i="36"/>
  <c r="O16" i="36"/>
  <c r="P16" i="36"/>
  <c r="Q16" i="36"/>
  <c r="R16" i="36"/>
  <c r="S16" i="36"/>
  <c r="B17" i="36"/>
  <c r="C17" i="36"/>
  <c r="E17" i="36"/>
  <c r="G17" i="36"/>
  <c r="H17" i="36"/>
  <c r="J17" i="36"/>
  <c r="L17" i="36"/>
  <c r="M17" i="36"/>
  <c r="N17" i="36"/>
  <c r="O17" i="36"/>
  <c r="P17" i="36"/>
  <c r="Q17" i="36"/>
  <c r="R17" i="36"/>
  <c r="S17" i="36"/>
  <c r="B18" i="36"/>
  <c r="C18" i="36"/>
  <c r="E18" i="36"/>
  <c r="G18" i="36"/>
  <c r="H18" i="36"/>
  <c r="J18" i="36"/>
  <c r="L18" i="36"/>
  <c r="M18" i="36"/>
  <c r="N18" i="36"/>
  <c r="O18" i="36"/>
  <c r="P18" i="36"/>
  <c r="Q18" i="36"/>
  <c r="R18" i="36"/>
  <c r="S18" i="36"/>
  <c r="B19" i="36"/>
  <c r="C19" i="36"/>
  <c r="E19" i="36"/>
  <c r="G19" i="36"/>
  <c r="H19" i="36"/>
  <c r="J19" i="36"/>
  <c r="L19" i="36"/>
  <c r="M19" i="36"/>
  <c r="N19" i="36"/>
  <c r="O19" i="36"/>
  <c r="P19" i="36"/>
  <c r="Q19" i="36"/>
  <c r="R19" i="36"/>
  <c r="S19" i="36"/>
  <c r="B20" i="36"/>
  <c r="C20" i="36"/>
  <c r="E20" i="36"/>
  <c r="G20" i="36"/>
  <c r="H20" i="36"/>
  <c r="J20" i="36"/>
  <c r="L20" i="36"/>
  <c r="M20" i="36"/>
  <c r="N20" i="36"/>
  <c r="O20" i="36"/>
  <c r="P20" i="36"/>
  <c r="Q20" i="36"/>
  <c r="R20" i="36"/>
  <c r="S20" i="36"/>
  <c r="B21" i="36"/>
  <c r="C21" i="36"/>
  <c r="E21" i="36"/>
  <c r="G21" i="36"/>
  <c r="H21" i="36"/>
  <c r="J21" i="36"/>
  <c r="L21" i="36"/>
  <c r="M21" i="36"/>
  <c r="N21" i="36"/>
  <c r="O21" i="36"/>
  <c r="P21" i="36"/>
  <c r="Q21" i="36"/>
  <c r="R21" i="36"/>
  <c r="S21" i="36"/>
  <c r="B22" i="36"/>
  <c r="C22" i="36"/>
  <c r="E22" i="36"/>
  <c r="G22" i="36"/>
  <c r="H22" i="36"/>
  <c r="J22" i="36"/>
  <c r="L22" i="36"/>
  <c r="M22" i="36"/>
  <c r="N22" i="36"/>
  <c r="O22" i="36"/>
  <c r="P22" i="36"/>
  <c r="Q22" i="36"/>
  <c r="R22" i="36"/>
  <c r="S22" i="36"/>
  <c r="B23" i="36"/>
  <c r="C23" i="36"/>
  <c r="E23" i="36"/>
  <c r="G23" i="36"/>
  <c r="H23" i="36"/>
  <c r="J23" i="36"/>
  <c r="L23" i="36"/>
  <c r="M23" i="36"/>
  <c r="N23" i="36"/>
  <c r="O23" i="36"/>
  <c r="P23" i="36"/>
  <c r="Q23" i="36"/>
  <c r="R23" i="36"/>
  <c r="S23" i="36"/>
  <c r="B24" i="36"/>
  <c r="C24" i="36"/>
  <c r="E24" i="36"/>
  <c r="G24" i="36"/>
  <c r="H24" i="36"/>
  <c r="J24" i="36"/>
  <c r="L24" i="36"/>
  <c r="M24" i="36"/>
  <c r="N24" i="36"/>
  <c r="O24" i="36"/>
  <c r="P24" i="36"/>
  <c r="Q24" i="36"/>
  <c r="R24" i="36"/>
  <c r="S24" i="36"/>
  <c r="B25" i="36"/>
  <c r="C25" i="36"/>
  <c r="E25" i="36"/>
  <c r="G25" i="36"/>
  <c r="H25" i="36"/>
  <c r="J25" i="36"/>
  <c r="L25" i="36"/>
  <c r="M25" i="36"/>
  <c r="N25" i="36"/>
  <c r="O25" i="36"/>
  <c r="P25" i="36"/>
  <c r="Q25" i="36"/>
  <c r="R25" i="36"/>
  <c r="S25" i="36"/>
  <c r="B26" i="36"/>
  <c r="C26" i="36"/>
  <c r="E26" i="36"/>
  <c r="G26" i="36"/>
  <c r="H26" i="36"/>
  <c r="J26" i="36"/>
  <c r="L26" i="36"/>
  <c r="M26" i="36"/>
  <c r="N26" i="36"/>
  <c r="O26" i="36"/>
  <c r="P26" i="36"/>
  <c r="Q26" i="36"/>
  <c r="R26" i="36"/>
  <c r="S26" i="36"/>
  <c r="B27" i="36"/>
  <c r="C27" i="36"/>
  <c r="E27" i="36"/>
  <c r="G27" i="36"/>
  <c r="H27" i="36"/>
  <c r="J27" i="36"/>
  <c r="L27" i="36"/>
  <c r="M27" i="36"/>
  <c r="N27" i="36"/>
  <c r="O27" i="36"/>
  <c r="P27" i="36"/>
  <c r="Q27" i="36"/>
  <c r="R27" i="36"/>
  <c r="S27" i="36"/>
  <c r="B28" i="36"/>
  <c r="C28" i="36"/>
  <c r="E28" i="36"/>
  <c r="G28" i="36"/>
  <c r="H28" i="36"/>
  <c r="J28" i="36"/>
  <c r="L28" i="36"/>
  <c r="M28" i="36"/>
  <c r="N28" i="36"/>
  <c r="O28" i="36"/>
  <c r="P28" i="36"/>
  <c r="Q28" i="36"/>
  <c r="R28" i="36"/>
  <c r="S28" i="36"/>
  <c r="B29" i="36"/>
  <c r="C29" i="36"/>
  <c r="E29" i="36"/>
  <c r="G29" i="36"/>
  <c r="H29" i="36"/>
  <c r="J29" i="36"/>
  <c r="L29" i="36"/>
  <c r="M29" i="36"/>
  <c r="N29" i="36"/>
  <c r="O29" i="36"/>
  <c r="P29" i="36"/>
  <c r="Q29" i="36"/>
  <c r="R29" i="36"/>
  <c r="S29" i="36"/>
  <c r="B30" i="36"/>
  <c r="C30" i="36"/>
  <c r="E30" i="36"/>
  <c r="G30" i="36"/>
  <c r="H30" i="36"/>
  <c r="J30" i="36"/>
  <c r="L30" i="36"/>
  <c r="M30" i="36"/>
  <c r="N30" i="36"/>
  <c r="O30" i="36"/>
  <c r="P30" i="36"/>
  <c r="Q30" i="36"/>
  <c r="R30" i="36"/>
  <c r="S30" i="36"/>
  <c r="B31" i="36"/>
  <c r="C31" i="36"/>
  <c r="E31" i="36"/>
  <c r="G31" i="36"/>
  <c r="H31" i="36"/>
  <c r="J31" i="36"/>
  <c r="L31" i="36"/>
  <c r="M31" i="36"/>
  <c r="N31" i="36"/>
  <c r="O31" i="36"/>
  <c r="P31" i="36"/>
  <c r="Q31" i="36"/>
  <c r="R31" i="36"/>
  <c r="S31" i="36"/>
  <c r="B32" i="36"/>
  <c r="C32" i="36"/>
  <c r="E32" i="36"/>
  <c r="G32" i="36"/>
  <c r="H32" i="36"/>
  <c r="J32" i="36"/>
  <c r="L32" i="36"/>
  <c r="M32" i="36"/>
  <c r="N32" i="36"/>
  <c r="O32" i="36"/>
  <c r="P32" i="36"/>
  <c r="Q32" i="36"/>
  <c r="R32" i="36"/>
  <c r="S32" i="36"/>
  <c r="B33" i="36"/>
  <c r="C33" i="36"/>
  <c r="E33" i="36"/>
  <c r="G33" i="36"/>
  <c r="H33" i="36"/>
  <c r="J33" i="36"/>
  <c r="L33" i="36"/>
  <c r="M33" i="36"/>
  <c r="N33" i="36"/>
  <c r="O33" i="36"/>
  <c r="P33" i="36"/>
  <c r="Q33" i="36"/>
  <c r="R33" i="36"/>
  <c r="S33" i="36"/>
  <c r="B34" i="36"/>
  <c r="C34" i="36"/>
  <c r="E34" i="36"/>
  <c r="G34" i="36"/>
  <c r="H34" i="36"/>
  <c r="J34" i="36"/>
  <c r="L34" i="36"/>
  <c r="M34" i="36"/>
  <c r="N34" i="36"/>
  <c r="P34" i="36"/>
  <c r="Q34" i="36"/>
  <c r="R34" i="36"/>
  <c r="S34" i="36"/>
  <c r="B35" i="36"/>
  <c r="C35" i="36"/>
  <c r="E35" i="36"/>
  <c r="G35" i="36"/>
  <c r="H35" i="36"/>
  <c r="J35" i="36"/>
  <c r="L35" i="36"/>
  <c r="M35" i="36"/>
  <c r="N35" i="36"/>
  <c r="O35" i="36"/>
  <c r="P35" i="36"/>
  <c r="Q35" i="36"/>
  <c r="R35" i="36"/>
  <c r="S35" i="36"/>
  <c r="B36" i="36"/>
  <c r="C36" i="36"/>
  <c r="E36" i="36"/>
  <c r="G36" i="36"/>
  <c r="H36" i="36"/>
  <c r="J36" i="36"/>
  <c r="L36" i="36"/>
  <c r="M36" i="36"/>
  <c r="N36" i="36"/>
  <c r="O36" i="36"/>
  <c r="P36" i="36"/>
  <c r="Q36" i="36"/>
  <c r="R36" i="36"/>
  <c r="S36" i="36"/>
  <c r="B37" i="36"/>
  <c r="C37" i="36"/>
  <c r="E37" i="36"/>
  <c r="G37" i="36"/>
  <c r="H37" i="36"/>
  <c r="J37" i="36"/>
  <c r="L37" i="36"/>
  <c r="M37" i="36"/>
  <c r="N37" i="36"/>
  <c r="O37" i="36"/>
  <c r="P37" i="36"/>
  <c r="Q37" i="36"/>
  <c r="R37" i="36"/>
  <c r="S37" i="36"/>
  <c r="B38" i="36"/>
  <c r="C38" i="36"/>
  <c r="E38" i="36"/>
  <c r="G38" i="36"/>
  <c r="H38" i="36"/>
  <c r="J38" i="36"/>
  <c r="L38" i="36"/>
  <c r="M38" i="36"/>
  <c r="N38" i="36"/>
  <c r="O38" i="36"/>
  <c r="P38" i="36"/>
  <c r="Q38" i="36"/>
  <c r="R38" i="36"/>
  <c r="S38" i="36"/>
  <c r="B39" i="36"/>
  <c r="C39" i="36"/>
  <c r="E39" i="36"/>
  <c r="G39" i="36"/>
  <c r="H39" i="36"/>
  <c r="J39" i="36"/>
  <c r="L39" i="36"/>
  <c r="M39" i="36"/>
  <c r="N39" i="36"/>
  <c r="O39" i="36"/>
  <c r="P39" i="36"/>
  <c r="Q39" i="36"/>
  <c r="R39" i="36"/>
  <c r="S39" i="36"/>
  <c r="B40" i="36"/>
  <c r="C40" i="36"/>
  <c r="E40" i="36"/>
  <c r="G40" i="36"/>
  <c r="H40" i="36"/>
  <c r="J40" i="36"/>
  <c r="L40" i="36"/>
  <c r="M40" i="36"/>
  <c r="N40" i="36"/>
  <c r="O40" i="36"/>
  <c r="P40" i="36"/>
  <c r="Q40" i="36"/>
  <c r="R40" i="36"/>
  <c r="S40" i="36"/>
  <c r="B41" i="36"/>
  <c r="C41" i="36"/>
  <c r="E41" i="36"/>
  <c r="G41" i="36"/>
  <c r="H41" i="36"/>
  <c r="J41" i="36"/>
  <c r="L41" i="36"/>
  <c r="M41" i="36"/>
  <c r="N41" i="36"/>
  <c r="O41" i="36"/>
  <c r="P41" i="36"/>
  <c r="Q41" i="36"/>
  <c r="R41" i="36"/>
  <c r="S41" i="36"/>
  <c r="B42" i="36"/>
  <c r="C42" i="36"/>
  <c r="E42" i="36"/>
  <c r="G42" i="36"/>
  <c r="H42" i="36"/>
  <c r="J42" i="36"/>
  <c r="L42" i="36"/>
  <c r="M42" i="36"/>
  <c r="N42" i="36"/>
  <c r="O42" i="36"/>
  <c r="P42" i="36"/>
  <c r="Q42" i="36"/>
  <c r="R42" i="36"/>
  <c r="S42" i="36"/>
  <c r="B43" i="36"/>
  <c r="C43" i="36"/>
  <c r="E43" i="36"/>
  <c r="G43" i="36"/>
  <c r="H43" i="36"/>
  <c r="J43" i="36"/>
  <c r="L43" i="36"/>
  <c r="M43" i="36"/>
  <c r="N43" i="36"/>
  <c r="O43" i="36"/>
  <c r="P43" i="36"/>
  <c r="Q43" i="36"/>
  <c r="R43" i="36"/>
  <c r="S43" i="36"/>
  <c r="B44" i="36"/>
  <c r="C44" i="36"/>
  <c r="E44" i="36"/>
  <c r="G44" i="36"/>
  <c r="H44" i="36"/>
  <c r="J44" i="36"/>
  <c r="L44" i="36"/>
  <c r="M44" i="36"/>
  <c r="N44" i="36"/>
  <c r="O44" i="36"/>
  <c r="P44" i="36"/>
  <c r="Q44" i="36"/>
  <c r="R44" i="36"/>
  <c r="S44" i="36"/>
  <c r="B45" i="36"/>
  <c r="C45" i="36"/>
  <c r="E45" i="36"/>
  <c r="G45" i="36"/>
  <c r="H45" i="36"/>
  <c r="J45" i="36"/>
  <c r="L45" i="36"/>
  <c r="M45" i="36"/>
  <c r="N45" i="36"/>
  <c r="O45" i="36"/>
  <c r="P45" i="36"/>
  <c r="Q45" i="36"/>
  <c r="R45" i="36"/>
  <c r="S45" i="36"/>
  <c r="B46" i="36"/>
  <c r="C46" i="36"/>
  <c r="E46" i="36"/>
  <c r="G46" i="36"/>
  <c r="H46" i="36"/>
  <c r="J46" i="36"/>
  <c r="L46" i="36"/>
  <c r="M46" i="36"/>
  <c r="N46" i="36"/>
  <c r="O46" i="36"/>
  <c r="P46" i="36"/>
  <c r="Q46" i="36"/>
  <c r="R46" i="36"/>
  <c r="S46" i="36"/>
  <c r="B47" i="36"/>
  <c r="C47" i="36"/>
  <c r="E47" i="36"/>
  <c r="G47" i="36"/>
  <c r="H47" i="36"/>
  <c r="J47" i="36"/>
  <c r="L47" i="36"/>
  <c r="M47" i="36"/>
  <c r="N47" i="36"/>
  <c r="O47" i="36"/>
  <c r="P47" i="36"/>
  <c r="Q47" i="36"/>
  <c r="R47" i="36"/>
  <c r="S47" i="36"/>
  <c r="B48" i="36"/>
  <c r="C48" i="36"/>
  <c r="E48" i="36"/>
  <c r="G48" i="36"/>
  <c r="H48" i="36"/>
  <c r="J48" i="36"/>
  <c r="L48" i="36"/>
  <c r="M48" i="36"/>
  <c r="N48" i="36"/>
  <c r="O48" i="36"/>
  <c r="P48" i="36"/>
  <c r="Q48" i="36"/>
  <c r="R48" i="36"/>
  <c r="S48" i="36"/>
  <c r="B49" i="36"/>
  <c r="C49" i="36"/>
  <c r="E49" i="36"/>
  <c r="G49" i="36"/>
  <c r="H49" i="36"/>
  <c r="J49" i="36"/>
  <c r="L49" i="36"/>
  <c r="M49" i="36"/>
  <c r="N49" i="36"/>
  <c r="O49" i="36"/>
  <c r="P49" i="36"/>
  <c r="Q49" i="36"/>
  <c r="R49" i="36"/>
  <c r="S49" i="36"/>
  <c r="B50" i="36"/>
  <c r="C50" i="36"/>
  <c r="E50" i="36"/>
  <c r="G50" i="36"/>
  <c r="H50" i="36"/>
  <c r="J50" i="36"/>
  <c r="L50" i="36"/>
  <c r="M50" i="36"/>
  <c r="N50" i="36"/>
  <c r="O50" i="36"/>
  <c r="P50" i="36"/>
  <c r="Q50" i="36"/>
  <c r="R50" i="36"/>
  <c r="S50" i="36"/>
  <c r="B51" i="36"/>
  <c r="C51" i="36"/>
  <c r="E51" i="36"/>
  <c r="G51" i="36"/>
  <c r="H51" i="36"/>
  <c r="J51" i="36"/>
  <c r="L51" i="36"/>
  <c r="M51" i="36"/>
  <c r="N51" i="36"/>
  <c r="O51" i="36"/>
  <c r="P51" i="36"/>
  <c r="Q51" i="36"/>
  <c r="R51" i="36"/>
  <c r="S51" i="36"/>
  <c r="B52" i="36"/>
  <c r="C52" i="36"/>
  <c r="E52" i="36"/>
  <c r="G52" i="36"/>
  <c r="H52" i="36"/>
  <c r="J52" i="36"/>
  <c r="L52" i="36"/>
  <c r="M52" i="36"/>
  <c r="N52" i="36"/>
  <c r="O52" i="36"/>
  <c r="P52" i="36"/>
  <c r="Q52" i="36"/>
  <c r="R52" i="36"/>
  <c r="S52" i="36"/>
  <c r="B53" i="36"/>
  <c r="C53" i="36"/>
  <c r="E53" i="36"/>
  <c r="G53" i="36"/>
  <c r="H53" i="36"/>
  <c r="J53" i="36"/>
  <c r="L53" i="36"/>
  <c r="M53" i="36"/>
  <c r="N53" i="36"/>
  <c r="O53" i="36"/>
  <c r="P53" i="36"/>
  <c r="Q53" i="36"/>
  <c r="R53" i="36"/>
  <c r="S53" i="36"/>
  <c r="B54" i="36"/>
  <c r="C54" i="36"/>
  <c r="E54" i="36"/>
  <c r="G54" i="36"/>
  <c r="H54" i="36"/>
  <c r="J54" i="36"/>
  <c r="L54" i="36"/>
  <c r="M54" i="36"/>
  <c r="N54" i="36"/>
  <c r="O54" i="36"/>
  <c r="P54" i="36"/>
  <c r="Q54" i="36"/>
  <c r="R54" i="36"/>
  <c r="S54" i="36"/>
  <c r="B55" i="36"/>
  <c r="C55" i="36"/>
  <c r="E55" i="36"/>
  <c r="G55" i="36"/>
  <c r="H55" i="36"/>
  <c r="J55" i="36"/>
  <c r="L55" i="36"/>
  <c r="M55" i="36"/>
  <c r="N55" i="36"/>
  <c r="O55" i="36"/>
  <c r="P55" i="36"/>
  <c r="Q55" i="36"/>
  <c r="R55" i="36"/>
  <c r="S55" i="36"/>
  <c r="B56" i="36"/>
  <c r="C56" i="36"/>
  <c r="E56" i="36"/>
  <c r="G56" i="36"/>
  <c r="H56" i="36"/>
  <c r="J56" i="36"/>
  <c r="L56" i="36"/>
  <c r="M56" i="36"/>
  <c r="N56" i="36"/>
  <c r="O56" i="36"/>
  <c r="P56" i="36"/>
  <c r="Q56" i="36"/>
  <c r="R56" i="36"/>
  <c r="S56" i="36"/>
  <c r="B57" i="36"/>
  <c r="C57" i="36"/>
  <c r="E57" i="36"/>
  <c r="G57" i="36"/>
  <c r="H57" i="36"/>
  <c r="J57" i="36"/>
  <c r="L57" i="36"/>
  <c r="M57" i="36"/>
  <c r="N57" i="36"/>
  <c r="O57" i="36"/>
  <c r="P57" i="36"/>
  <c r="Q57" i="36"/>
  <c r="R57" i="36"/>
  <c r="S57" i="36"/>
  <c r="B58" i="36"/>
  <c r="C58" i="36"/>
  <c r="E58" i="36"/>
  <c r="G58" i="36"/>
  <c r="H58" i="36"/>
  <c r="J58" i="36"/>
  <c r="L58" i="36"/>
  <c r="M58" i="36"/>
  <c r="N58" i="36"/>
  <c r="O58" i="36"/>
  <c r="P58" i="36"/>
  <c r="Q58" i="36"/>
  <c r="R58" i="36"/>
  <c r="S58" i="36"/>
  <c r="B59" i="36"/>
  <c r="C59" i="36"/>
  <c r="E59" i="36"/>
  <c r="G59" i="36"/>
  <c r="H59" i="36"/>
  <c r="J59" i="36"/>
  <c r="L59" i="36"/>
  <c r="M59" i="36"/>
  <c r="N59" i="36"/>
  <c r="O59" i="36"/>
  <c r="P59" i="36"/>
  <c r="Q59" i="36"/>
  <c r="R59" i="36"/>
  <c r="S59" i="36"/>
  <c r="B60" i="36"/>
  <c r="C60" i="36"/>
  <c r="E60" i="36"/>
  <c r="G60" i="36"/>
  <c r="H60" i="36"/>
  <c r="J60" i="36"/>
  <c r="L60" i="36"/>
  <c r="M60" i="36"/>
  <c r="N60" i="36"/>
  <c r="O60" i="36"/>
  <c r="P60" i="36"/>
  <c r="Q60" i="36"/>
  <c r="R60" i="36"/>
  <c r="S60" i="36"/>
  <c r="B61" i="36"/>
  <c r="C61" i="36"/>
  <c r="E61" i="36"/>
  <c r="G61" i="36"/>
  <c r="H61" i="36"/>
  <c r="J61" i="36"/>
  <c r="L61" i="36"/>
  <c r="M61" i="36"/>
  <c r="N61" i="36"/>
  <c r="O61" i="36"/>
  <c r="P61" i="36"/>
  <c r="Q61" i="36"/>
  <c r="R61" i="36"/>
  <c r="S61" i="36"/>
  <c r="B62" i="36"/>
  <c r="C62" i="36"/>
  <c r="E62" i="36"/>
  <c r="G62" i="36"/>
  <c r="H62" i="36"/>
  <c r="J62" i="36"/>
  <c r="L62" i="36"/>
  <c r="M62" i="36"/>
  <c r="N62" i="36"/>
  <c r="O62" i="36"/>
  <c r="P62" i="36"/>
  <c r="Q62" i="36"/>
  <c r="R62" i="36"/>
  <c r="S62" i="36"/>
  <c r="B63" i="36"/>
  <c r="C63" i="36"/>
  <c r="E63" i="36"/>
  <c r="G63" i="36"/>
  <c r="H63" i="36"/>
  <c r="J63" i="36"/>
  <c r="L63" i="36"/>
  <c r="M63" i="36"/>
  <c r="N63" i="36"/>
  <c r="O63" i="36"/>
  <c r="P63" i="36"/>
  <c r="Q63" i="36"/>
  <c r="R63" i="36"/>
  <c r="S63" i="36"/>
  <c r="B64" i="36"/>
  <c r="C64" i="36"/>
  <c r="E64" i="36"/>
  <c r="G64" i="36"/>
  <c r="H64" i="36"/>
  <c r="J64" i="36"/>
  <c r="L64" i="36"/>
  <c r="M64" i="36"/>
  <c r="N64" i="36"/>
  <c r="O64" i="36"/>
  <c r="P64" i="36"/>
  <c r="Q64" i="36"/>
  <c r="R64" i="36"/>
  <c r="S64" i="36"/>
  <c r="B65" i="36"/>
  <c r="C65" i="36"/>
  <c r="E65" i="36"/>
  <c r="G65" i="36"/>
  <c r="H65" i="36"/>
  <c r="J65" i="36"/>
  <c r="L65" i="36"/>
  <c r="M65" i="36"/>
  <c r="N65" i="36"/>
  <c r="O65" i="36"/>
  <c r="P65" i="36"/>
  <c r="Q65" i="36"/>
  <c r="R65" i="36"/>
  <c r="S65" i="36"/>
  <c r="B66" i="36"/>
  <c r="C66" i="36"/>
  <c r="E66" i="36"/>
  <c r="G66" i="36"/>
  <c r="H66" i="36"/>
  <c r="J66" i="36"/>
  <c r="L66" i="36"/>
  <c r="M66" i="36"/>
  <c r="N66" i="36"/>
  <c r="O66" i="36"/>
  <c r="P66" i="36"/>
  <c r="Q66" i="36"/>
  <c r="R66" i="36"/>
  <c r="S66" i="36"/>
  <c r="B67" i="36"/>
  <c r="C67" i="36"/>
  <c r="E67" i="36"/>
  <c r="G67" i="36"/>
  <c r="H67" i="36"/>
  <c r="J67" i="36"/>
  <c r="L67" i="36"/>
  <c r="M67" i="36"/>
  <c r="N67" i="36"/>
  <c r="O67" i="36"/>
  <c r="P67" i="36"/>
  <c r="Q67" i="36"/>
  <c r="R67" i="36"/>
  <c r="S67" i="36"/>
  <c r="B68" i="36"/>
  <c r="C68" i="36"/>
  <c r="E68" i="36"/>
  <c r="G68" i="36"/>
  <c r="H68" i="36"/>
  <c r="J68" i="36"/>
  <c r="L68" i="36"/>
  <c r="M68" i="36"/>
  <c r="N68" i="36"/>
  <c r="O68" i="36"/>
  <c r="P68" i="36"/>
  <c r="Q68" i="36"/>
  <c r="R68" i="36"/>
  <c r="S68" i="36"/>
  <c r="B69" i="36"/>
  <c r="C69" i="36"/>
  <c r="E69" i="36"/>
  <c r="G69" i="36"/>
  <c r="H69" i="36"/>
  <c r="J69" i="36"/>
  <c r="L69" i="36"/>
  <c r="M69" i="36"/>
  <c r="N69" i="36"/>
  <c r="O69" i="36"/>
  <c r="P69" i="36"/>
  <c r="Q69" i="36"/>
  <c r="R69" i="36"/>
  <c r="S69" i="36"/>
  <c r="B70" i="36"/>
  <c r="C70" i="36"/>
  <c r="E70" i="36"/>
  <c r="G70" i="36"/>
  <c r="H70" i="36"/>
  <c r="J70" i="36"/>
  <c r="L70" i="36"/>
  <c r="M70" i="36"/>
  <c r="N70" i="36"/>
  <c r="O70" i="36"/>
  <c r="P70" i="36"/>
  <c r="Q70" i="36"/>
  <c r="R70" i="36"/>
  <c r="S70" i="36"/>
  <c r="B71" i="36"/>
  <c r="C71" i="36"/>
  <c r="E71" i="36"/>
  <c r="G71" i="36"/>
  <c r="H71" i="36"/>
  <c r="J71" i="36"/>
  <c r="L71" i="36"/>
  <c r="M71" i="36"/>
  <c r="N71" i="36"/>
  <c r="O71" i="36"/>
  <c r="P71" i="36"/>
  <c r="Q71" i="36"/>
  <c r="R71" i="36"/>
  <c r="S71" i="36"/>
  <c r="B72" i="36"/>
  <c r="C72" i="36"/>
  <c r="E72" i="36"/>
  <c r="G72" i="36"/>
  <c r="H72" i="36"/>
  <c r="J72" i="36"/>
  <c r="L72" i="36"/>
  <c r="M72" i="36"/>
  <c r="N72" i="36"/>
  <c r="O72" i="36"/>
  <c r="P72" i="36"/>
  <c r="Q72" i="36"/>
  <c r="R72" i="36"/>
  <c r="S72" i="36"/>
  <c r="B73" i="36"/>
  <c r="C73" i="36"/>
  <c r="E73" i="36"/>
  <c r="G73" i="36"/>
  <c r="H73" i="36"/>
  <c r="J73" i="36"/>
  <c r="L73" i="36"/>
  <c r="M73" i="36"/>
  <c r="N73" i="36"/>
  <c r="O73" i="36"/>
  <c r="P73" i="36"/>
  <c r="Q73" i="36"/>
  <c r="R73" i="36"/>
  <c r="S73" i="36"/>
  <c r="B74" i="36"/>
  <c r="C74" i="36"/>
  <c r="E74" i="36"/>
  <c r="G74" i="36"/>
  <c r="H74" i="36"/>
  <c r="J74" i="36"/>
  <c r="L74" i="36"/>
  <c r="M74" i="36"/>
  <c r="N74" i="36"/>
  <c r="O74" i="36"/>
  <c r="P74" i="36"/>
  <c r="Q74" i="36"/>
  <c r="R74" i="36"/>
  <c r="S74" i="36"/>
  <c r="B75" i="36"/>
  <c r="C75" i="36"/>
  <c r="E75" i="36"/>
  <c r="G75" i="36"/>
  <c r="H75" i="36"/>
  <c r="J75" i="36"/>
  <c r="L75" i="36"/>
  <c r="M75" i="36"/>
  <c r="N75" i="36"/>
  <c r="O75" i="36"/>
  <c r="P75" i="36"/>
  <c r="Q75" i="36"/>
  <c r="R75" i="36"/>
  <c r="S75" i="36"/>
  <c r="B76" i="36"/>
  <c r="C76" i="36"/>
  <c r="E76" i="36"/>
  <c r="G76" i="36"/>
  <c r="H76" i="36"/>
  <c r="J76" i="36"/>
  <c r="L76" i="36"/>
  <c r="M76" i="36"/>
  <c r="N76" i="36"/>
  <c r="O76" i="36"/>
  <c r="P76" i="36"/>
  <c r="Q76" i="36"/>
  <c r="R76" i="36"/>
  <c r="S76" i="36"/>
  <c r="B77" i="36"/>
  <c r="C77" i="36"/>
  <c r="E77" i="36"/>
  <c r="G77" i="36"/>
  <c r="H77" i="36"/>
  <c r="J77" i="36"/>
  <c r="L77" i="36"/>
  <c r="M77" i="36"/>
  <c r="N77" i="36"/>
  <c r="O77" i="36"/>
  <c r="P77" i="36"/>
  <c r="Q77" i="36"/>
  <c r="R77" i="36"/>
  <c r="S77" i="36"/>
  <c r="B78" i="36"/>
  <c r="C78" i="36"/>
  <c r="E78" i="36"/>
  <c r="G78" i="36"/>
  <c r="H78" i="36"/>
  <c r="J78" i="36"/>
  <c r="L78" i="36"/>
  <c r="M78" i="36"/>
  <c r="N78" i="36"/>
  <c r="O78" i="36"/>
  <c r="P78" i="36"/>
  <c r="Q78" i="36"/>
  <c r="R78" i="36"/>
  <c r="S78" i="36"/>
  <c r="B79" i="36"/>
  <c r="C79" i="36"/>
  <c r="E79" i="36"/>
  <c r="G79" i="36"/>
  <c r="H79" i="36"/>
  <c r="J79" i="36"/>
  <c r="L79" i="36"/>
  <c r="M79" i="36"/>
  <c r="N79" i="36"/>
  <c r="O79" i="36"/>
  <c r="P79" i="36"/>
  <c r="Q79" i="36"/>
  <c r="R79" i="36"/>
  <c r="S79" i="36"/>
  <c r="B80" i="36"/>
  <c r="C80" i="36"/>
  <c r="E80" i="36"/>
  <c r="G80" i="36"/>
  <c r="H80" i="36"/>
  <c r="J80" i="36"/>
  <c r="L80" i="36"/>
  <c r="M80" i="36"/>
  <c r="N80" i="36"/>
  <c r="O80" i="36"/>
  <c r="P80" i="36"/>
  <c r="Q80" i="36"/>
  <c r="R80" i="36"/>
  <c r="S80" i="36"/>
  <c r="B81" i="36"/>
  <c r="C81" i="36"/>
  <c r="E81" i="36"/>
  <c r="G81" i="36"/>
  <c r="H81" i="36"/>
  <c r="J81" i="36"/>
  <c r="L81" i="36"/>
  <c r="M81" i="36"/>
  <c r="N81" i="36"/>
  <c r="O81" i="36"/>
  <c r="P81" i="36"/>
  <c r="Q81" i="36"/>
  <c r="R81" i="36"/>
  <c r="S81" i="36"/>
  <c r="B82" i="36"/>
  <c r="C82" i="36"/>
  <c r="E82" i="36"/>
  <c r="G82" i="36"/>
  <c r="H82" i="36"/>
  <c r="J82" i="36"/>
  <c r="L82" i="36"/>
  <c r="M82" i="36"/>
  <c r="N82" i="36"/>
  <c r="O82" i="36"/>
  <c r="P82" i="36"/>
  <c r="Q82" i="36"/>
  <c r="R82" i="36"/>
  <c r="S82" i="36"/>
  <c r="B83" i="36"/>
  <c r="C83" i="36"/>
  <c r="E83" i="36"/>
  <c r="G83" i="36"/>
  <c r="H83" i="36"/>
  <c r="J83" i="36"/>
  <c r="L83" i="36"/>
  <c r="M83" i="36"/>
  <c r="N83" i="36"/>
  <c r="O83" i="36"/>
  <c r="P83" i="36"/>
  <c r="Q83" i="36"/>
  <c r="R83" i="36"/>
  <c r="S83" i="36"/>
  <c r="B84" i="36"/>
  <c r="C84" i="36"/>
  <c r="E84" i="36"/>
  <c r="G84" i="36"/>
  <c r="H84" i="36"/>
  <c r="J84" i="36"/>
  <c r="L84" i="36"/>
  <c r="M84" i="36"/>
  <c r="N84" i="36"/>
  <c r="O84" i="36"/>
  <c r="P84" i="36"/>
  <c r="Q84" i="36"/>
  <c r="R84" i="36"/>
  <c r="S84" i="36"/>
  <c r="B85" i="36"/>
  <c r="C85" i="36"/>
  <c r="E85" i="36"/>
  <c r="G85" i="36"/>
  <c r="H85" i="36"/>
  <c r="J85" i="36"/>
  <c r="L85" i="36"/>
  <c r="M85" i="36"/>
  <c r="N85" i="36"/>
  <c r="O85" i="36"/>
  <c r="P85" i="36"/>
  <c r="Q85" i="36"/>
  <c r="R85" i="36"/>
  <c r="S85" i="36"/>
  <c r="B86" i="36"/>
  <c r="C86" i="36"/>
  <c r="E86" i="36"/>
  <c r="G86" i="36"/>
  <c r="H86" i="36"/>
  <c r="J86" i="36"/>
  <c r="L86" i="36"/>
  <c r="M86" i="36"/>
  <c r="N86" i="36"/>
  <c r="O86" i="36"/>
  <c r="P86" i="36"/>
  <c r="Q86" i="36"/>
  <c r="R86" i="36"/>
  <c r="S86" i="36"/>
  <c r="B87" i="36"/>
  <c r="C87" i="36"/>
  <c r="E87" i="36"/>
  <c r="G87" i="36"/>
  <c r="H87" i="36"/>
  <c r="J87" i="36"/>
  <c r="L87" i="36"/>
  <c r="M87" i="36"/>
  <c r="N87" i="36"/>
  <c r="O87" i="36"/>
  <c r="P87" i="36"/>
  <c r="Q87" i="36"/>
  <c r="R87" i="36"/>
  <c r="S87" i="36"/>
  <c r="B88" i="36"/>
  <c r="C88" i="36"/>
  <c r="E88" i="36"/>
  <c r="G88" i="36"/>
  <c r="H88" i="36"/>
  <c r="J88" i="36"/>
  <c r="L88" i="36"/>
  <c r="M88" i="36"/>
  <c r="N88" i="36"/>
  <c r="O88" i="36"/>
  <c r="P88" i="36"/>
  <c r="Q88" i="36"/>
  <c r="R88" i="36"/>
  <c r="S88" i="36"/>
  <c r="B89" i="36"/>
  <c r="C89" i="36"/>
  <c r="E89" i="36"/>
  <c r="G89" i="36"/>
  <c r="H89" i="36"/>
  <c r="J89" i="36"/>
  <c r="L89" i="36"/>
  <c r="M89" i="36"/>
  <c r="N89" i="36"/>
  <c r="O89" i="36"/>
  <c r="P89" i="36"/>
  <c r="Q89" i="36"/>
  <c r="R89" i="36"/>
  <c r="S89" i="36"/>
  <c r="B90" i="36"/>
  <c r="C90" i="36"/>
  <c r="E90" i="36"/>
  <c r="G90" i="36"/>
  <c r="H90" i="36"/>
  <c r="J90" i="36"/>
  <c r="L90" i="36"/>
  <c r="M90" i="36"/>
  <c r="N90" i="36"/>
  <c r="O90" i="36"/>
  <c r="P90" i="36"/>
  <c r="Q90" i="36"/>
  <c r="R90" i="36"/>
  <c r="S90" i="36"/>
  <c r="B91" i="36"/>
  <c r="C91" i="36"/>
  <c r="E91" i="36"/>
  <c r="G91" i="36"/>
  <c r="H91" i="36"/>
  <c r="J91" i="36"/>
  <c r="L91" i="36"/>
  <c r="M91" i="36"/>
  <c r="N91" i="36"/>
  <c r="O91" i="36"/>
  <c r="P91" i="36"/>
  <c r="Q91" i="36"/>
  <c r="R91" i="36"/>
  <c r="S91" i="36"/>
  <c r="B92" i="36"/>
  <c r="C92" i="36"/>
  <c r="E92" i="36"/>
  <c r="G92" i="36"/>
  <c r="H92" i="36"/>
  <c r="J92" i="36"/>
  <c r="L92" i="36"/>
  <c r="M92" i="36"/>
  <c r="N92" i="36"/>
  <c r="O92" i="36"/>
  <c r="P92" i="36"/>
  <c r="Q92" i="36"/>
  <c r="R92" i="36"/>
  <c r="S92" i="36"/>
  <c r="B93" i="36"/>
  <c r="C93" i="36"/>
  <c r="E93" i="36"/>
  <c r="G93" i="36"/>
  <c r="H93" i="36"/>
  <c r="J93" i="36"/>
  <c r="L93" i="36"/>
  <c r="M93" i="36"/>
  <c r="N93" i="36"/>
  <c r="O93" i="36"/>
  <c r="P93" i="36"/>
  <c r="Q93" i="36"/>
  <c r="R93" i="36"/>
  <c r="S93" i="36"/>
  <c r="O1" i="36"/>
  <c r="P1" i="36"/>
  <c r="Q1" i="36"/>
  <c r="R1" i="36"/>
  <c r="S1" i="36"/>
  <c r="M1" i="36"/>
  <c r="N1" i="36"/>
  <c r="H1" i="36"/>
  <c r="L1" i="36"/>
  <c r="B1" i="36"/>
  <c r="C1" i="36"/>
  <c r="D1" i="36"/>
  <c r="E1" i="36"/>
  <c r="G1" i="36"/>
  <c r="B7" i="39"/>
  <c r="B8" i="39" s="1"/>
  <c r="B6" i="39"/>
  <c r="T119" i="16" s="1"/>
  <c r="V119" i="16" s="1"/>
  <c r="D3" i="16"/>
  <c r="N3" i="16" s="1"/>
  <c r="AF3" i="36" s="1"/>
  <c r="D4" i="16"/>
  <c r="N4" i="16" s="1"/>
  <c r="AF4" i="36" s="1"/>
  <c r="D5" i="16"/>
  <c r="N5" i="16" s="1"/>
  <c r="AF5" i="36" s="1"/>
  <c r="D6" i="16"/>
  <c r="H6" i="16" s="1"/>
  <c r="K6" i="16" s="1"/>
  <c r="D7" i="16"/>
  <c r="H7" i="16" s="1"/>
  <c r="K7" i="16" s="1"/>
  <c r="D8" i="16"/>
  <c r="N8" i="16" s="1"/>
  <c r="AF8" i="36" s="1"/>
  <c r="D9" i="16"/>
  <c r="H9" i="16" s="1"/>
  <c r="K9" i="16" s="1"/>
  <c r="D10" i="16"/>
  <c r="E10" i="16" s="1"/>
  <c r="G10" i="16" s="1"/>
  <c r="Y10" i="36" s="1"/>
  <c r="D11" i="16"/>
  <c r="N11" i="16" s="1"/>
  <c r="AF11" i="36" s="1"/>
  <c r="D12" i="16"/>
  <c r="N12" i="16" s="1"/>
  <c r="AF12" i="36" s="1"/>
  <c r="D13" i="16"/>
  <c r="N13" i="16" s="1"/>
  <c r="AF13" i="36" s="1"/>
  <c r="D14" i="16"/>
  <c r="H14" i="16" s="1"/>
  <c r="K14" i="16" s="1"/>
  <c r="D15" i="16"/>
  <c r="H15" i="16" s="1"/>
  <c r="K15" i="16" s="1"/>
  <c r="D16" i="16"/>
  <c r="N16" i="16" s="1"/>
  <c r="AF16" i="36" s="1"/>
  <c r="D17" i="16"/>
  <c r="H17" i="16" s="1"/>
  <c r="K17" i="16" s="1"/>
  <c r="D18" i="16"/>
  <c r="N18" i="16" s="1"/>
  <c r="AF18" i="36" s="1"/>
  <c r="D19" i="16"/>
  <c r="N19" i="16" s="1"/>
  <c r="AF19" i="36" s="1"/>
  <c r="D20" i="16"/>
  <c r="N20" i="16" s="1"/>
  <c r="AF20" i="36" s="1"/>
  <c r="D21" i="16"/>
  <c r="N21" i="16" s="1"/>
  <c r="AF21" i="36" s="1"/>
  <c r="D22" i="16"/>
  <c r="H22" i="16" s="1"/>
  <c r="K22" i="16" s="1"/>
  <c r="D23" i="16"/>
  <c r="H23" i="16" s="1"/>
  <c r="K23" i="16" s="1"/>
  <c r="D24" i="16"/>
  <c r="N24" i="16" s="1"/>
  <c r="AF24" i="36" s="1"/>
  <c r="D25" i="16"/>
  <c r="H25" i="16" s="1"/>
  <c r="K25" i="16" s="1"/>
  <c r="D26" i="16"/>
  <c r="N26" i="16" s="1"/>
  <c r="AF26" i="36" s="1"/>
  <c r="D27" i="16"/>
  <c r="N27" i="16" s="1"/>
  <c r="AF27" i="36" s="1"/>
  <c r="D28" i="16"/>
  <c r="N28" i="16" s="1"/>
  <c r="AF28" i="36" s="1"/>
  <c r="D29" i="16"/>
  <c r="N29" i="16" s="1"/>
  <c r="AF29" i="36" s="1"/>
  <c r="D30" i="16"/>
  <c r="H30" i="16" s="1"/>
  <c r="K30" i="16" s="1"/>
  <c r="D31" i="16"/>
  <c r="H31" i="16" s="1"/>
  <c r="K31" i="16" s="1"/>
  <c r="D32" i="16"/>
  <c r="N32" i="16" s="1"/>
  <c r="AF32" i="36" s="1"/>
  <c r="D33" i="16"/>
  <c r="H33" i="16" s="1"/>
  <c r="K33" i="16" s="1"/>
  <c r="D34" i="16"/>
  <c r="N34" i="16" s="1"/>
  <c r="AF34" i="36" s="1"/>
  <c r="D35" i="16"/>
  <c r="N35" i="16" s="1"/>
  <c r="AF35" i="36" s="1"/>
  <c r="D36" i="16"/>
  <c r="N36" i="16" s="1"/>
  <c r="AF36" i="36" s="1"/>
  <c r="D37" i="16"/>
  <c r="N37" i="16" s="1"/>
  <c r="AF37" i="36" s="1"/>
  <c r="D38" i="16"/>
  <c r="H38" i="16" s="1"/>
  <c r="K38" i="16" s="1"/>
  <c r="D39" i="16"/>
  <c r="H39" i="16" s="1"/>
  <c r="K39" i="16" s="1"/>
  <c r="D40" i="16"/>
  <c r="N40" i="16" s="1"/>
  <c r="AF40" i="36" s="1"/>
  <c r="D41" i="16"/>
  <c r="H41" i="16" s="1"/>
  <c r="K41" i="16" s="1"/>
  <c r="D42" i="16"/>
  <c r="N42" i="16" s="1"/>
  <c r="AF42" i="36" s="1"/>
  <c r="D43" i="16"/>
  <c r="N43" i="16" s="1"/>
  <c r="AF43" i="36" s="1"/>
  <c r="D44" i="16"/>
  <c r="N44" i="16" s="1"/>
  <c r="AF44" i="36" s="1"/>
  <c r="D45" i="16"/>
  <c r="N45" i="16" s="1"/>
  <c r="AF45" i="36" s="1"/>
  <c r="D46" i="16"/>
  <c r="H46" i="16" s="1"/>
  <c r="K46" i="16" s="1"/>
  <c r="D47" i="16"/>
  <c r="H47" i="16" s="1"/>
  <c r="K47" i="16" s="1"/>
  <c r="D48" i="16"/>
  <c r="N48" i="16" s="1"/>
  <c r="AF48" i="36" s="1"/>
  <c r="D49" i="16"/>
  <c r="H49" i="16" s="1"/>
  <c r="K49" i="16" s="1"/>
  <c r="D50" i="16"/>
  <c r="N50" i="16" s="1"/>
  <c r="AF50" i="36" s="1"/>
  <c r="D51" i="16"/>
  <c r="N51" i="16" s="1"/>
  <c r="AF51" i="36" s="1"/>
  <c r="D52" i="16"/>
  <c r="N52" i="16" s="1"/>
  <c r="AF52" i="36" s="1"/>
  <c r="D53" i="16"/>
  <c r="N53" i="16" s="1"/>
  <c r="AF53" i="36" s="1"/>
  <c r="D54" i="16"/>
  <c r="H54" i="16" s="1"/>
  <c r="K54" i="16" s="1"/>
  <c r="D55" i="16"/>
  <c r="H55" i="16" s="1"/>
  <c r="K55" i="16" s="1"/>
  <c r="D56" i="16"/>
  <c r="N56" i="16" s="1"/>
  <c r="AF56" i="36" s="1"/>
  <c r="D57" i="16"/>
  <c r="H57" i="16" s="1"/>
  <c r="K57" i="16" s="1"/>
  <c r="D58" i="16"/>
  <c r="N58" i="16" s="1"/>
  <c r="AF58" i="36" s="1"/>
  <c r="D59" i="16"/>
  <c r="N59" i="16" s="1"/>
  <c r="AF59" i="36" s="1"/>
  <c r="D60" i="16"/>
  <c r="N60" i="16" s="1"/>
  <c r="AF60" i="36" s="1"/>
  <c r="D61" i="16"/>
  <c r="N61" i="16" s="1"/>
  <c r="AF61" i="36" s="1"/>
  <c r="D62" i="16"/>
  <c r="H62" i="16" s="1"/>
  <c r="K62" i="16" s="1"/>
  <c r="D63" i="16"/>
  <c r="H63" i="16" s="1"/>
  <c r="K63" i="16" s="1"/>
  <c r="D64" i="16"/>
  <c r="N64" i="16" s="1"/>
  <c r="AF64" i="36" s="1"/>
  <c r="D65" i="16"/>
  <c r="H65" i="16" s="1"/>
  <c r="K65" i="16" s="1"/>
  <c r="D66" i="16"/>
  <c r="N66" i="16" s="1"/>
  <c r="AF66" i="36" s="1"/>
  <c r="D67" i="16"/>
  <c r="N67" i="16" s="1"/>
  <c r="AF67" i="36" s="1"/>
  <c r="D68" i="16"/>
  <c r="N68" i="16" s="1"/>
  <c r="AF68" i="36" s="1"/>
  <c r="D69" i="16"/>
  <c r="N69" i="16" s="1"/>
  <c r="AF69" i="36" s="1"/>
  <c r="D70" i="16"/>
  <c r="H70" i="16" s="1"/>
  <c r="K70" i="16" s="1"/>
  <c r="D71" i="16"/>
  <c r="H71" i="16" s="1"/>
  <c r="K71" i="16" s="1"/>
  <c r="D72" i="16"/>
  <c r="N72" i="16" s="1"/>
  <c r="AF72" i="36" s="1"/>
  <c r="D73" i="16"/>
  <c r="H73" i="16" s="1"/>
  <c r="K73" i="16" s="1"/>
  <c r="D74" i="16"/>
  <c r="N74" i="16" s="1"/>
  <c r="AF74" i="36" s="1"/>
  <c r="D75" i="16"/>
  <c r="N75" i="16" s="1"/>
  <c r="AF75" i="36" s="1"/>
  <c r="D76" i="16"/>
  <c r="N76" i="16" s="1"/>
  <c r="AF76" i="36" s="1"/>
  <c r="D77" i="16"/>
  <c r="N77" i="16" s="1"/>
  <c r="AF77" i="36" s="1"/>
  <c r="D78" i="16"/>
  <c r="H78" i="16" s="1"/>
  <c r="K78" i="16" s="1"/>
  <c r="D79" i="16"/>
  <c r="H79" i="16" s="1"/>
  <c r="K79" i="16" s="1"/>
  <c r="D80" i="16"/>
  <c r="N80" i="16" s="1"/>
  <c r="AF80" i="36" s="1"/>
  <c r="D81" i="16"/>
  <c r="H81" i="16" s="1"/>
  <c r="K81" i="16" s="1"/>
  <c r="D82" i="16"/>
  <c r="E82" i="16" s="1"/>
  <c r="G82" i="16" s="1"/>
  <c r="Y82" i="36" s="1"/>
  <c r="D83" i="16"/>
  <c r="N83" i="16" s="1"/>
  <c r="AF83" i="36" s="1"/>
  <c r="D84" i="16"/>
  <c r="N84" i="16" s="1"/>
  <c r="AF84" i="36" s="1"/>
  <c r="D85" i="16"/>
  <c r="N85" i="16" s="1"/>
  <c r="AF85" i="36" s="1"/>
  <c r="D86" i="16"/>
  <c r="H86" i="16" s="1"/>
  <c r="K86" i="16" s="1"/>
  <c r="D87" i="16"/>
  <c r="H87" i="16" s="1"/>
  <c r="K87" i="16" s="1"/>
  <c r="D88" i="16"/>
  <c r="N88" i="16" s="1"/>
  <c r="AF88" i="36" s="1"/>
  <c r="D89" i="16"/>
  <c r="H89" i="16" s="1"/>
  <c r="K89" i="16" s="1"/>
  <c r="D90" i="16"/>
  <c r="E90" i="16" s="1"/>
  <c r="G90" i="16" s="1"/>
  <c r="Y90" i="36" s="1"/>
  <c r="D91" i="16"/>
  <c r="N91" i="16" s="1"/>
  <c r="AF91" i="36" s="1"/>
  <c r="D2" i="16"/>
  <c r="E2" i="16" s="1"/>
  <c r="G2" i="16" s="1"/>
  <c r="Y2" i="3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2" i="16"/>
  <c r="C3" i="19"/>
  <c r="C4" i="19"/>
  <c r="C5" i="19"/>
  <c r="C6" i="19"/>
  <c r="C7" i="19"/>
  <c r="C8" i="19"/>
  <c r="C9" i="19"/>
  <c r="C10" i="19"/>
  <c r="C11" i="19"/>
  <c r="C12" i="19"/>
  <c r="AZ12" i="36" s="1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AZ27" i="36" s="1"/>
  <c r="C28" i="19"/>
  <c r="AZ28" i="36" s="1"/>
  <c r="C29" i="19"/>
  <c r="C30" i="19"/>
  <c r="C31" i="19"/>
  <c r="AZ31" i="36" s="1"/>
  <c r="C32" i="19"/>
  <c r="C33" i="19"/>
  <c r="C34" i="19"/>
  <c r="C35" i="19"/>
  <c r="AZ35" i="36" s="1"/>
  <c r="C36" i="19"/>
  <c r="C37" i="19"/>
  <c r="C38" i="19"/>
  <c r="C39" i="19"/>
  <c r="AZ39" i="36" s="1"/>
  <c r="C40" i="19"/>
  <c r="C41" i="19"/>
  <c r="C42" i="19"/>
  <c r="C43" i="19"/>
  <c r="AZ43" i="36" s="1"/>
  <c r="C44" i="19"/>
  <c r="C45" i="19"/>
  <c r="C46" i="19"/>
  <c r="C47" i="19"/>
  <c r="AZ47" i="36" s="1"/>
  <c r="C48" i="19"/>
  <c r="C49" i="19"/>
  <c r="C50" i="19"/>
  <c r="C51" i="19"/>
  <c r="AZ51" i="36" s="1"/>
  <c r="C52" i="19"/>
  <c r="C53" i="19"/>
  <c r="C54" i="19"/>
  <c r="C55" i="19"/>
  <c r="AZ55" i="36" s="1"/>
  <c r="C56" i="19"/>
  <c r="C57" i="19"/>
  <c r="AZ57" i="36" s="1"/>
  <c r="C58" i="19"/>
  <c r="C59" i="19"/>
  <c r="AZ59" i="36" s="1"/>
  <c r="C60" i="19"/>
  <c r="AZ60" i="36" s="1"/>
  <c r="C61" i="19"/>
  <c r="C62" i="19"/>
  <c r="C63" i="19"/>
  <c r="AZ63" i="36" s="1"/>
  <c r="C64" i="19"/>
  <c r="C65" i="19"/>
  <c r="C66" i="19"/>
  <c r="C67" i="19"/>
  <c r="C68" i="19"/>
  <c r="C69" i="19"/>
  <c r="C70" i="19"/>
  <c r="C71" i="19"/>
  <c r="C72" i="19"/>
  <c r="C73" i="19"/>
  <c r="C74" i="19"/>
  <c r="AZ74" i="36" s="1"/>
  <c r="C75" i="19"/>
  <c r="C76" i="19"/>
  <c r="C77" i="19"/>
  <c r="C78" i="19"/>
  <c r="C79" i="19"/>
  <c r="C80" i="19"/>
  <c r="C81" i="19"/>
  <c r="C82" i="19"/>
  <c r="AZ82" i="36" s="1"/>
  <c r="C83" i="19"/>
  <c r="C85" i="19"/>
  <c r="C86" i="19"/>
  <c r="C87" i="19"/>
  <c r="C88" i="19"/>
  <c r="AZ88" i="36" s="1"/>
  <c r="C89" i="19"/>
  <c r="AZ89" i="36" s="1"/>
  <c r="C90" i="19"/>
  <c r="C91" i="19"/>
  <c r="C92" i="19"/>
  <c r="AZ93" i="36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C2" i="19"/>
  <c r="A2" i="19"/>
  <c r="C3" i="17"/>
  <c r="E3" i="17" s="1"/>
  <c r="AR3" i="36" s="1"/>
  <c r="C4" i="17"/>
  <c r="C5" i="17"/>
  <c r="AP5" i="36" s="1"/>
  <c r="C6" i="17"/>
  <c r="AP6" i="36" s="1"/>
  <c r="C7" i="17"/>
  <c r="AP7" i="36" s="1"/>
  <c r="C8" i="17"/>
  <c r="AP8" i="36" s="1"/>
  <c r="C9" i="17"/>
  <c r="AP9" i="36" s="1"/>
  <c r="C10" i="17"/>
  <c r="AP10" i="36" s="1"/>
  <c r="C11" i="17"/>
  <c r="E11" i="17" s="1"/>
  <c r="AR11" i="36" s="1"/>
  <c r="C12" i="17"/>
  <c r="AP12" i="36" s="1"/>
  <c r="C13" i="17"/>
  <c r="AP13" i="36" s="1"/>
  <c r="C14" i="17"/>
  <c r="AP14" i="36" s="1"/>
  <c r="C15" i="17"/>
  <c r="AP15" i="36" s="1"/>
  <c r="C16" i="17"/>
  <c r="AP16" i="36" s="1"/>
  <c r="C17" i="17"/>
  <c r="C18" i="17"/>
  <c r="AP18" i="36" s="1"/>
  <c r="C19" i="17"/>
  <c r="AP19" i="36" s="1"/>
  <c r="C20" i="17"/>
  <c r="AP20" i="36" s="1"/>
  <c r="C21" i="17"/>
  <c r="AP21" i="36" s="1"/>
  <c r="C22" i="17"/>
  <c r="AP22" i="36" s="1"/>
  <c r="C23" i="17"/>
  <c r="AP23" i="36" s="1"/>
  <c r="C24" i="17"/>
  <c r="AP24" i="36" s="1"/>
  <c r="C25" i="17"/>
  <c r="C26" i="17"/>
  <c r="AP26" i="36" s="1"/>
  <c r="C27" i="17"/>
  <c r="AP27" i="36" s="1"/>
  <c r="C28" i="17"/>
  <c r="AP28" i="36" s="1"/>
  <c r="C29" i="17"/>
  <c r="AP29" i="36" s="1"/>
  <c r="C30" i="17"/>
  <c r="C31" i="17"/>
  <c r="C32" i="17"/>
  <c r="AP32" i="36" s="1"/>
  <c r="C33" i="17"/>
  <c r="C34" i="17"/>
  <c r="AP34" i="36" s="1"/>
  <c r="C35" i="17"/>
  <c r="AP35" i="36" s="1"/>
  <c r="C36" i="17"/>
  <c r="AP36" i="36" s="1"/>
  <c r="C37" i="17"/>
  <c r="AP37" i="36" s="1"/>
  <c r="C38" i="17"/>
  <c r="C39" i="17"/>
  <c r="C40" i="17"/>
  <c r="AP40" i="36" s="1"/>
  <c r="C41" i="17"/>
  <c r="AP41" i="36" s="1"/>
  <c r="C42" i="17"/>
  <c r="AP42" i="36" s="1"/>
  <c r="C43" i="17"/>
  <c r="AP43" i="36" s="1"/>
  <c r="C44" i="17"/>
  <c r="C45" i="17"/>
  <c r="AP45" i="36" s="1"/>
  <c r="C46" i="17"/>
  <c r="C47" i="17"/>
  <c r="AP47" i="36" s="1"/>
  <c r="C48" i="17"/>
  <c r="AP48" i="36" s="1"/>
  <c r="C49" i="17"/>
  <c r="AP49" i="36" s="1"/>
  <c r="C50" i="17"/>
  <c r="AP50" i="36" s="1"/>
  <c r="C51" i="17"/>
  <c r="AP51" i="36" s="1"/>
  <c r="C52" i="17"/>
  <c r="C53" i="17"/>
  <c r="AP53" i="36" s="1"/>
  <c r="C54" i="17"/>
  <c r="C55" i="17"/>
  <c r="AP55" i="36" s="1"/>
  <c r="C56" i="17"/>
  <c r="AP56" i="36" s="1"/>
  <c r="C57" i="17"/>
  <c r="AP57" i="36" s="1"/>
  <c r="C58" i="17"/>
  <c r="AP58" i="36" s="1"/>
  <c r="C59" i="17"/>
  <c r="E59" i="17" s="1"/>
  <c r="AR59" i="36" s="1"/>
  <c r="C60" i="17"/>
  <c r="C61" i="17"/>
  <c r="AP61" i="36" s="1"/>
  <c r="C62" i="17"/>
  <c r="AP62" i="36" s="1"/>
  <c r="C63" i="17"/>
  <c r="AP63" i="36" s="1"/>
  <c r="C64" i="17"/>
  <c r="AP64" i="36" s="1"/>
  <c r="C65" i="17"/>
  <c r="AP65" i="36" s="1"/>
  <c r="C66" i="17"/>
  <c r="AP66" i="36" s="1"/>
  <c r="C67" i="17"/>
  <c r="AP67" i="36" s="1"/>
  <c r="C68" i="17"/>
  <c r="E68" i="17" s="1"/>
  <c r="AR68" i="36" s="1"/>
  <c r="C69" i="17"/>
  <c r="AP69" i="36" s="1"/>
  <c r="C70" i="17"/>
  <c r="AP70" i="36" s="1"/>
  <c r="C71" i="17"/>
  <c r="AP71" i="36" s="1"/>
  <c r="C72" i="17"/>
  <c r="AP72" i="36" s="1"/>
  <c r="C73" i="17"/>
  <c r="D73" i="17" s="1"/>
  <c r="AQ73" i="36" s="1"/>
  <c r="C74" i="17"/>
  <c r="AP74" i="36" s="1"/>
  <c r="C75" i="17"/>
  <c r="AP75" i="36" s="1"/>
  <c r="C76" i="17"/>
  <c r="AP76" i="36" s="1"/>
  <c r="C77" i="17"/>
  <c r="AP77" i="36" s="1"/>
  <c r="C78" i="17"/>
  <c r="AP78" i="36" s="1"/>
  <c r="C79" i="17"/>
  <c r="AP79" i="36" s="1"/>
  <c r="C80" i="17"/>
  <c r="AP80" i="36" s="1"/>
  <c r="C81" i="17"/>
  <c r="AP81" i="36" s="1"/>
  <c r="C82" i="17"/>
  <c r="AP82" i="36" s="1"/>
  <c r="C83" i="17"/>
  <c r="E83" i="17" s="1"/>
  <c r="AR83" i="36" s="1"/>
  <c r="C84" i="17"/>
  <c r="AP84" i="36" s="1"/>
  <c r="C85" i="17"/>
  <c r="AP85" i="36" s="1"/>
  <c r="C86" i="17"/>
  <c r="AP86" i="36" s="1"/>
  <c r="C87" i="17"/>
  <c r="D87" i="17" s="1"/>
  <c r="AQ87" i="36" s="1"/>
  <c r="C88" i="17"/>
  <c r="AP88" i="36" s="1"/>
  <c r="C89" i="17"/>
  <c r="C90" i="17"/>
  <c r="AP90" i="36" s="1"/>
  <c r="C91" i="17"/>
  <c r="AP91" i="36" s="1"/>
  <c r="C92" i="17"/>
  <c r="AP92" i="36" s="1"/>
  <c r="C93" i="17"/>
  <c r="AP93" i="36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C2" i="17"/>
  <c r="AP2" i="36" s="1"/>
  <c r="A2" i="17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6" i="36" s="1"/>
  <c r="D97" i="2"/>
  <c r="D97" i="36" s="1"/>
  <c r="D98" i="2"/>
  <c r="D98" i="36" s="1"/>
  <c r="D100" i="2"/>
  <c r="D100" i="36" s="1"/>
  <c r="D102" i="2"/>
  <c r="D102" i="36" s="1"/>
  <c r="D103" i="2"/>
  <c r="D103" i="36" s="1"/>
  <c r="D80" i="2"/>
  <c r="D79" i="2"/>
  <c r="D69" i="2"/>
  <c r="D78" i="2"/>
  <c r="D77" i="2"/>
  <c r="D76" i="2"/>
  <c r="D75" i="2"/>
  <c r="D74" i="2"/>
  <c r="D73" i="2"/>
  <c r="D72" i="2"/>
  <c r="D71" i="2"/>
  <c r="D70" i="2"/>
  <c r="D67" i="2"/>
  <c r="D64" i="2"/>
  <c r="D63" i="2"/>
  <c r="D62" i="2"/>
  <c r="D61" i="2"/>
  <c r="D57" i="2"/>
  <c r="D53" i="2"/>
  <c r="D51" i="2"/>
  <c r="D50" i="2"/>
  <c r="D45" i="2"/>
  <c r="D43" i="2"/>
  <c r="D40" i="2"/>
  <c r="D38" i="2"/>
  <c r="D37" i="2"/>
  <c r="D32" i="2"/>
  <c r="D30" i="2"/>
  <c r="D28" i="2"/>
  <c r="D24" i="2"/>
  <c r="D23" i="2"/>
  <c r="D21" i="2"/>
  <c r="D19" i="2"/>
  <c r="D15" i="2"/>
  <c r="D14" i="2"/>
  <c r="D13" i="2"/>
  <c r="D11" i="2"/>
  <c r="D9" i="2"/>
  <c r="D68" i="2"/>
  <c r="D66" i="2"/>
  <c r="D65" i="2"/>
  <c r="D60" i="2"/>
  <c r="D59" i="2"/>
  <c r="D58" i="2"/>
  <c r="D56" i="2"/>
  <c r="D55" i="2"/>
  <c r="D54" i="2"/>
  <c r="D52" i="2"/>
  <c r="D49" i="2"/>
  <c r="D48" i="2"/>
  <c r="D47" i="2"/>
  <c r="D46" i="2"/>
  <c r="D44" i="2"/>
  <c r="D42" i="2"/>
  <c r="D41" i="2"/>
  <c r="D39" i="2"/>
  <c r="D36" i="2"/>
  <c r="D35" i="2"/>
  <c r="D34" i="2"/>
  <c r="D33" i="2"/>
  <c r="D31" i="2"/>
  <c r="D29" i="2"/>
  <c r="D27" i="2"/>
  <c r="D26" i="2"/>
  <c r="D25" i="2"/>
  <c r="D22" i="2"/>
  <c r="D20" i="2"/>
  <c r="D18" i="2"/>
  <c r="D17" i="2"/>
  <c r="D16" i="2"/>
  <c r="D12" i="2"/>
  <c r="D10" i="2"/>
  <c r="D8" i="2"/>
  <c r="D7" i="2"/>
  <c r="D6" i="2"/>
  <c r="D3" i="2"/>
  <c r="D4" i="2"/>
  <c r="D5" i="2"/>
  <c r="D2" i="2"/>
  <c r="B2" i="17" s="1"/>
  <c r="B5" i="4"/>
  <c r="O34" i="2"/>
  <c r="O34" i="36" s="1"/>
  <c r="B2" i="1"/>
  <c r="C9" i="1" s="1"/>
  <c r="K144" i="17" l="1"/>
  <c r="F132" i="19"/>
  <c r="H132" i="19"/>
  <c r="D131" i="19"/>
  <c r="I131" i="19" s="1"/>
  <c r="H131" i="19"/>
  <c r="E131" i="19"/>
  <c r="F131" i="19"/>
  <c r="H149" i="21"/>
  <c r="I147" i="19"/>
  <c r="C139" i="21"/>
  <c r="H139" i="21"/>
  <c r="E136" i="19"/>
  <c r="D136" i="19"/>
  <c r="H150" i="21"/>
  <c r="L137" i="21"/>
  <c r="G258" i="41"/>
  <c r="K258" i="41" s="1"/>
  <c r="G257" i="41"/>
  <c r="K257" i="41" s="1"/>
  <c r="G256" i="41"/>
  <c r="K256" i="41" s="1"/>
  <c r="G255" i="41"/>
  <c r="K255" i="41" s="1"/>
  <c r="G254" i="41"/>
  <c r="K254" i="41" s="1"/>
  <c r="G253" i="41"/>
  <c r="K253" i="41" s="1"/>
  <c r="G252" i="41"/>
  <c r="K252" i="41" s="1"/>
  <c r="G251" i="41"/>
  <c r="K251" i="41" s="1"/>
  <c r="G250" i="41"/>
  <c r="K250" i="41" s="1"/>
  <c r="G249" i="41"/>
  <c r="K249" i="41" s="1"/>
  <c r="G248" i="41"/>
  <c r="K248" i="41" s="1"/>
  <c r="G247" i="41"/>
  <c r="K247" i="41" s="1"/>
  <c r="G246" i="41"/>
  <c r="K246" i="41" s="1"/>
  <c r="G245" i="41"/>
  <c r="K245" i="41" s="1"/>
  <c r="G244" i="41"/>
  <c r="K244" i="41" s="1"/>
  <c r="G243" i="41"/>
  <c r="K243" i="41" s="1"/>
  <c r="G242" i="41"/>
  <c r="K242" i="41" s="1"/>
  <c r="G241" i="41"/>
  <c r="K241" i="41" s="1"/>
  <c r="G240" i="41"/>
  <c r="K240" i="41" s="1"/>
  <c r="G239" i="41"/>
  <c r="K239" i="41" s="1"/>
  <c r="G238" i="41"/>
  <c r="K238" i="41" s="1"/>
  <c r="G237" i="41"/>
  <c r="K237" i="41" s="1"/>
  <c r="G236" i="41"/>
  <c r="K236" i="41" s="1"/>
  <c r="G235" i="41"/>
  <c r="K235" i="41" s="1"/>
  <c r="G234" i="41"/>
  <c r="K234" i="41" s="1"/>
  <c r="G233" i="41"/>
  <c r="K233" i="41" s="1"/>
  <c r="G232" i="41"/>
  <c r="K232" i="41" s="1"/>
  <c r="G231" i="41"/>
  <c r="K231" i="41" s="1"/>
  <c r="G230" i="41"/>
  <c r="K230" i="41" s="1"/>
  <c r="G229" i="41"/>
  <c r="K229" i="41" s="1"/>
  <c r="G228" i="41"/>
  <c r="K228" i="41" s="1"/>
  <c r="E142" i="19"/>
  <c r="D142" i="19"/>
  <c r="H142" i="19"/>
  <c r="G131" i="19"/>
  <c r="E146" i="21"/>
  <c r="C146" i="21"/>
  <c r="D146" i="21"/>
  <c r="L145" i="21"/>
  <c r="C140" i="21"/>
  <c r="L143" i="21"/>
  <c r="G144" i="21"/>
  <c r="C137" i="21"/>
  <c r="J138" i="21"/>
  <c r="D137" i="21"/>
  <c r="K138" i="21"/>
  <c r="K137" i="21"/>
  <c r="G227" i="41"/>
  <c r="K227" i="41" s="1"/>
  <c r="G226" i="41"/>
  <c r="K226" i="41" s="1"/>
  <c r="G225" i="41"/>
  <c r="K225" i="41" s="1"/>
  <c r="G224" i="41"/>
  <c r="K224" i="41" s="1"/>
  <c r="G223" i="41"/>
  <c r="K223" i="41" s="1"/>
  <c r="G222" i="41"/>
  <c r="K222" i="41" s="1"/>
  <c r="G221" i="41"/>
  <c r="K221" i="41" s="1"/>
  <c r="G220" i="41"/>
  <c r="K220" i="41" s="1"/>
  <c r="G219" i="41"/>
  <c r="K219" i="41" s="1"/>
  <c r="G218" i="41"/>
  <c r="K218" i="41" s="1"/>
  <c r="G217" i="41"/>
  <c r="K217" i="41" s="1"/>
  <c r="G216" i="41"/>
  <c r="K216" i="41" s="1"/>
  <c r="G215" i="41"/>
  <c r="K215" i="41" s="1"/>
  <c r="G214" i="41"/>
  <c r="K214" i="41" s="1"/>
  <c r="G213" i="41"/>
  <c r="K213" i="41" s="1"/>
  <c r="G212" i="41"/>
  <c r="K212" i="41" s="1"/>
  <c r="G211" i="41"/>
  <c r="K211" i="41" s="1"/>
  <c r="G210" i="41"/>
  <c r="K210" i="41" s="1"/>
  <c r="G209" i="41"/>
  <c r="K209" i="41" s="1"/>
  <c r="G208" i="41"/>
  <c r="K208" i="41" s="1"/>
  <c r="G207" i="41"/>
  <c r="K207" i="41" s="1"/>
  <c r="G206" i="41"/>
  <c r="K206" i="41" s="1"/>
  <c r="G205" i="41"/>
  <c r="K205" i="41" s="1"/>
  <c r="G204" i="41"/>
  <c r="K204" i="41" s="1"/>
  <c r="G203" i="41"/>
  <c r="K203" i="41" s="1"/>
  <c r="G202" i="41"/>
  <c r="K202" i="41" s="1"/>
  <c r="G201" i="41"/>
  <c r="K201" i="41" s="1"/>
  <c r="G200" i="41"/>
  <c r="K200" i="41" s="1"/>
  <c r="G199" i="41"/>
  <c r="K199" i="41" s="1"/>
  <c r="G198" i="41"/>
  <c r="K198" i="41" s="1"/>
  <c r="G197" i="41"/>
  <c r="K197" i="41" s="1"/>
  <c r="G196" i="41"/>
  <c r="K196" i="41" s="1"/>
  <c r="G195" i="41"/>
  <c r="K195" i="41" s="1"/>
  <c r="G194" i="41"/>
  <c r="K194" i="41" s="1"/>
  <c r="G193" i="41"/>
  <c r="K193" i="41" s="1"/>
  <c r="G192" i="41"/>
  <c r="K192" i="41" s="1"/>
  <c r="G191" i="41"/>
  <c r="K191" i="41" s="1"/>
  <c r="G190" i="41"/>
  <c r="K190" i="41" s="1"/>
  <c r="G189" i="41"/>
  <c r="K189" i="41" s="1"/>
  <c r="G188" i="41"/>
  <c r="K188" i="41" s="1"/>
  <c r="G187" i="41"/>
  <c r="K187" i="41" s="1"/>
  <c r="G186" i="41"/>
  <c r="K186" i="41" s="1"/>
  <c r="G185" i="41"/>
  <c r="K185" i="41" s="1"/>
  <c r="G184" i="41"/>
  <c r="K184" i="41" s="1"/>
  <c r="G183" i="41"/>
  <c r="K183" i="41" s="1"/>
  <c r="G182" i="41"/>
  <c r="K182" i="41" s="1"/>
  <c r="G181" i="41"/>
  <c r="K181" i="41" s="1"/>
  <c r="G180" i="41"/>
  <c r="K180" i="41" s="1"/>
  <c r="G179" i="41"/>
  <c r="K179" i="41" s="1"/>
  <c r="G178" i="41"/>
  <c r="K178" i="41" s="1"/>
  <c r="G177" i="41"/>
  <c r="K177" i="41" s="1"/>
  <c r="G176" i="41"/>
  <c r="K176" i="41" s="1"/>
  <c r="G175" i="41"/>
  <c r="K175" i="41" s="1"/>
  <c r="G174" i="41"/>
  <c r="K174" i="41" s="1"/>
  <c r="G173" i="41"/>
  <c r="K173" i="41" s="1"/>
  <c r="G172" i="41"/>
  <c r="K172" i="41" s="1"/>
  <c r="G171" i="41"/>
  <c r="K171" i="41" s="1"/>
  <c r="G170" i="41"/>
  <c r="K170" i="41" s="1"/>
  <c r="G169" i="41"/>
  <c r="K169" i="41" s="1"/>
  <c r="G168" i="41"/>
  <c r="K168" i="41" s="1"/>
  <c r="G167" i="41"/>
  <c r="K167" i="41" s="1"/>
  <c r="G166" i="41"/>
  <c r="K166" i="41" s="1"/>
  <c r="G165" i="41"/>
  <c r="K165" i="41" s="1"/>
  <c r="G164" i="41"/>
  <c r="K164" i="41" s="1"/>
  <c r="G163" i="41"/>
  <c r="K163" i="41" s="1"/>
  <c r="G162" i="41"/>
  <c r="K162" i="41" s="1"/>
  <c r="G161" i="41"/>
  <c r="K161" i="41" s="1"/>
  <c r="G160" i="41"/>
  <c r="K160" i="41" s="1"/>
  <c r="G159" i="41"/>
  <c r="K159" i="41" s="1"/>
  <c r="G158" i="41"/>
  <c r="K158" i="41" s="1"/>
  <c r="G157" i="41"/>
  <c r="K157" i="41" s="1"/>
  <c r="G156" i="41"/>
  <c r="K156" i="41" s="1"/>
  <c r="G155" i="41"/>
  <c r="K155" i="41" s="1"/>
  <c r="G154" i="41"/>
  <c r="K154" i="41" s="1"/>
  <c r="G153" i="41"/>
  <c r="K153" i="41" s="1"/>
  <c r="G152" i="41"/>
  <c r="K152" i="41" s="1"/>
  <c r="G151" i="41"/>
  <c r="K151" i="41" s="1"/>
  <c r="F144" i="19"/>
  <c r="C138" i="21"/>
  <c r="K149" i="19"/>
  <c r="J148" i="19"/>
  <c r="D144" i="19"/>
  <c r="I139" i="19"/>
  <c r="D136" i="21"/>
  <c r="H130" i="19"/>
  <c r="D130" i="19"/>
  <c r="G124" i="19"/>
  <c r="D122" i="19"/>
  <c r="G130" i="19"/>
  <c r="F130" i="19"/>
  <c r="H122" i="19"/>
  <c r="G122" i="19"/>
  <c r="E124" i="19"/>
  <c r="H124" i="19"/>
  <c r="D124" i="19"/>
  <c r="K128" i="17"/>
  <c r="E122" i="19"/>
  <c r="G131" i="17"/>
  <c r="E121" i="19"/>
  <c r="D120" i="19"/>
  <c r="D118" i="19"/>
  <c r="G121" i="19"/>
  <c r="F121" i="19"/>
  <c r="F120" i="19"/>
  <c r="AB106" i="36"/>
  <c r="T88" i="16"/>
  <c r="V88" i="16" s="1"/>
  <c r="AN88" i="36" s="1"/>
  <c r="T78" i="16"/>
  <c r="V78" i="16" s="1"/>
  <c r="AN78" i="36" s="1"/>
  <c r="AB100" i="36"/>
  <c r="T117" i="16"/>
  <c r="V117" i="16" s="1"/>
  <c r="T86" i="16"/>
  <c r="V86" i="16" s="1"/>
  <c r="AN86" i="36" s="1"/>
  <c r="T91" i="16"/>
  <c r="V91" i="16" s="1"/>
  <c r="AN91" i="36" s="1"/>
  <c r="T123" i="16"/>
  <c r="V123" i="16" s="1"/>
  <c r="T115" i="16"/>
  <c r="V115" i="16" s="1"/>
  <c r="AB104" i="36"/>
  <c r="AB94" i="36"/>
  <c r="T125" i="16"/>
  <c r="V125" i="16" s="1"/>
  <c r="T83" i="16"/>
  <c r="V83" i="16" s="1"/>
  <c r="AN83" i="36" s="1"/>
  <c r="T129" i="16"/>
  <c r="V129" i="16" s="1"/>
  <c r="T121" i="16"/>
  <c r="V121" i="16" s="1"/>
  <c r="AB98" i="36"/>
  <c r="T89" i="16"/>
  <c r="V89" i="16" s="1"/>
  <c r="AN89" i="36" s="1"/>
  <c r="T80" i="16"/>
  <c r="V80" i="16" s="1"/>
  <c r="AN80" i="36" s="1"/>
  <c r="T127" i="16"/>
  <c r="V127" i="16" s="1"/>
  <c r="AB102" i="36"/>
  <c r="AB96" i="36"/>
  <c r="E99" i="17"/>
  <c r="AR99" i="36" s="1"/>
  <c r="AP99" i="36"/>
  <c r="AP105" i="36"/>
  <c r="AP104" i="36"/>
  <c r="AP103" i="36"/>
  <c r="AZ102" i="36"/>
  <c r="BX100" i="36"/>
  <c r="AZ100" i="36"/>
  <c r="G132" i="41"/>
  <c r="K132" i="41" s="1"/>
  <c r="D132" i="17"/>
  <c r="B122" i="40"/>
  <c r="B121" i="19"/>
  <c r="J127" i="19" s="1"/>
  <c r="B121" i="17"/>
  <c r="L127" i="17" s="1"/>
  <c r="B113" i="40"/>
  <c r="C105" i="40"/>
  <c r="DV105" i="36" s="1"/>
  <c r="D105" i="36"/>
  <c r="AZ101" i="36"/>
  <c r="AZ97" i="36"/>
  <c r="AP97" i="36"/>
  <c r="D147" i="17"/>
  <c r="G147" i="41"/>
  <c r="K147" i="41" s="1"/>
  <c r="I147" i="17"/>
  <c r="D133" i="17"/>
  <c r="G133" i="41"/>
  <c r="K133" i="41" s="1"/>
  <c r="E101" i="17"/>
  <c r="AR101" i="36" s="1"/>
  <c r="AP101" i="36"/>
  <c r="E95" i="17"/>
  <c r="AR95" i="36" s="1"/>
  <c r="AP95" i="36"/>
  <c r="C97" i="20"/>
  <c r="BY97" i="36" s="1"/>
  <c r="BX97" i="36"/>
  <c r="D102" i="17"/>
  <c r="AQ102" i="36" s="1"/>
  <c r="AP102" i="36"/>
  <c r="D100" i="17"/>
  <c r="AQ100" i="36" s="1"/>
  <c r="AP100" i="36"/>
  <c r="E95" i="21"/>
  <c r="BP95" i="36" s="1"/>
  <c r="BM95" i="36"/>
  <c r="C95" i="20"/>
  <c r="BY95" i="36" s="1"/>
  <c r="BX95" i="36"/>
  <c r="BX105" i="36"/>
  <c r="AZ105" i="36"/>
  <c r="AZ104" i="36"/>
  <c r="BX103" i="36"/>
  <c r="AZ103" i="36"/>
  <c r="BX98" i="36"/>
  <c r="AZ98" i="36"/>
  <c r="AZ96" i="36"/>
  <c r="H132" i="21"/>
  <c r="G133" i="21"/>
  <c r="G134" i="21"/>
  <c r="L134" i="21"/>
  <c r="L135" i="21"/>
  <c r="K136" i="21"/>
  <c r="H133" i="21"/>
  <c r="H134" i="21"/>
  <c r="G135" i="21"/>
  <c r="G136" i="21"/>
  <c r="L136" i="21"/>
  <c r="G131" i="21"/>
  <c r="L131" i="21"/>
  <c r="B69" i="40"/>
  <c r="DU69" i="36" s="1"/>
  <c r="B100" i="40"/>
  <c r="DU100" i="36" s="1"/>
  <c r="B95" i="40"/>
  <c r="DU95" i="36" s="1"/>
  <c r="D95" i="36"/>
  <c r="BX99" i="36"/>
  <c r="AZ99" i="36"/>
  <c r="AZ95" i="36"/>
  <c r="K150" i="17"/>
  <c r="D150" i="17"/>
  <c r="G150" i="41" s="1"/>
  <c r="K150" i="41" s="1"/>
  <c r="L150" i="17"/>
  <c r="H149" i="17"/>
  <c r="L134" i="17"/>
  <c r="D131" i="17"/>
  <c r="G131" i="41" s="1"/>
  <c r="K131" i="41" s="1"/>
  <c r="E150" i="19"/>
  <c r="H150" i="19"/>
  <c r="F137" i="19"/>
  <c r="E137" i="19"/>
  <c r="F123" i="19"/>
  <c r="E123" i="19"/>
  <c r="E119" i="19"/>
  <c r="I147" i="21"/>
  <c r="G147" i="21"/>
  <c r="D147" i="21"/>
  <c r="L147" i="21"/>
  <c r="E142" i="21"/>
  <c r="D142" i="21"/>
  <c r="K142" i="21"/>
  <c r="C142" i="21"/>
  <c r="J142" i="21"/>
  <c r="H143" i="21"/>
  <c r="H144" i="21"/>
  <c r="G145" i="21"/>
  <c r="G146" i="21"/>
  <c r="L146" i="21"/>
  <c r="I141" i="21"/>
  <c r="D141" i="21"/>
  <c r="L141" i="21"/>
  <c r="C141" i="21"/>
  <c r="K141" i="21"/>
  <c r="D148" i="17"/>
  <c r="G148" i="41" s="1"/>
  <c r="K148" i="41" s="1"/>
  <c r="G147" i="17"/>
  <c r="D143" i="17"/>
  <c r="G143" i="41"/>
  <c r="K143" i="41" s="1"/>
  <c r="I143" i="17"/>
  <c r="D138" i="17"/>
  <c r="G138" i="41"/>
  <c r="K138" i="41" s="1"/>
  <c r="G133" i="17"/>
  <c r="I133" i="17"/>
  <c r="L132" i="17"/>
  <c r="I131" i="17"/>
  <c r="K150" i="19"/>
  <c r="G148" i="19"/>
  <c r="N136" i="19"/>
  <c r="G132" i="19"/>
  <c r="F129" i="19"/>
  <c r="E129" i="19"/>
  <c r="D129" i="19"/>
  <c r="E128" i="19"/>
  <c r="F128" i="19"/>
  <c r="H123" i="19"/>
  <c r="G150" i="21"/>
  <c r="G149" i="21"/>
  <c r="H148" i="21"/>
  <c r="K147" i="21"/>
  <c r="K145" i="21"/>
  <c r="G143" i="21"/>
  <c r="L142" i="21"/>
  <c r="E140" i="21"/>
  <c r="G140" i="21"/>
  <c r="L140" i="21"/>
  <c r="D140" i="21"/>
  <c r="K140" i="21"/>
  <c r="I149" i="17"/>
  <c r="L144" i="17"/>
  <c r="G144" i="41"/>
  <c r="K144" i="41" s="1"/>
  <c r="D144" i="17"/>
  <c r="L143" i="17"/>
  <c r="G143" i="17"/>
  <c r="K140" i="17"/>
  <c r="D139" i="17"/>
  <c r="G139" i="41" s="1"/>
  <c r="K139" i="41" s="1"/>
  <c r="H135" i="17"/>
  <c r="E148" i="19"/>
  <c r="F145" i="19"/>
  <c r="E145" i="19"/>
  <c r="G137" i="19"/>
  <c r="E132" i="19"/>
  <c r="J130" i="19"/>
  <c r="G123" i="19"/>
  <c r="E150" i="21"/>
  <c r="D150" i="21"/>
  <c r="K150" i="21"/>
  <c r="C150" i="21"/>
  <c r="J150" i="21"/>
  <c r="I149" i="21"/>
  <c r="D149" i="21"/>
  <c r="L149" i="21"/>
  <c r="C149" i="21"/>
  <c r="K149" i="21"/>
  <c r="H147" i="21"/>
  <c r="K146" i="21"/>
  <c r="L144" i="21"/>
  <c r="H142" i="21"/>
  <c r="H141" i="21"/>
  <c r="J140" i="21"/>
  <c r="I139" i="21"/>
  <c r="G139" i="21"/>
  <c r="D139" i="21"/>
  <c r="L139" i="21"/>
  <c r="D146" i="17"/>
  <c r="G146" i="41" s="1"/>
  <c r="K146" i="41" s="1"/>
  <c r="D141" i="17"/>
  <c r="G141" i="41" s="1"/>
  <c r="K141" i="41" s="1"/>
  <c r="D140" i="17"/>
  <c r="G140" i="41"/>
  <c r="K140" i="41" s="1"/>
  <c r="D136" i="17"/>
  <c r="G136" i="41" s="1"/>
  <c r="K136" i="41" s="1"/>
  <c r="D135" i="17"/>
  <c r="G135" i="41"/>
  <c r="K135" i="41" s="1"/>
  <c r="H133" i="17"/>
  <c r="L128" i="17"/>
  <c r="D150" i="19"/>
  <c r="D148" i="19"/>
  <c r="K141" i="19"/>
  <c r="G140" i="19"/>
  <c r="I140" i="19" s="1"/>
  <c r="D137" i="19"/>
  <c r="F136" i="19"/>
  <c r="D132" i="19"/>
  <c r="I132" i="19" s="1"/>
  <c r="D123" i="19"/>
  <c r="L150" i="21"/>
  <c r="E148" i="21"/>
  <c r="G148" i="21"/>
  <c r="L148" i="21"/>
  <c r="D148" i="21"/>
  <c r="K148" i="21"/>
  <c r="C147" i="21"/>
  <c r="J146" i="21"/>
  <c r="K144" i="21"/>
  <c r="G142" i="21"/>
  <c r="G141" i="21"/>
  <c r="H140" i="21"/>
  <c r="K139" i="21"/>
  <c r="J131" i="19"/>
  <c r="O129" i="19"/>
  <c r="I143" i="21"/>
  <c r="L138" i="21"/>
  <c r="G138" i="21"/>
  <c r="G137" i="21"/>
  <c r="H136" i="21"/>
  <c r="H135" i="21"/>
  <c r="I135" i="21"/>
  <c r="J134" i="21"/>
  <c r="C134" i="21"/>
  <c r="K133" i="21"/>
  <c r="K132" i="21"/>
  <c r="D132" i="21"/>
  <c r="I131" i="21"/>
  <c r="I133" i="21"/>
  <c r="J132" i="21"/>
  <c r="C132" i="21"/>
  <c r="K131" i="21"/>
  <c r="E131" i="21"/>
  <c r="J131" i="21"/>
  <c r="D131" i="21"/>
  <c r="D149" i="17"/>
  <c r="G149" i="41" s="1"/>
  <c r="K149" i="41" s="1"/>
  <c r="D145" i="17"/>
  <c r="G145" i="41"/>
  <c r="K145" i="41" s="1"/>
  <c r="D142" i="17"/>
  <c r="G142" i="41" s="1"/>
  <c r="K142" i="41" s="1"/>
  <c r="D137" i="17"/>
  <c r="G137" i="41"/>
  <c r="K137" i="41" s="1"/>
  <c r="K134" i="17"/>
  <c r="G134" i="41"/>
  <c r="K134" i="41" s="1"/>
  <c r="M136" i="19"/>
  <c r="L134" i="19"/>
  <c r="O128" i="19"/>
  <c r="D126" i="19"/>
  <c r="I122" i="19"/>
  <c r="D121" i="19"/>
  <c r="H146" i="21"/>
  <c r="H145" i="21"/>
  <c r="I145" i="21"/>
  <c r="J144" i="21"/>
  <c r="C144" i="21"/>
  <c r="K143" i="21"/>
  <c r="C143" i="21"/>
  <c r="H138" i="21"/>
  <c r="H137" i="21"/>
  <c r="I137" i="21"/>
  <c r="J136" i="21"/>
  <c r="C136" i="21"/>
  <c r="K135" i="21"/>
  <c r="C135" i="21"/>
  <c r="K134" i="21"/>
  <c r="D134" i="21"/>
  <c r="L133" i="21"/>
  <c r="D133" i="21"/>
  <c r="L132" i="21"/>
  <c r="G132" i="21"/>
  <c r="H131" i="21"/>
  <c r="C131" i="21"/>
  <c r="R106" i="16"/>
  <c r="AJ106" i="36" s="1"/>
  <c r="R102" i="16"/>
  <c r="AJ102" i="36" s="1"/>
  <c r="R98" i="16"/>
  <c r="AJ98" i="36" s="1"/>
  <c r="R94" i="16"/>
  <c r="AJ94" i="36" s="1"/>
  <c r="R90" i="16"/>
  <c r="AJ90" i="36" s="1"/>
  <c r="R86" i="16"/>
  <c r="AJ86" i="36" s="1"/>
  <c r="R82" i="16"/>
  <c r="AJ82" i="36" s="1"/>
  <c r="R78" i="16"/>
  <c r="AJ78" i="36" s="1"/>
  <c r="R74" i="16"/>
  <c r="AJ74" i="36" s="1"/>
  <c r="R70" i="16"/>
  <c r="AJ70" i="36" s="1"/>
  <c r="R66" i="16"/>
  <c r="AJ66" i="36" s="1"/>
  <c r="R62" i="16"/>
  <c r="AJ62" i="36" s="1"/>
  <c r="R58" i="16"/>
  <c r="AJ58" i="36" s="1"/>
  <c r="R54" i="16"/>
  <c r="AJ54" i="36" s="1"/>
  <c r="R50" i="16"/>
  <c r="AJ50" i="36" s="1"/>
  <c r="R46" i="16"/>
  <c r="AJ46" i="36" s="1"/>
  <c r="R42" i="16"/>
  <c r="AJ42" i="36" s="1"/>
  <c r="R38" i="16"/>
  <c r="AJ38" i="36" s="1"/>
  <c r="R34" i="16"/>
  <c r="AJ34" i="36" s="1"/>
  <c r="R30" i="16"/>
  <c r="AJ30" i="36" s="1"/>
  <c r="R26" i="16"/>
  <c r="AJ26" i="36" s="1"/>
  <c r="R22" i="16"/>
  <c r="AJ22" i="36" s="1"/>
  <c r="R18" i="16"/>
  <c r="AJ18" i="36" s="1"/>
  <c r="R14" i="16"/>
  <c r="AJ14" i="36" s="1"/>
  <c r="R10" i="16"/>
  <c r="AJ10" i="36" s="1"/>
  <c r="R6" i="16"/>
  <c r="AJ6" i="36" s="1"/>
  <c r="R105" i="16"/>
  <c r="AJ105" i="36" s="1"/>
  <c r="R101" i="16"/>
  <c r="AJ101" i="36" s="1"/>
  <c r="R97" i="16"/>
  <c r="AJ97" i="36" s="1"/>
  <c r="R93" i="16"/>
  <c r="AJ93" i="36" s="1"/>
  <c r="R89" i="16"/>
  <c r="AJ89" i="36" s="1"/>
  <c r="R85" i="16"/>
  <c r="AJ85" i="36" s="1"/>
  <c r="R81" i="16"/>
  <c r="AJ81" i="36" s="1"/>
  <c r="R77" i="16"/>
  <c r="AJ77" i="36" s="1"/>
  <c r="R73" i="16"/>
  <c r="AJ73" i="36" s="1"/>
  <c r="R69" i="16"/>
  <c r="AJ69" i="36" s="1"/>
  <c r="R65" i="16"/>
  <c r="AJ65" i="36" s="1"/>
  <c r="R61" i="16"/>
  <c r="AJ61" i="36" s="1"/>
  <c r="R57" i="16"/>
  <c r="AJ57" i="36" s="1"/>
  <c r="R53" i="16"/>
  <c r="AJ53" i="36" s="1"/>
  <c r="R49" i="16"/>
  <c r="AJ49" i="36" s="1"/>
  <c r="R45" i="16"/>
  <c r="AJ45" i="36" s="1"/>
  <c r="R41" i="16"/>
  <c r="AJ41" i="36" s="1"/>
  <c r="R37" i="16"/>
  <c r="AJ37" i="36" s="1"/>
  <c r="R33" i="16"/>
  <c r="AJ33" i="36" s="1"/>
  <c r="R29" i="16"/>
  <c r="AJ29" i="36" s="1"/>
  <c r="R25" i="16"/>
  <c r="AJ25" i="36" s="1"/>
  <c r="R21" i="16"/>
  <c r="AJ21" i="36" s="1"/>
  <c r="R17" i="16"/>
  <c r="AJ17" i="36" s="1"/>
  <c r="R13" i="16"/>
  <c r="AJ13" i="36" s="1"/>
  <c r="R9" i="16"/>
  <c r="AJ9" i="36" s="1"/>
  <c r="R5" i="16"/>
  <c r="AJ5" i="36" s="1"/>
  <c r="R104" i="16"/>
  <c r="AJ104" i="36" s="1"/>
  <c r="R100" i="16"/>
  <c r="AJ100" i="36" s="1"/>
  <c r="R96" i="16"/>
  <c r="AJ96" i="36" s="1"/>
  <c r="R92" i="16"/>
  <c r="AJ92" i="36" s="1"/>
  <c r="R88" i="16"/>
  <c r="AJ88" i="36" s="1"/>
  <c r="R84" i="16"/>
  <c r="AJ84" i="36" s="1"/>
  <c r="R80" i="16"/>
  <c r="AJ80" i="36" s="1"/>
  <c r="R76" i="16"/>
  <c r="AJ76" i="36" s="1"/>
  <c r="R72" i="16"/>
  <c r="AJ72" i="36" s="1"/>
  <c r="R68" i="16"/>
  <c r="AJ68" i="36" s="1"/>
  <c r="R64" i="16"/>
  <c r="AJ64" i="36" s="1"/>
  <c r="R60" i="16"/>
  <c r="AJ60" i="36" s="1"/>
  <c r="R56" i="16"/>
  <c r="AJ56" i="36" s="1"/>
  <c r="R52" i="16"/>
  <c r="AJ52" i="36" s="1"/>
  <c r="R48" i="16"/>
  <c r="AJ48" i="36" s="1"/>
  <c r="R44" i="16"/>
  <c r="AJ44" i="36" s="1"/>
  <c r="R40" i="16"/>
  <c r="AJ40" i="36" s="1"/>
  <c r="R36" i="16"/>
  <c r="AJ36" i="36" s="1"/>
  <c r="R32" i="16"/>
  <c r="AJ32" i="36" s="1"/>
  <c r="R28" i="16"/>
  <c r="AJ28" i="36" s="1"/>
  <c r="R24" i="16"/>
  <c r="AJ24" i="36" s="1"/>
  <c r="R20" i="16"/>
  <c r="AJ20" i="36" s="1"/>
  <c r="R16" i="16"/>
  <c r="AJ16" i="36" s="1"/>
  <c r="R12" i="16"/>
  <c r="AJ12" i="36" s="1"/>
  <c r="R8" i="16"/>
  <c r="AJ8" i="36" s="1"/>
  <c r="R4" i="16"/>
  <c r="AJ4" i="36" s="1"/>
  <c r="R2" i="16"/>
  <c r="AJ2" i="36" s="1"/>
  <c r="Q129" i="16"/>
  <c r="S129" i="16" s="1"/>
  <c r="Q128" i="16"/>
  <c r="S128" i="16" s="1"/>
  <c r="Q124" i="16"/>
  <c r="S124" i="16" s="1"/>
  <c r="Q120" i="16"/>
  <c r="S120" i="16" s="1"/>
  <c r="Q116" i="16"/>
  <c r="S116" i="16" s="1"/>
  <c r="Q112" i="16"/>
  <c r="S112" i="16" s="1"/>
  <c r="Q108" i="16"/>
  <c r="S108" i="16" s="1"/>
  <c r="Q130" i="16"/>
  <c r="S130" i="16" s="1"/>
  <c r="Q126" i="16"/>
  <c r="S126" i="16" s="1"/>
  <c r="Q122" i="16"/>
  <c r="S122" i="16" s="1"/>
  <c r="Q118" i="16"/>
  <c r="S118" i="16" s="1"/>
  <c r="Q114" i="16"/>
  <c r="S114" i="16" s="1"/>
  <c r="Q110" i="16"/>
  <c r="S110" i="16" s="1"/>
  <c r="Q125" i="16"/>
  <c r="S125" i="16" s="1"/>
  <c r="Q121" i="16"/>
  <c r="S121" i="16" s="1"/>
  <c r="Q117" i="16"/>
  <c r="S117" i="16" s="1"/>
  <c r="Q113" i="16"/>
  <c r="S113" i="16" s="1"/>
  <c r="Q109" i="16"/>
  <c r="S109" i="16" s="1"/>
  <c r="Q106" i="16"/>
  <c r="Q101" i="16"/>
  <c r="Q96" i="16"/>
  <c r="Q90" i="16"/>
  <c r="Q85" i="16"/>
  <c r="Q80" i="16"/>
  <c r="Q74" i="16"/>
  <c r="Q69" i="16"/>
  <c r="Q64" i="16"/>
  <c r="Q58" i="16"/>
  <c r="Q53" i="16"/>
  <c r="Q48" i="16"/>
  <c r="Q42" i="16"/>
  <c r="Q37" i="16"/>
  <c r="Q32" i="16"/>
  <c r="Q26" i="16"/>
  <c r="Q21" i="16"/>
  <c r="Q16" i="16"/>
  <c r="Q10" i="16"/>
  <c r="Q5" i="16"/>
  <c r="Q2" i="16"/>
  <c r="S2" i="16" s="1"/>
  <c r="Q105" i="16"/>
  <c r="Q100" i="16"/>
  <c r="Q94" i="16"/>
  <c r="Q89" i="16"/>
  <c r="Q84" i="16"/>
  <c r="Q78" i="16"/>
  <c r="Q73" i="16"/>
  <c r="Q68" i="16"/>
  <c r="Q62" i="16"/>
  <c r="Q57" i="16"/>
  <c r="Q52" i="16"/>
  <c r="Q46" i="16"/>
  <c r="Q41" i="16"/>
  <c r="Q36" i="16"/>
  <c r="Q30" i="16"/>
  <c r="Q25" i="16"/>
  <c r="Q20" i="16"/>
  <c r="Q14" i="16"/>
  <c r="Q9" i="16"/>
  <c r="Q4" i="16"/>
  <c r="Q104" i="16"/>
  <c r="Q98" i="16"/>
  <c r="Q93" i="16"/>
  <c r="Q88" i="16"/>
  <c r="Q82" i="16"/>
  <c r="Q77" i="16"/>
  <c r="Q72" i="16"/>
  <c r="Q66" i="16"/>
  <c r="Q61" i="16"/>
  <c r="Q56" i="16"/>
  <c r="Q50" i="16"/>
  <c r="Q45" i="16"/>
  <c r="Q40" i="16"/>
  <c r="Q34" i="16"/>
  <c r="Q29" i="16"/>
  <c r="Q24" i="16"/>
  <c r="Q18" i="16"/>
  <c r="Q13" i="16"/>
  <c r="Q8" i="16"/>
  <c r="Q127" i="16"/>
  <c r="S127" i="16" s="1"/>
  <c r="Q123" i="16"/>
  <c r="S123" i="16" s="1"/>
  <c r="Q119" i="16"/>
  <c r="S119" i="16" s="1"/>
  <c r="Q115" i="16"/>
  <c r="S115" i="16" s="1"/>
  <c r="Q111" i="16"/>
  <c r="S111" i="16" s="1"/>
  <c r="Q107" i="16"/>
  <c r="S107" i="16" s="1"/>
  <c r="AE103" i="36"/>
  <c r="Q103" i="16"/>
  <c r="AE99" i="36"/>
  <c r="Q99" i="16"/>
  <c r="AE95" i="36"/>
  <c r="Q95" i="16"/>
  <c r="AE91" i="36"/>
  <c r="Q91" i="16"/>
  <c r="AE87" i="36"/>
  <c r="Q87" i="16"/>
  <c r="AE83" i="36"/>
  <c r="Q83" i="16"/>
  <c r="AE79" i="36"/>
  <c r="Q79" i="16"/>
  <c r="AE75" i="36"/>
  <c r="Q75" i="16"/>
  <c r="AE71" i="36"/>
  <c r="Q71" i="16"/>
  <c r="AE67" i="36"/>
  <c r="Q67" i="16"/>
  <c r="AE63" i="36"/>
  <c r="Q63" i="16"/>
  <c r="AE59" i="36"/>
  <c r="Q59" i="16"/>
  <c r="AE55" i="36"/>
  <c r="Q55" i="16"/>
  <c r="AE51" i="36"/>
  <c r="Q51" i="16"/>
  <c r="AE47" i="36"/>
  <c r="Q47" i="16"/>
  <c r="AE43" i="36"/>
  <c r="Q43" i="16"/>
  <c r="AE39" i="36"/>
  <c r="Q39" i="16"/>
  <c r="AE35" i="36"/>
  <c r="Q35" i="16"/>
  <c r="AE31" i="36"/>
  <c r="Q31" i="16"/>
  <c r="AE27" i="36"/>
  <c r="Q27" i="16"/>
  <c r="AE23" i="36"/>
  <c r="Q23" i="16"/>
  <c r="AE19" i="36"/>
  <c r="Q19" i="16"/>
  <c r="AE15" i="36"/>
  <c r="Q15" i="16"/>
  <c r="AE11" i="36"/>
  <c r="Q11" i="16"/>
  <c r="AE7" i="36"/>
  <c r="Q7" i="16"/>
  <c r="AE3" i="36"/>
  <c r="Q3" i="16"/>
  <c r="Q102" i="16"/>
  <c r="Q97" i="16"/>
  <c r="Q92" i="16"/>
  <c r="Q86" i="16"/>
  <c r="Q81" i="16"/>
  <c r="Q76" i="16"/>
  <c r="Q70" i="16"/>
  <c r="Q65" i="16"/>
  <c r="Q60" i="16"/>
  <c r="Q54" i="16"/>
  <c r="Q49" i="16"/>
  <c r="Q44" i="16"/>
  <c r="Q38" i="16"/>
  <c r="Q33" i="16"/>
  <c r="Q28" i="16"/>
  <c r="Q22" i="16"/>
  <c r="Q17" i="16"/>
  <c r="Q12" i="16"/>
  <c r="Q6" i="16"/>
  <c r="H125" i="16"/>
  <c r="K125" i="16" s="1"/>
  <c r="H124" i="16"/>
  <c r="K124" i="16" s="1"/>
  <c r="H117" i="16"/>
  <c r="K117" i="16" s="1"/>
  <c r="H116" i="16"/>
  <c r="K116" i="16" s="1"/>
  <c r="H109" i="16"/>
  <c r="K109" i="16" s="1"/>
  <c r="H108" i="16"/>
  <c r="K108" i="16" s="1"/>
  <c r="H101" i="16"/>
  <c r="K101" i="16" s="1"/>
  <c r="AC101" i="36" s="1"/>
  <c r="H100" i="16"/>
  <c r="K100" i="16" s="1"/>
  <c r="AC100" i="36" s="1"/>
  <c r="H93" i="16"/>
  <c r="K93" i="16" s="1"/>
  <c r="H92" i="16"/>
  <c r="K92" i="16" s="1"/>
  <c r="H77" i="16"/>
  <c r="K77" i="16" s="1"/>
  <c r="H76" i="16"/>
  <c r="K76" i="16" s="1"/>
  <c r="H69" i="16"/>
  <c r="K69" i="16" s="1"/>
  <c r="H68" i="16"/>
  <c r="K68" i="16" s="1"/>
  <c r="H61" i="16"/>
  <c r="K61" i="16" s="1"/>
  <c r="H60" i="16"/>
  <c r="K60" i="16" s="1"/>
  <c r="H53" i="16"/>
  <c r="K53" i="16" s="1"/>
  <c r="H52" i="16"/>
  <c r="K52" i="16" s="1"/>
  <c r="H45" i="16"/>
  <c r="K45" i="16" s="1"/>
  <c r="H44" i="16"/>
  <c r="K44" i="16" s="1"/>
  <c r="H37" i="16"/>
  <c r="K37" i="16" s="1"/>
  <c r="H36" i="16"/>
  <c r="K36" i="16" s="1"/>
  <c r="H29" i="16"/>
  <c r="K29" i="16" s="1"/>
  <c r="H28" i="16"/>
  <c r="K28" i="16" s="1"/>
  <c r="H21" i="16"/>
  <c r="K21" i="16" s="1"/>
  <c r="H19" i="16"/>
  <c r="K19" i="16" s="1"/>
  <c r="H13" i="16"/>
  <c r="K13" i="16" s="1"/>
  <c r="H11" i="16"/>
  <c r="K11" i="16" s="1"/>
  <c r="H5" i="16"/>
  <c r="K5" i="16" s="1"/>
  <c r="H4" i="16"/>
  <c r="K4" i="16" s="1"/>
  <c r="H127" i="16"/>
  <c r="K127" i="16" s="1"/>
  <c r="H119" i="16"/>
  <c r="K119" i="16" s="1"/>
  <c r="H118" i="16"/>
  <c r="K118" i="16" s="1"/>
  <c r="H111" i="16"/>
  <c r="K111" i="16" s="1"/>
  <c r="H110" i="16"/>
  <c r="K110" i="16" s="1"/>
  <c r="H85" i="16"/>
  <c r="K85" i="16" s="1"/>
  <c r="AC85" i="36" s="1"/>
  <c r="H83" i="16"/>
  <c r="K83" i="16" s="1"/>
  <c r="H20" i="16"/>
  <c r="K20" i="16" s="1"/>
  <c r="H18" i="16"/>
  <c r="K18" i="16" s="1"/>
  <c r="H16" i="16"/>
  <c r="K16" i="16" s="1"/>
  <c r="H12" i="16"/>
  <c r="K12" i="16" s="1"/>
  <c r="H10" i="16"/>
  <c r="K10" i="16" s="1"/>
  <c r="H8" i="16"/>
  <c r="K8" i="16" s="1"/>
  <c r="H129" i="16"/>
  <c r="K129" i="16" s="1"/>
  <c r="H112" i="16"/>
  <c r="K112" i="16" s="1"/>
  <c r="H104" i="16"/>
  <c r="K104" i="16" s="1"/>
  <c r="H96" i="16"/>
  <c r="K96" i="16" s="1"/>
  <c r="H88" i="16"/>
  <c r="K88" i="16" s="1"/>
  <c r="H84" i="16"/>
  <c r="K84" i="16" s="1"/>
  <c r="H82" i="16"/>
  <c r="K82" i="16" s="1"/>
  <c r="H80" i="16"/>
  <c r="K80" i="16" s="1"/>
  <c r="H72" i="16"/>
  <c r="K72" i="16" s="1"/>
  <c r="H64" i="16"/>
  <c r="K64" i="16" s="1"/>
  <c r="H56" i="16"/>
  <c r="K56" i="16" s="1"/>
  <c r="H48" i="16"/>
  <c r="K48" i="16" s="1"/>
  <c r="H40" i="16"/>
  <c r="K40" i="16" s="1"/>
  <c r="H32" i="16"/>
  <c r="K32" i="16" s="1"/>
  <c r="H24" i="16"/>
  <c r="K24" i="16" s="1"/>
  <c r="H130" i="16"/>
  <c r="K130" i="16" s="1"/>
  <c r="H122" i="16"/>
  <c r="K122" i="16" s="1"/>
  <c r="H114" i="16"/>
  <c r="K114" i="16" s="1"/>
  <c r="H106" i="16"/>
  <c r="K106" i="16" s="1"/>
  <c r="H99" i="16"/>
  <c r="K99" i="16" s="1"/>
  <c r="AC99" i="36" s="1"/>
  <c r="H98" i="16"/>
  <c r="K98" i="16" s="1"/>
  <c r="AC98" i="36" s="1"/>
  <c r="H91" i="16"/>
  <c r="K91" i="16" s="1"/>
  <c r="H90" i="16"/>
  <c r="K90" i="16" s="1"/>
  <c r="H75" i="16"/>
  <c r="K75" i="16" s="1"/>
  <c r="H74" i="16"/>
  <c r="K74" i="16" s="1"/>
  <c r="H67" i="16"/>
  <c r="K67" i="16" s="1"/>
  <c r="H66" i="16"/>
  <c r="K66" i="16" s="1"/>
  <c r="H59" i="16"/>
  <c r="K59" i="16" s="1"/>
  <c r="H58" i="16"/>
  <c r="K58" i="16" s="1"/>
  <c r="H51" i="16"/>
  <c r="K51" i="16" s="1"/>
  <c r="H50" i="16"/>
  <c r="K50" i="16" s="1"/>
  <c r="H43" i="16"/>
  <c r="K43" i="16" s="1"/>
  <c r="H42" i="16"/>
  <c r="K42" i="16" s="1"/>
  <c r="H35" i="16"/>
  <c r="K35" i="16" s="1"/>
  <c r="H34" i="16"/>
  <c r="K34" i="16" s="1"/>
  <c r="H27" i="16"/>
  <c r="K27" i="16" s="1"/>
  <c r="H26" i="16"/>
  <c r="K26" i="16" s="1"/>
  <c r="H3" i="16"/>
  <c r="K3" i="16" s="1"/>
  <c r="AZ106" i="36"/>
  <c r="BX106" i="36"/>
  <c r="AP106" i="36"/>
  <c r="F124" i="16"/>
  <c r="F116" i="16"/>
  <c r="F108" i="16"/>
  <c r="F96" i="16"/>
  <c r="F83" i="16"/>
  <c r="F69" i="16"/>
  <c r="F58" i="16"/>
  <c r="F44" i="16"/>
  <c r="F32" i="16"/>
  <c r="F19" i="16"/>
  <c r="F5" i="16"/>
  <c r="N89" i="16"/>
  <c r="AF89" i="36" s="1"/>
  <c r="F89" i="16"/>
  <c r="N81" i="16"/>
  <c r="AF81" i="36" s="1"/>
  <c r="F81" i="16"/>
  <c r="N73" i="16"/>
  <c r="AF73" i="36" s="1"/>
  <c r="F73" i="16"/>
  <c r="N65" i="16"/>
  <c r="AF65" i="36" s="1"/>
  <c r="F65" i="16"/>
  <c r="N57" i="16"/>
  <c r="AF57" i="36" s="1"/>
  <c r="F57" i="16"/>
  <c r="N49" i="16"/>
  <c r="AF49" i="36" s="1"/>
  <c r="F49" i="16"/>
  <c r="N41" i="16"/>
  <c r="AF41" i="36" s="1"/>
  <c r="F41" i="16"/>
  <c r="N33" i="16"/>
  <c r="AF33" i="36" s="1"/>
  <c r="F33" i="16"/>
  <c r="N25" i="16"/>
  <c r="AF25" i="36" s="1"/>
  <c r="F25" i="16"/>
  <c r="N17" i="16"/>
  <c r="AF17" i="36" s="1"/>
  <c r="F17" i="16"/>
  <c r="N9" i="16"/>
  <c r="AF9" i="36" s="1"/>
  <c r="F9" i="16"/>
  <c r="F2" i="16"/>
  <c r="F123" i="16"/>
  <c r="F115" i="16"/>
  <c r="F107" i="16"/>
  <c r="F93" i="16"/>
  <c r="F82" i="16"/>
  <c r="F68" i="16"/>
  <c r="F56" i="16"/>
  <c r="F43" i="16"/>
  <c r="F29" i="16"/>
  <c r="F18" i="16"/>
  <c r="F4" i="16"/>
  <c r="N103" i="16"/>
  <c r="AF103" i="36" s="1"/>
  <c r="F103" i="16"/>
  <c r="N95" i="16"/>
  <c r="AF95" i="36" s="1"/>
  <c r="F95" i="16"/>
  <c r="F130" i="16"/>
  <c r="F122" i="16"/>
  <c r="F114" i="16"/>
  <c r="F106" i="16"/>
  <c r="F92" i="16"/>
  <c r="F80" i="16"/>
  <c r="U80" i="16" s="1"/>
  <c r="F67" i="16"/>
  <c r="F53" i="16"/>
  <c r="F42" i="16"/>
  <c r="F28" i="16"/>
  <c r="F16" i="16"/>
  <c r="F3" i="16"/>
  <c r="N87" i="16"/>
  <c r="AF87" i="36" s="1"/>
  <c r="F87" i="16"/>
  <c r="N79" i="16"/>
  <c r="AF79" i="36" s="1"/>
  <c r="F79" i="16"/>
  <c r="N71" i="16"/>
  <c r="AF71" i="36" s="1"/>
  <c r="F71" i="16"/>
  <c r="N63" i="16"/>
  <c r="AF63" i="36" s="1"/>
  <c r="F63" i="16"/>
  <c r="N55" i="16"/>
  <c r="AF55" i="36" s="1"/>
  <c r="F55" i="16"/>
  <c r="N47" i="16"/>
  <c r="AF47" i="36" s="1"/>
  <c r="F47" i="16"/>
  <c r="N39" i="16"/>
  <c r="AF39" i="36" s="1"/>
  <c r="F39" i="16"/>
  <c r="N31" i="16"/>
  <c r="AF31" i="36" s="1"/>
  <c r="F31" i="16"/>
  <c r="N23" i="16"/>
  <c r="AF23" i="36" s="1"/>
  <c r="F23" i="16"/>
  <c r="N15" i="16"/>
  <c r="AF15" i="36" s="1"/>
  <c r="F15" i="16"/>
  <c r="N7" i="16"/>
  <c r="AF7" i="36" s="1"/>
  <c r="F7" i="16"/>
  <c r="F129" i="16"/>
  <c r="F121" i="16"/>
  <c r="F113" i="16"/>
  <c r="F104" i="16"/>
  <c r="F91" i="16"/>
  <c r="F77" i="16"/>
  <c r="F66" i="16"/>
  <c r="F52" i="16"/>
  <c r="F40" i="16"/>
  <c r="F27" i="16"/>
  <c r="F13" i="16"/>
  <c r="N86" i="16"/>
  <c r="AF86" i="36" s="1"/>
  <c r="F86" i="16"/>
  <c r="U86" i="16" s="1"/>
  <c r="N78" i="16"/>
  <c r="AF78" i="36" s="1"/>
  <c r="F78" i="16"/>
  <c r="N70" i="16"/>
  <c r="AF70" i="36" s="1"/>
  <c r="F70" i="16"/>
  <c r="N62" i="16"/>
  <c r="AF62" i="36" s="1"/>
  <c r="F62" i="16"/>
  <c r="N54" i="16"/>
  <c r="AF54" i="36" s="1"/>
  <c r="F54" i="16"/>
  <c r="N46" i="16"/>
  <c r="AF46" i="36" s="1"/>
  <c r="F46" i="16"/>
  <c r="N38" i="16"/>
  <c r="AF38" i="36" s="1"/>
  <c r="F38" i="16"/>
  <c r="N30" i="16"/>
  <c r="AF30" i="36" s="1"/>
  <c r="F30" i="16"/>
  <c r="N22" i="16"/>
  <c r="AF22" i="36" s="1"/>
  <c r="F22" i="16"/>
  <c r="N14" i="16"/>
  <c r="AF14" i="36" s="1"/>
  <c r="F14" i="16"/>
  <c r="N6" i="16"/>
  <c r="AF6" i="36" s="1"/>
  <c r="F6" i="16"/>
  <c r="V105" i="36"/>
  <c r="F105" i="16"/>
  <c r="V97" i="36"/>
  <c r="F97" i="16"/>
  <c r="F128" i="16"/>
  <c r="F120" i="16"/>
  <c r="F112" i="16"/>
  <c r="F101" i="16"/>
  <c r="F90" i="16"/>
  <c r="F76" i="16"/>
  <c r="F64" i="16"/>
  <c r="F51" i="16"/>
  <c r="F37" i="16"/>
  <c r="F26" i="16"/>
  <c r="F12" i="16"/>
  <c r="AL88" i="36"/>
  <c r="AL80" i="36"/>
  <c r="N102" i="16"/>
  <c r="AF102" i="36" s="1"/>
  <c r="F102" i="16"/>
  <c r="N94" i="16"/>
  <c r="AF94" i="36" s="1"/>
  <c r="F94" i="16"/>
  <c r="F127" i="16"/>
  <c r="F119" i="16"/>
  <c r="F111" i="16"/>
  <c r="F100" i="16"/>
  <c r="F88" i="16"/>
  <c r="U88" i="16" s="1"/>
  <c r="F75" i="16"/>
  <c r="F61" i="16"/>
  <c r="F50" i="16"/>
  <c r="F36" i="16"/>
  <c r="F24" i="16"/>
  <c r="F11" i="16"/>
  <c r="F126" i="16"/>
  <c r="F118" i="16"/>
  <c r="F110" i="16"/>
  <c r="F99" i="16"/>
  <c r="F85" i="16"/>
  <c r="F74" i="16"/>
  <c r="F60" i="16"/>
  <c r="F48" i="16"/>
  <c r="F35" i="16"/>
  <c r="F21" i="16"/>
  <c r="F10" i="16"/>
  <c r="AL86" i="36"/>
  <c r="AL78" i="36"/>
  <c r="F125" i="16"/>
  <c r="F117" i="16"/>
  <c r="F109" i="16"/>
  <c r="F98" i="16"/>
  <c r="F84" i="16"/>
  <c r="F72" i="16"/>
  <c r="F59" i="16"/>
  <c r="F45" i="16"/>
  <c r="F34" i="16"/>
  <c r="F20" i="16"/>
  <c r="F8" i="16"/>
  <c r="N122" i="16"/>
  <c r="N114" i="16"/>
  <c r="N106" i="16"/>
  <c r="AF106" i="36" s="1"/>
  <c r="N98" i="16"/>
  <c r="AF98" i="36" s="1"/>
  <c r="N90" i="16"/>
  <c r="AF90" i="36" s="1"/>
  <c r="N82" i="16"/>
  <c r="AF82" i="36" s="1"/>
  <c r="N10" i="16"/>
  <c r="AF10" i="36" s="1"/>
  <c r="N121" i="16"/>
  <c r="N113" i="16"/>
  <c r="N105" i="16"/>
  <c r="AF105" i="36" s="1"/>
  <c r="N97" i="16"/>
  <c r="AF97" i="36" s="1"/>
  <c r="N128" i="16"/>
  <c r="N120" i="16"/>
  <c r="N126" i="16"/>
  <c r="N2" i="16"/>
  <c r="AF2" i="36" s="1"/>
  <c r="N123" i="16"/>
  <c r="N115" i="16"/>
  <c r="N107" i="16"/>
  <c r="N99" i="16"/>
  <c r="AF99" i="36" s="1"/>
  <c r="E74" i="16"/>
  <c r="G74" i="16" s="1"/>
  <c r="Y74" i="36" s="1"/>
  <c r="E66" i="16"/>
  <c r="G66" i="16" s="1"/>
  <c r="Y66" i="36" s="1"/>
  <c r="E58" i="16"/>
  <c r="G58" i="16" s="1"/>
  <c r="Y58" i="36" s="1"/>
  <c r="E50" i="16"/>
  <c r="G50" i="16" s="1"/>
  <c r="Y50" i="36" s="1"/>
  <c r="E42" i="16"/>
  <c r="G42" i="16" s="1"/>
  <c r="Y42" i="36" s="1"/>
  <c r="E34" i="16"/>
  <c r="G34" i="16" s="1"/>
  <c r="Y34" i="36" s="1"/>
  <c r="E26" i="16"/>
  <c r="G26" i="16" s="1"/>
  <c r="Y26" i="36" s="1"/>
  <c r="E18" i="16"/>
  <c r="G18" i="16" s="1"/>
  <c r="Y18" i="36" s="1"/>
  <c r="E125" i="16"/>
  <c r="G125" i="16" s="1"/>
  <c r="E117" i="16"/>
  <c r="G117" i="16" s="1"/>
  <c r="E109" i="16"/>
  <c r="G109" i="16" s="1"/>
  <c r="E101" i="16"/>
  <c r="G101" i="16" s="1"/>
  <c r="Y101" i="36" s="1"/>
  <c r="E93" i="16"/>
  <c r="G93" i="16" s="1"/>
  <c r="Y93" i="36" s="1"/>
  <c r="E89" i="16"/>
  <c r="G89" i="16" s="1"/>
  <c r="Y89" i="36" s="1"/>
  <c r="E81" i="16"/>
  <c r="G81" i="16" s="1"/>
  <c r="Y81" i="36" s="1"/>
  <c r="E73" i="16"/>
  <c r="G73" i="16" s="1"/>
  <c r="Y73" i="36" s="1"/>
  <c r="E65" i="16"/>
  <c r="G65" i="16" s="1"/>
  <c r="Y65" i="36" s="1"/>
  <c r="E57" i="16"/>
  <c r="G57" i="16" s="1"/>
  <c r="Y57" i="36" s="1"/>
  <c r="E49" i="16"/>
  <c r="G49" i="16" s="1"/>
  <c r="Y49" i="36" s="1"/>
  <c r="E41" i="16"/>
  <c r="G41" i="16" s="1"/>
  <c r="Y41" i="36" s="1"/>
  <c r="E33" i="16"/>
  <c r="G33" i="16" s="1"/>
  <c r="Y33" i="36" s="1"/>
  <c r="E25" i="16"/>
  <c r="G25" i="16" s="1"/>
  <c r="Y25" i="36" s="1"/>
  <c r="E17" i="16"/>
  <c r="G17" i="16" s="1"/>
  <c r="Y17" i="36" s="1"/>
  <c r="E9" i="16"/>
  <c r="G9" i="16" s="1"/>
  <c r="Y9" i="36" s="1"/>
  <c r="E130" i="16"/>
  <c r="G130" i="16" s="1"/>
  <c r="E88" i="16"/>
  <c r="G88" i="16" s="1"/>
  <c r="Y88" i="36" s="1"/>
  <c r="E80" i="16"/>
  <c r="G80" i="16" s="1"/>
  <c r="Y80" i="36" s="1"/>
  <c r="E72" i="16"/>
  <c r="G72" i="16" s="1"/>
  <c r="Y72" i="36" s="1"/>
  <c r="E64" i="16"/>
  <c r="G64" i="16" s="1"/>
  <c r="Y64" i="36" s="1"/>
  <c r="E56" i="16"/>
  <c r="G56" i="16" s="1"/>
  <c r="Y56" i="36" s="1"/>
  <c r="E48" i="16"/>
  <c r="G48" i="16" s="1"/>
  <c r="Y48" i="36" s="1"/>
  <c r="E40" i="16"/>
  <c r="G40" i="16" s="1"/>
  <c r="Y40" i="36" s="1"/>
  <c r="E32" i="16"/>
  <c r="G32" i="16" s="1"/>
  <c r="Y32" i="36" s="1"/>
  <c r="E24" i="16"/>
  <c r="G24" i="16" s="1"/>
  <c r="Y24" i="36" s="1"/>
  <c r="E16" i="16"/>
  <c r="G16" i="16" s="1"/>
  <c r="Y16" i="36" s="1"/>
  <c r="E8" i="16"/>
  <c r="G8" i="16" s="1"/>
  <c r="Y8" i="36" s="1"/>
  <c r="E127" i="16"/>
  <c r="G127" i="16" s="1"/>
  <c r="E119" i="16"/>
  <c r="G119" i="16" s="1"/>
  <c r="E111" i="16"/>
  <c r="G111" i="16" s="1"/>
  <c r="E103" i="16"/>
  <c r="G103" i="16" s="1"/>
  <c r="Y103" i="36" s="1"/>
  <c r="E95" i="16"/>
  <c r="G95" i="16" s="1"/>
  <c r="Y95" i="36" s="1"/>
  <c r="E87" i="16"/>
  <c r="G87" i="16" s="1"/>
  <c r="Y87" i="36" s="1"/>
  <c r="E79" i="16"/>
  <c r="G79" i="16" s="1"/>
  <c r="Y79" i="36" s="1"/>
  <c r="E71" i="16"/>
  <c r="G71" i="16" s="1"/>
  <c r="Y71" i="36" s="1"/>
  <c r="E63" i="16"/>
  <c r="G63" i="16" s="1"/>
  <c r="Y63" i="36" s="1"/>
  <c r="E55" i="16"/>
  <c r="G55" i="16" s="1"/>
  <c r="Y55" i="36" s="1"/>
  <c r="E47" i="16"/>
  <c r="G47" i="16" s="1"/>
  <c r="Y47" i="36" s="1"/>
  <c r="E39" i="16"/>
  <c r="G39" i="16" s="1"/>
  <c r="Y39" i="36" s="1"/>
  <c r="E31" i="16"/>
  <c r="G31" i="16" s="1"/>
  <c r="Y31" i="36" s="1"/>
  <c r="E23" i="16"/>
  <c r="G23" i="16" s="1"/>
  <c r="Y23" i="36" s="1"/>
  <c r="E15" i="16"/>
  <c r="G15" i="16" s="1"/>
  <c r="Y15" i="36" s="1"/>
  <c r="E7" i="16"/>
  <c r="G7" i="16" s="1"/>
  <c r="Y7" i="36" s="1"/>
  <c r="E124" i="16"/>
  <c r="G124" i="16" s="1"/>
  <c r="E116" i="16"/>
  <c r="G116" i="16" s="1"/>
  <c r="E108" i="16"/>
  <c r="G108" i="16" s="1"/>
  <c r="E100" i="16"/>
  <c r="G100" i="16" s="1"/>
  <c r="Y100" i="36" s="1"/>
  <c r="E92" i="16"/>
  <c r="G92" i="16" s="1"/>
  <c r="Y92" i="36" s="1"/>
  <c r="V103" i="36"/>
  <c r="V101" i="36"/>
  <c r="V95" i="36"/>
  <c r="E86" i="16"/>
  <c r="G86" i="16" s="1"/>
  <c r="Y86" i="36" s="1"/>
  <c r="E78" i="16"/>
  <c r="G78" i="16" s="1"/>
  <c r="Y78" i="36" s="1"/>
  <c r="E70" i="16"/>
  <c r="G70" i="16" s="1"/>
  <c r="Y70" i="36" s="1"/>
  <c r="E62" i="16"/>
  <c r="G62" i="16" s="1"/>
  <c r="Y62" i="36" s="1"/>
  <c r="E54" i="16"/>
  <c r="G54" i="16" s="1"/>
  <c r="Y54" i="36" s="1"/>
  <c r="E46" i="16"/>
  <c r="G46" i="16" s="1"/>
  <c r="Y46" i="36" s="1"/>
  <c r="E38" i="16"/>
  <c r="G38" i="16" s="1"/>
  <c r="Y38" i="36" s="1"/>
  <c r="E30" i="16"/>
  <c r="G30" i="16" s="1"/>
  <c r="Y30" i="36" s="1"/>
  <c r="E22" i="16"/>
  <c r="G22" i="16" s="1"/>
  <c r="Y22" i="36" s="1"/>
  <c r="E14" i="16"/>
  <c r="G14" i="16" s="1"/>
  <c r="Y14" i="36" s="1"/>
  <c r="E6" i="16"/>
  <c r="G6" i="16" s="1"/>
  <c r="Y6" i="36" s="1"/>
  <c r="E129" i="16"/>
  <c r="G129" i="16" s="1"/>
  <c r="E121" i="16"/>
  <c r="G121" i="16" s="1"/>
  <c r="E113" i="16"/>
  <c r="G113" i="16" s="1"/>
  <c r="E105" i="16"/>
  <c r="G105" i="16" s="1"/>
  <c r="Y105" i="36" s="1"/>
  <c r="E97" i="16"/>
  <c r="G97" i="16" s="1"/>
  <c r="Y97" i="36" s="1"/>
  <c r="E85" i="16"/>
  <c r="G85" i="16" s="1"/>
  <c r="Y85" i="36" s="1"/>
  <c r="E77" i="16"/>
  <c r="G77" i="16" s="1"/>
  <c r="Y77" i="36" s="1"/>
  <c r="E69" i="16"/>
  <c r="G69" i="16" s="1"/>
  <c r="Y69" i="36" s="1"/>
  <c r="E61" i="16"/>
  <c r="G61" i="16" s="1"/>
  <c r="Y61" i="36" s="1"/>
  <c r="E53" i="16"/>
  <c r="G53" i="16" s="1"/>
  <c r="Y53" i="36" s="1"/>
  <c r="E45" i="16"/>
  <c r="G45" i="16" s="1"/>
  <c r="Y45" i="36" s="1"/>
  <c r="E37" i="16"/>
  <c r="G37" i="16" s="1"/>
  <c r="Y37" i="36" s="1"/>
  <c r="E29" i="16"/>
  <c r="G29" i="16" s="1"/>
  <c r="Y29" i="36" s="1"/>
  <c r="E21" i="16"/>
  <c r="G21" i="16" s="1"/>
  <c r="Y21" i="36" s="1"/>
  <c r="E13" i="16"/>
  <c r="G13" i="16" s="1"/>
  <c r="Y13" i="36" s="1"/>
  <c r="E5" i="16"/>
  <c r="G5" i="16" s="1"/>
  <c r="Y5" i="36" s="1"/>
  <c r="E126" i="16"/>
  <c r="G126" i="16" s="1"/>
  <c r="E118" i="16"/>
  <c r="G118" i="16" s="1"/>
  <c r="E110" i="16"/>
  <c r="G110" i="16" s="1"/>
  <c r="E102" i="16"/>
  <c r="G102" i="16" s="1"/>
  <c r="Y102" i="36" s="1"/>
  <c r="E94" i="16"/>
  <c r="G94" i="16" s="1"/>
  <c r="Y94" i="36" s="1"/>
  <c r="E84" i="16"/>
  <c r="G84" i="16" s="1"/>
  <c r="Y84" i="36" s="1"/>
  <c r="E76" i="16"/>
  <c r="G76" i="16" s="1"/>
  <c r="Y76" i="36" s="1"/>
  <c r="E68" i="16"/>
  <c r="G68" i="16" s="1"/>
  <c r="Y68" i="36" s="1"/>
  <c r="E60" i="16"/>
  <c r="G60" i="16" s="1"/>
  <c r="Y60" i="36" s="1"/>
  <c r="E52" i="16"/>
  <c r="G52" i="16" s="1"/>
  <c r="Y52" i="36" s="1"/>
  <c r="E44" i="16"/>
  <c r="G44" i="16" s="1"/>
  <c r="Y44" i="36" s="1"/>
  <c r="E36" i="16"/>
  <c r="G36" i="16" s="1"/>
  <c r="Y36" i="36" s="1"/>
  <c r="E28" i="16"/>
  <c r="G28" i="16" s="1"/>
  <c r="Y28" i="36" s="1"/>
  <c r="E20" i="16"/>
  <c r="G20" i="16" s="1"/>
  <c r="Y20" i="36" s="1"/>
  <c r="E12" i="16"/>
  <c r="G12" i="16" s="1"/>
  <c r="Y12" i="36" s="1"/>
  <c r="E4" i="16"/>
  <c r="G4" i="16" s="1"/>
  <c r="Y4" i="36" s="1"/>
  <c r="E123" i="16"/>
  <c r="G123" i="16" s="1"/>
  <c r="E115" i="16"/>
  <c r="G115" i="16" s="1"/>
  <c r="E107" i="16"/>
  <c r="G107" i="16" s="1"/>
  <c r="E99" i="16"/>
  <c r="G99" i="16" s="1"/>
  <c r="Y99" i="36" s="1"/>
  <c r="W106" i="36"/>
  <c r="W98" i="36"/>
  <c r="E91" i="16"/>
  <c r="G91" i="16" s="1"/>
  <c r="Y91" i="36" s="1"/>
  <c r="E83" i="16"/>
  <c r="G83" i="16" s="1"/>
  <c r="Y83" i="36" s="1"/>
  <c r="E75" i="16"/>
  <c r="G75" i="16" s="1"/>
  <c r="Y75" i="36" s="1"/>
  <c r="E67" i="16"/>
  <c r="G67" i="16" s="1"/>
  <c r="Y67" i="36" s="1"/>
  <c r="E59" i="16"/>
  <c r="G59" i="16" s="1"/>
  <c r="Y59" i="36" s="1"/>
  <c r="E51" i="16"/>
  <c r="G51" i="16" s="1"/>
  <c r="Y51" i="36" s="1"/>
  <c r="E43" i="16"/>
  <c r="G43" i="16" s="1"/>
  <c r="Y43" i="36" s="1"/>
  <c r="E35" i="16"/>
  <c r="G35" i="16" s="1"/>
  <c r="Y35" i="36" s="1"/>
  <c r="E27" i="16"/>
  <c r="G27" i="16" s="1"/>
  <c r="Y27" i="36" s="1"/>
  <c r="E19" i="16"/>
  <c r="G19" i="16" s="1"/>
  <c r="Y19" i="36" s="1"/>
  <c r="E11" i="16"/>
  <c r="G11" i="16" s="1"/>
  <c r="Y11" i="36" s="1"/>
  <c r="E3" i="16"/>
  <c r="G3" i="16" s="1"/>
  <c r="Y3" i="36" s="1"/>
  <c r="E128" i="16"/>
  <c r="G128" i="16" s="1"/>
  <c r="E120" i="16"/>
  <c r="G120" i="16" s="1"/>
  <c r="E112" i="16"/>
  <c r="G112" i="16" s="1"/>
  <c r="E104" i="16"/>
  <c r="G104" i="16" s="1"/>
  <c r="Y104" i="36" s="1"/>
  <c r="E96" i="16"/>
  <c r="G96" i="16" s="1"/>
  <c r="Y96" i="36" s="1"/>
  <c r="V106" i="36"/>
  <c r="V104" i="36"/>
  <c r="V102" i="36"/>
  <c r="V100" i="36"/>
  <c r="V98" i="36"/>
  <c r="V96" i="36"/>
  <c r="V94" i="36"/>
  <c r="F131" i="21"/>
  <c r="I150" i="21"/>
  <c r="E149" i="21"/>
  <c r="I148" i="21"/>
  <c r="E147" i="21"/>
  <c r="I146" i="21"/>
  <c r="E145" i="21"/>
  <c r="I144" i="21"/>
  <c r="E143" i="21"/>
  <c r="I142" i="21"/>
  <c r="E141" i="21"/>
  <c r="I140" i="21"/>
  <c r="E139" i="21"/>
  <c r="I138" i="21"/>
  <c r="E137" i="21"/>
  <c r="I136" i="21"/>
  <c r="E135" i="21"/>
  <c r="I134" i="21"/>
  <c r="E133" i="21"/>
  <c r="I132" i="21"/>
  <c r="F150" i="21"/>
  <c r="J149" i="21"/>
  <c r="F148" i="21"/>
  <c r="J147" i="21"/>
  <c r="F146" i="21"/>
  <c r="J145" i="21"/>
  <c r="F144" i="21"/>
  <c r="J143" i="21"/>
  <c r="F142" i="21"/>
  <c r="J141" i="21"/>
  <c r="F140" i="21"/>
  <c r="J139" i="21"/>
  <c r="F138" i="21"/>
  <c r="J137" i="21"/>
  <c r="F136" i="21"/>
  <c r="J135" i="21"/>
  <c r="F134" i="21"/>
  <c r="J133" i="21"/>
  <c r="F132" i="21"/>
  <c r="O145" i="19"/>
  <c r="L143" i="19"/>
  <c r="L133" i="19"/>
  <c r="H141" i="19"/>
  <c r="J142" i="19"/>
  <c r="K143" i="19"/>
  <c r="L144" i="19"/>
  <c r="M145" i="19"/>
  <c r="N146" i="19"/>
  <c r="O147" i="19"/>
  <c r="D141" i="19"/>
  <c r="E141" i="19"/>
  <c r="F141" i="19"/>
  <c r="G141" i="19"/>
  <c r="O132" i="19"/>
  <c r="J133" i="19"/>
  <c r="K132" i="19"/>
  <c r="L132" i="19"/>
  <c r="M132" i="19"/>
  <c r="N132" i="19"/>
  <c r="O133" i="19"/>
  <c r="L142" i="19"/>
  <c r="L141" i="19"/>
  <c r="J132" i="19"/>
  <c r="H149" i="19"/>
  <c r="J150" i="19"/>
  <c r="D149" i="19"/>
  <c r="E149" i="19"/>
  <c r="F149" i="19"/>
  <c r="G149" i="19"/>
  <c r="M144" i="19"/>
  <c r="O140" i="19"/>
  <c r="J141" i="19"/>
  <c r="K140" i="19"/>
  <c r="L140" i="19"/>
  <c r="M140" i="19"/>
  <c r="N140" i="19"/>
  <c r="O141" i="19"/>
  <c r="I138" i="19"/>
  <c r="J138" i="19"/>
  <c r="M135" i="19"/>
  <c r="N128" i="19"/>
  <c r="K128" i="19"/>
  <c r="L150" i="19"/>
  <c r="L149" i="19"/>
  <c r="J140" i="19"/>
  <c r="J139" i="19"/>
  <c r="J135" i="19"/>
  <c r="L127" i="19"/>
  <c r="H125" i="19"/>
  <c r="L128" i="19"/>
  <c r="M129" i="19"/>
  <c r="N130" i="19"/>
  <c r="O131" i="19"/>
  <c r="D125" i="19"/>
  <c r="E125" i="19"/>
  <c r="F125" i="19"/>
  <c r="G125" i="19"/>
  <c r="O148" i="19"/>
  <c r="J149" i="19"/>
  <c r="K148" i="19"/>
  <c r="L148" i="19"/>
  <c r="M148" i="19"/>
  <c r="N148" i="19"/>
  <c r="O149" i="19"/>
  <c r="I146" i="19"/>
  <c r="J146" i="19"/>
  <c r="M143" i="19"/>
  <c r="K136" i="19"/>
  <c r="J147" i="19"/>
  <c r="J143" i="19"/>
  <c r="O137" i="19"/>
  <c r="L135" i="19"/>
  <c r="K133" i="19"/>
  <c r="L124" i="19"/>
  <c r="N144" i="19"/>
  <c r="K144" i="19"/>
  <c r="H133" i="19"/>
  <c r="J134" i="19"/>
  <c r="K135" i="19"/>
  <c r="L136" i="19"/>
  <c r="M137" i="19"/>
  <c r="N138" i="19"/>
  <c r="O139" i="19"/>
  <c r="D133" i="19"/>
  <c r="E133" i="19"/>
  <c r="F133" i="19"/>
  <c r="G133" i="19"/>
  <c r="M147" i="19"/>
  <c r="L146" i="19"/>
  <c r="K145" i="19"/>
  <c r="J144" i="19"/>
  <c r="M139" i="19"/>
  <c r="L138" i="19"/>
  <c r="K137" i="19"/>
  <c r="J136" i="19"/>
  <c r="M131" i="19"/>
  <c r="L130" i="19"/>
  <c r="K129" i="19"/>
  <c r="J128" i="19"/>
  <c r="H126" i="19"/>
  <c r="H118" i="19"/>
  <c r="O150" i="19"/>
  <c r="G150" i="19"/>
  <c r="N149" i="19"/>
  <c r="L147" i="19"/>
  <c r="K146" i="19"/>
  <c r="J145" i="19"/>
  <c r="H143" i="19"/>
  <c r="O142" i="19"/>
  <c r="G142" i="19"/>
  <c r="N141" i="19"/>
  <c r="L139" i="19"/>
  <c r="K138" i="19"/>
  <c r="J137" i="19"/>
  <c r="H135" i="19"/>
  <c r="O134" i="19"/>
  <c r="G134" i="19"/>
  <c r="N133" i="19"/>
  <c r="L131" i="19"/>
  <c r="K130" i="19"/>
  <c r="J129" i="19"/>
  <c r="H127" i="19"/>
  <c r="G126" i="19"/>
  <c r="H119" i="19"/>
  <c r="G118" i="19"/>
  <c r="N150" i="19"/>
  <c r="F150" i="19"/>
  <c r="M149" i="19"/>
  <c r="K147" i="19"/>
  <c r="H144" i="19"/>
  <c r="O143" i="19"/>
  <c r="G143" i="19"/>
  <c r="N142" i="19"/>
  <c r="F142" i="19"/>
  <c r="M141" i="19"/>
  <c r="K139" i="19"/>
  <c r="H136" i="19"/>
  <c r="O135" i="19"/>
  <c r="G135" i="19"/>
  <c r="N134" i="19"/>
  <c r="F134" i="19"/>
  <c r="M133" i="19"/>
  <c r="K131" i="19"/>
  <c r="H128" i="19"/>
  <c r="G127" i="19"/>
  <c r="F126" i="19"/>
  <c r="I121" i="19"/>
  <c r="H120" i="19"/>
  <c r="G119" i="19"/>
  <c r="F118" i="19"/>
  <c r="M150" i="19"/>
  <c r="H145" i="19"/>
  <c r="O144" i="19"/>
  <c r="G144" i="19"/>
  <c r="N143" i="19"/>
  <c r="F143" i="19"/>
  <c r="M142" i="19"/>
  <c r="H137" i="19"/>
  <c r="O136" i="19"/>
  <c r="G136" i="19"/>
  <c r="N135" i="19"/>
  <c r="F135" i="19"/>
  <c r="M134" i="19"/>
  <c r="H129" i="19"/>
  <c r="G128" i="19"/>
  <c r="F127" i="19"/>
  <c r="G120" i="19"/>
  <c r="F119" i="19"/>
  <c r="O146" i="19"/>
  <c r="N145" i="19"/>
  <c r="D143" i="19"/>
  <c r="K142" i="19"/>
  <c r="O138" i="19"/>
  <c r="N137" i="19"/>
  <c r="D135" i="19"/>
  <c r="K134" i="19"/>
  <c r="O130" i="19"/>
  <c r="N129" i="19"/>
  <c r="M128" i="19"/>
  <c r="D127" i="19"/>
  <c r="D119" i="19"/>
  <c r="N147" i="19"/>
  <c r="M146" i="19"/>
  <c r="L145" i="19"/>
  <c r="N139" i="19"/>
  <c r="M138" i="19"/>
  <c r="L137" i="19"/>
  <c r="N131" i="19"/>
  <c r="M130" i="19"/>
  <c r="L129" i="19"/>
  <c r="L139" i="17"/>
  <c r="E148" i="17"/>
  <c r="G148" i="17"/>
  <c r="K149" i="17"/>
  <c r="J148" i="17"/>
  <c r="L146" i="17"/>
  <c r="G139" i="17"/>
  <c r="I139" i="17"/>
  <c r="K136" i="17"/>
  <c r="L135" i="17"/>
  <c r="E132" i="17"/>
  <c r="G132" i="17"/>
  <c r="K133" i="17"/>
  <c r="J132" i="17"/>
  <c r="L130" i="17"/>
  <c r="H137" i="17"/>
  <c r="K146" i="17"/>
  <c r="L145" i="17"/>
  <c r="H143" i="17"/>
  <c r="E142" i="17"/>
  <c r="F142" i="17"/>
  <c r="G142" i="17"/>
  <c r="K143" i="17"/>
  <c r="J142" i="17"/>
  <c r="L140" i="17"/>
  <c r="K130" i="17"/>
  <c r="L129" i="17"/>
  <c r="H127" i="17"/>
  <c r="E126" i="17"/>
  <c r="K127" i="17"/>
  <c r="E136" i="17"/>
  <c r="G136" i="17"/>
  <c r="K137" i="17"/>
  <c r="J136" i="17"/>
  <c r="L149" i="17"/>
  <c r="H147" i="17"/>
  <c r="E146" i="17"/>
  <c r="F146" i="17"/>
  <c r="G146" i="17"/>
  <c r="K147" i="17"/>
  <c r="J146" i="17"/>
  <c r="G137" i="17"/>
  <c r="I137" i="17"/>
  <c r="L133" i="17"/>
  <c r="H131" i="17"/>
  <c r="E130" i="17"/>
  <c r="G130" i="17"/>
  <c r="K131" i="17"/>
  <c r="J130" i="17"/>
  <c r="H141" i="17"/>
  <c r="E140" i="17"/>
  <c r="G140" i="17"/>
  <c r="K141" i="17"/>
  <c r="J140" i="17"/>
  <c r="L138" i="17"/>
  <c r="E124" i="17"/>
  <c r="E150" i="17"/>
  <c r="F150" i="17" s="1"/>
  <c r="G150" i="17"/>
  <c r="J150" i="17"/>
  <c r="G141" i="17"/>
  <c r="I141" i="17"/>
  <c r="K138" i="17"/>
  <c r="L137" i="17"/>
  <c r="E134" i="17"/>
  <c r="F134" i="17" s="1"/>
  <c r="G134" i="17"/>
  <c r="K135" i="17"/>
  <c r="J134" i="17"/>
  <c r="H150" i="17"/>
  <c r="K148" i="17"/>
  <c r="L147" i="17"/>
  <c r="H145" i="17"/>
  <c r="E144" i="17"/>
  <c r="G144" i="17"/>
  <c r="K145" i="17"/>
  <c r="J144" i="17"/>
  <c r="L142" i="17"/>
  <c r="G135" i="17"/>
  <c r="I135" i="17"/>
  <c r="K132" i="17"/>
  <c r="L131" i="17"/>
  <c r="H129" i="17"/>
  <c r="E128" i="17"/>
  <c r="G128" i="17"/>
  <c r="K129" i="17"/>
  <c r="J128" i="17"/>
  <c r="G145" i="17"/>
  <c r="I145" i="17"/>
  <c r="K142" i="17"/>
  <c r="L141" i="17"/>
  <c r="H139" i="17"/>
  <c r="E138" i="17"/>
  <c r="F138" i="17" s="1"/>
  <c r="G138" i="17"/>
  <c r="K139" i="17"/>
  <c r="J138" i="17"/>
  <c r="L136" i="17"/>
  <c r="G129" i="17"/>
  <c r="I129" i="17"/>
  <c r="E122" i="17"/>
  <c r="F122" i="17" s="1"/>
  <c r="I150" i="17"/>
  <c r="E149" i="17"/>
  <c r="I148" i="17"/>
  <c r="E147" i="17"/>
  <c r="I146" i="17"/>
  <c r="E145" i="17"/>
  <c r="F145" i="17" s="1"/>
  <c r="I144" i="17"/>
  <c r="E143" i="17"/>
  <c r="F143" i="17" s="1"/>
  <c r="I142" i="17"/>
  <c r="E141" i="17"/>
  <c r="F141" i="17" s="1"/>
  <c r="I140" i="17"/>
  <c r="E139" i="17"/>
  <c r="I138" i="17"/>
  <c r="E137" i="17"/>
  <c r="I136" i="17"/>
  <c r="E135" i="17"/>
  <c r="I134" i="17"/>
  <c r="E133" i="17"/>
  <c r="I132" i="17"/>
  <c r="E131" i="17"/>
  <c r="I130" i="17"/>
  <c r="E129" i="17"/>
  <c r="F129" i="17" s="1"/>
  <c r="I128" i="17"/>
  <c r="E127" i="17"/>
  <c r="F127" i="17" s="1"/>
  <c r="E125" i="17"/>
  <c r="F125" i="17" s="1"/>
  <c r="E123" i="17"/>
  <c r="E121" i="17"/>
  <c r="H148" i="17"/>
  <c r="H146" i="17"/>
  <c r="H144" i="17"/>
  <c r="H142" i="17"/>
  <c r="H140" i="17"/>
  <c r="H138" i="17"/>
  <c r="H136" i="17"/>
  <c r="H134" i="17"/>
  <c r="H132" i="17"/>
  <c r="H130" i="17"/>
  <c r="H128" i="17"/>
  <c r="D121" i="17"/>
  <c r="J149" i="17"/>
  <c r="J147" i="17"/>
  <c r="J145" i="17"/>
  <c r="J143" i="17"/>
  <c r="J141" i="17"/>
  <c r="J139" i="17"/>
  <c r="J137" i="17"/>
  <c r="J135" i="17"/>
  <c r="J133" i="17"/>
  <c r="J131" i="17"/>
  <c r="J129" i="17"/>
  <c r="J127" i="17"/>
  <c r="D3" i="40"/>
  <c r="DW3" i="36" s="1"/>
  <c r="B109" i="40"/>
  <c r="B18" i="40"/>
  <c r="DU18" i="36" s="1"/>
  <c r="B46" i="40"/>
  <c r="DU46" i="36" s="1"/>
  <c r="B30" i="40"/>
  <c r="DU30" i="36" s="1"/>
  <c r="C78" i="40"/>
  <c r="DV78" i="36" s="1"/>
  <c r="B53" i="40"/>
  <c r="DU53" i="36" s="1"/>
  <c r="B22" i="40"/>
  <c r="DU22" i="36" s="1"/>
  <c r="E71" i="40"/>
  <c r="DX71" i="36" s="1"/>
  <c r="B58" i="40"/>
  <c r="DU58" i="36" s="1"/>
  <c r="V91" i="36"/>
  <c r="Z102" i="36"/>
  <c r="D143" i="20"/>
  <c r="D135" i="20"/>
  <c r="Z104" i="36"/>
  <c r="C149" i="20"/>
  <c r="E141" i="20"/>
  <c r="C133" i="20"/>
  <c r="D140" i="20"/>
  <c r="D147" i="20"/>
  <c r="D139" i="20"/>
  <c r="D131" i="20"/>
  <c r="B96" i="40"/>
  <c r="DU96" i="36" s="1"/>
  <c r="B87" i="40"/>
  <c r="DU87" i="36" s="1"/>
  <c r="Z103" i="36"/>
  <c r="C145" i="20"/>
  <c r="C137" i="20"/>
  <c r="Z105" i="36"/>
  <c r="Z97" i="36"/>
  <c r="C144" i="20"/>
  <c r="D136" i="20"/>
  <c r="G86" i="40"/>
  <c r="DZ86" i="36" s="1"/>
  <c r="G131" i="32"/>
  <c r="F24" i="40"/>
  <c r="DY24" i="36" s="1"/>
  <c r="D232" i="32"/>
  <c r="C224" i="32"/>
  <c r="D216" i="32"/>
  <c r="C208" i="32"/>
  <c r="D200" i="32"/>
  <c r="C192" i="32"/>
  <c r="D184" i="32"/>
  <c r="C176" i="32"/>
  <c r="D168" i="32"/>
  <c r="C160" i="32"/>
  <c r="D152" i="32"/>
  <c r="C144" i="32"/>
  <c r="D136" i="32"/>
  <c r="C128" i="32"/>
  <c r="G44" i="40"/>
  <c r="DZ44" i="36" s="1"/>
  <c r="G56" i="40"/>
  <c r="DZ56" i="36" s="1"/>
  <c r="G28" i="40"/>
  <c r="DZ28" i="36" s="1"/>
  <c r="B50" i="40"/>
  <c r="DU50" i="36" s="1"/>
  <c r="B77" i="40"/>
  <c r="DU77" i="36" s="1"/>
  <c r="D81" i="40"/>
  <c r="DW81" i="36" s="1"/>
  <c r="C231" i="32"/>
  <c r="C223" i="32"/>
  <c r="C215" i="32"/>
  <c r="C207" i="32"/>
  <c r="C199" i="32"/>
  <c r="C191" i="32"/>
  <c r="C183" i="32"/>
  <c r="C175" i="32"/>
  <c r="C167" i="32"/>
  <c r="C159" i="32"/>
  <c r="C151" i="32"/>
  <c r="C143" i="32"/>
  <c r="C135" i="32"/>
  <c r="C70" i="40"/>
  <c r="DV70" i="36" s="1"/>
  <c r="B97" i="40"/>
  <c r="DU97" i="36" s="1"/>
  <c r="G88" i="40"/>
  <c r="DZ88" i="36" s="1"/>
  <c r="B115" i="40"/>
  <c r="B107" i="40"/>
  <c r="F59" i="40"/>
  <c r="DY59" i="36" s="1"/>
  <c r="E114" i="40"/>
  <c r="G106" i="40"/>
  <c r="DZ106" i="36" s="1"/>
  <c r="B72" i="40"/>
  <c r="DU72" i="36" s="1"/>
  <c r="B34" i="40"/>
  <c r="DU34" i="36" s="1"/>
  <c r="B14" i="40"/>
  <c r="DU14" i="36" s="1"/>
  <c r="D7" i="40"/>
  <c r="DW7" i="36" s="1"/>
  <c r="G60" i="40"/>
  <c r="DZ60" i="36" s="1"/>
  <c r="B57" i="40"/>
  <c r="DU57" i="36" s="1"/>
  <c r="F8" i="40"/>
  <c r="DY8" i="36" s="1"/>
  <c r="B49" i="40"/>
  <c r="DU49" i="36" s="1"/>
  <c r="C65" i="40"/>
  <c r="DV65" i="36" s="1"/>
  <c r="D19" i="40"/>
  <c r="DW19" i="36" s="1"/>
  <c r="B38" i="40"/>
  <c r="DU38" i="36" s="1"/>
  <c r="C61" i="40"/>
  <c r="DV61" i="36" s="1"/>
  <c r="F80" i="40"/>
  <c r="DY80" i="36" s="1"/>
  <c r="C85" i="40"/>
  <c r="DV85" i="36" s="1"/>
  <c r="C120" i="40"/>
  <c r="F112" i="40"/>
  <c r="B104" i="40"/>
  <c r="DU104" i="36" s="1"/>
  <c r="G227" i="32"/>
  <c r="G211" i="32"/>
  <c r="G195" i="32"/>
  <c r="G179" i="32"/>
  <c r="G163" i="32"/>
  <c r="G147" i="32"/>
  <c r="D35" i="40"/>
  <c r="DW35" i="36" s="1"/>
  <c r="D79" i="40"/>
  <c r="DW79" i="36" s="1"/>
  <c r="F234" i="32"/>
  <c r="F218" i="32"/>
  <c r="F202" i="32"/>
  <c r="F186" i="32"/>
  <c r="F170" i="32"/>
  <c r="F154" i="32"/>
  <c r="F138" i="32"/>
  <c r="B54" i="40"/>
  <c r="DU54" i="36" s="1"/>
  <c r="F63" i="40"/>
  <c r="DY63" i="36" s="1"/>
  <c r="B75" i="40"/>
  <c r="DU75" i="36" s="1"/>
  <c r="B83" i="40"/>
  <c r="DU83" i="36" s="1"/>
  <c r="D118" i="40"/>
  <c r="F110" i="40"/>
  <c r="F48" i="40"/>
  <c r="DY48" i="36" s="1"/>
  <c r="F90" i="40"/>
  <c r="DY90" i="36" s="1"/>
  <c r="D101" i="40"/>
  <c r="DW101" i="36" s="1"/>
  <c r="D67" i="40"/>
  <c r="DW67" i="36" s="1"/>
  <c r="C98" i="40"/>
  <c r="DV98" i="36" s="1"/>
  <c r="B89" i="40"/>
  <c r="DU89" i="36" s="1"/>
  <c r="D116" i="40"/>
  <c r="G108" i="40"/>
  <c r="F142" i="18"/>
  <c r="E230" i="32"/>
  <c r="H222" i="32"/>
  <c r="E214" i="32"/>
  <c r="H206" i="32"/>
  <c r="E198" i="32"/>
  <c r="H190" i="32"/>
  <c r="E182" i="32"/>
  <c r="H174" i="32"/>
  <c r="E166" i="32"/>
  <c r="H158" i="32"/>
  <c r="E150" i="32"/>
  <c r="H142" i="32"/>
  <c r="E134" i="32"/>
  <c r="C10" i="33"/>
  <c r="DA10" i="36" s="1"/>
  <c r="D10" i="33"/>
  <c r="DB10" i="36" s="1"/>
  <c r="E10" i="33"/>
  <c r="DC10" i="36" s="1"/>
  <c r="F10" i="33"/>
  <c r="DD10" i="36" s="1"/>
  <c r="G10" i="33"/>
  <c r="DE10" i="36" s="1"/>
  <c r="H10" i="33"/>
  <c r="DF10" i="36" s="1"/>
  <c r="E10" i="34"/>
  <c r="DJ10" i="36" s="1"/>
  <c r="C10" i="35"/>
  <c r="DO10" i="36" s="1"/>
  <c r="F10" i="34"/>
  <c r="DK10" i="36" s="1"/>
  <c r="D10" i="35"/>
  <c r="DP10" i="36" s="1"/>
  <c r="G10" i="34"/>
  <c r="DL10" i="36" s="1"/>
  <c r="H10" i="34"/>
  <c r="DM10" i="36" s="1"/>
  <c r="C10" i="34"/>
  <c r="DH10" i="36" s="1"/>
  <c r="D10" i="34"/>
  <c r="DI10" i="36" s="1"/>
  <c r="E10" i="35"/>
  <c r="DQ10" i="36" s="1"/>
  <c r="F10" i="35"/>
  <c r="DR10" i="36" s="1"/>
  <c r="C10" i="32"/>
  <c r="CT10" i="36" s="1"/>
  <c r="G10" i="35"/>
  <c r="DS10" i="36" s="1"/>
  <c r="D10" i="32"/>
  <c r="CU10" i="36" s="1"/>
  <c r="H10" i="35"/>
  <c r="DT10" i="36" s="1"/>
  <c r="E10" i="32"/>
  <c r="CV10" i="36" s="1"/>
  <c r="F10" i="32"/>
  <c r="CW10" i="36" s="1"/>
  <c r="G10" i="32"/>
  <c r="CX10" i="36" s="1"/>
  <c r="H10" i="32"/>
  <c r="CY10" i="36" s="1"/>
  <c r="D10" i="18"/>
  <c r="CN10" i="36" s="1"/>
  <c r="E10" i="18"/>
  <c r="CO10" i="36" s="1"/>
  <c r="H10" i="18"/>
  <c r="CR10" i="36" s="1"/>
  <c r="F10" i="40"/>
  <c r="DY10" i="36" s="1"/>
  <c r="G10" i="40"/>
  <c r="DZ10" i="36" s="1"/>
  <c r="C10" i="18"/>
  <c r="CM10" i="36" s="1"/>
  <c r="F10" i="18"/>
  <c r="CP10" i="36" s="1"/>
  <c r="G10" i="18"/>
  <c r="CQ10" i="36" s="1"/>
  <c r="D10" i="40"/>
  <c r="DW10" i="36" s="1"/>
  <c r="E10" i="40"/>
  <c r="DX10" i="36" s="1"/>
  <c r="C26" i="33"/>
  <c r="DA26" i="36" s="1"/>
  <c r="D26" i="33"/>
  <c r="DB26" i="36" s="1"/>
  <c r="F26" i="33"/>
  <c r="DD26" i="36" s="1"/>
  <c r="E26" i="34"/>
  <c r="DJ26" i="36" s="1"/>
  <c r="C26" i="35"/>
  <c r="DO26" i="36" s="1"/>
  <c r="G26" i="33"/>
  <c r="DE26" i="36" s="1"/>
  <c r="F26" i="34"/>
  <c r="DK26" i="36" s="1"/>
  <c r="D26" i="35"/>
  <c r="DP26" i="36" s="1"/>
  <c r="H26" i="33"/>
  <c r="DF26" i="36" s="1"/>
  <c r="G26" i="34"/>
  <c r="DL26" i="36" s="1"/>
  <c r="H26" i="34"/>
  <c r="DM26" i="36" s="1"/>
  <c r="C26" i="34"/>
  <c r="DH26" i="36" s="1"/>
  <c r="E26" i="33"/>
  <c r="DC26" i="36" s="1"/>
  <c r="D26" i="34"/>
  <c r="DI26" i="36" s="1"/>
  <c r="E26" i="35"/>
  <c r="DQ26" i="36" s="1"/>
  <c r="C26" i="32"/>
  <c r="CT26" i="36" s="1"/>
  <c r="D26" i="32"/>
  <c r="CU26" i="36" s="1"/>
  <c r="E26" i="32"/>
  <c r="CV26" i="36" s="1"/>
  <c r="F26" i="32"/>
  <c r="CW26" i="36" s="1"/>
  <c r="F26" i="35"/>
  <c r="DR26" i="36" s="1"/>
  <c r="G26" i="32"/>
  <c r="CX26" i="36" s="1"/>
  <c r="G26" i="35"/>
  <c r="DS26" i="36" s="1"/>
  <c r="H26" i="32"/>
  <c r="CY26" i="36" s="1"/>
  <c r="H26" i="35"/>
  <c r="DT26" i="36" s="1"/>
  <c r="F26" i="40"/>
  <c r="DY26" i="36" s="1"/>
  <c r="C26" i="18"/>
  <c r="CM26" i="36" s="1"/>
  <c r="G26" i="40"/>
  <c r="DZ26" i="36" s="1"/>
  <c r="D26" i="18"/>
  <c r="CN26" i="36" s="1"/>
  <c r="E26" i="18"/>
  <c r="CO26" i="36" s="1"/>
  <c r="F26" i="18"/>
  <c r="CP26" i="36" s="1"/>
  <c r="G26" i="18"/>
  <c r="CQ26" i="36" s="1"/>
  <c r="H26" i="18"/>
  <c r="CR26" i="36" s="1"/>
  <c r="D26" i="40"/>
  <c r="DW26" i="36" s="1"/>
  <c r="E26" i="40"/>
  <c r="DX26" i="36" s="1"/>
  <c r="C39" i="33"/>
  <c r="DA39" i="36" s="1"/>
  <c r="D39" i="33"/>
  <c r="DB39" i="36" s="1"/>
  <c r="E39" i="33"/>
  <c r="DC39" i="36" s="1"/>
  <c r="F39" i="33"/>
  <c r="DD39" i="36" s="1"/>
  <c r="H39" i="33"/>
  <c r="DF39" i="36" s="1"/>
  <c r="G39" i="34"/>
  <c r="DL39" i="36" s="1"/>
  <c r="E39" i="35"/>
  <c r="DQ39" i="36" s="1"/>
  <c r="H39" i="34"/>
  <c r="DM39" i="36" s="1"/>
  <c r="F39" i="35"/>
  <c r="DR39" i="36" s="1"/>
  <c r="C39" i="34"/>
  <c r="DH39" i="36" s="1"/>
  <c r="D39" i="34"/>
  <c r="DI39" i="36" s="1"/>
  <c r="E39" i="34"/>
  <c r="DJ39" i="36" s="1"/>
  <c r="G39" i="33"/>
  <c r="DE39" i="36" s="1"/>
  <c r="F39" i="34"/>
  <c r="DK39" i="36" s="1"/>
  <c r="H39" i="35"/>
  <c r="DT39" i="36" s="1"/>
  <c r="E39" i="32"/>
  <c r="CV39" i="36" s="1"/>
  <c r="C39" i="35"/>
  <c r="DO39" i="36" s="1"/>
  <c r="F39" i="32"/>
  <c r="CW39" i="36" s="1"/>
  <c r="D39" i="35"/>
  <c r="DP39" i="36" s="1"/>
  <c r="G39" i="32"/>
  <c r="CX39" i="36" s="1"/>
  <c r="G39" i="35"/>
  <c r="DS39" i="36" s="1"/>
  <c r="H39" i="32"/>
  <c r="CY39" i="36" s="1"/>
  <c r="C39" i="32"/>
  <c r="CT39" i="36" s="1"/>
  <c r="D39" i="32"/>
  <c r="CU39" i="36" s="1"/>
  <c r="D39" i="18"/>
  <c r="CN39" i="36" s="1"/>
  <c r="E39" i="18"/>
  <c r="CO39" i="36" s="1"/>
  <c r="F39" i="18"/>
  <c r="CP39" i="36" s="1"/>
  <c r="B39" i="40"/>
  <c r="DU39" i="36" s="1"/>
  <c r="G39" i="18"/>
  <c r="CQ39" i="36" s="1"/>
  <c r="C39" i="40"/>
  <c r="DV39" i="36" s="1"/>
  <c r="H39" i="18"/>
  <c r="CR39" i="36" s="1"/>
  <c r="F39" i="40"/>
  <c r="DY39" i="36" s="1"/>
  <c r="C39" i="18"/>
  <c r="CM39" i="36" s="1"/>
  <c r="G39" i="40"/>
  <c r="DZ39" i="36" s="1"/>
  <c r="E52" i="33"/>
  <c r="DC52" i="36" s="1"/>
  <c r="F52" i="33"/>
  <c r="DD52" i="36" s="1"/>
  <c r="G52" i="33"/>
  <c r="DE52" i="36" s="1"/>
  <c r="H52" i="33"/>
  <c r="DF52" i="36" s="1"/>
  <c r="G52" i="35"/>
  <c r="DS52" i="36" s="1"/>
  <c r="H52" i="35"/>
  <c r="DT52" i="36" s="1"/>
  <c r="C52" i="34"/>
  <c r="DH52" i="36" s="1"/>
  <c r="D52" i="34"/>
  <c r="DI52" i="36" s="1"/>
  <c r="E52" i="34"/>
  <c r="DJ52" i="36" s="1"/>
  <c r="C52" i="33"/>
  <c r="DA52" i="36" s="1"/>
  <c r="F52" i="34"/>
  <c r="DK52" i="36" s="1"/>
  <c r="D52" i="33"/>
  <c r="DB52" i="36" s="1"/>
  <c r="G52" i="34"/>
  <c r="DL52" i="36" s="1"/>
  <c r="H52" i="34"/>
  <c r="DM52" i="36" s="1"/>
  <c r="D52" i="35"/>
  <c r="DP52" i="36" s="1"/>
  <c r="E52" i="35"/>
  <c r="DQ52" i="36" s="1"/>
  <c r="F52" i="35"/>
  <c r="DR52" i="36" s="1"/>
  <c r="G52" i="32"/>
  <c r="CX52" i="36" s="1"/>
  <c r="H52" i="32"/>
  <c r="CY52" i="36" s="1"/>
  <c r="C52" i="32"/>
  <c r="CT52" i="36" s="1"/>
  <c r="D52" i="32"/>
  <c r="CU52" i="36" s="1"/>
  <c r="E52" i="32"/>
  <c r="CV52" i="36" s="1"/>
  <c r="C52" i="35"/>
  <c r="DO52" i="36" s="1"/>
  <c r="F52" i="32"/>
  <c r="CW52" i="36" s="1"/>
  <c r="F52" i="18"/>
  <c r="CP52" i="36" s="1"/>
  <c r="B52" i="40"/>
  <c r="DU52" i="36" s="1"/>
  <c r="G52" i="18"/>
  <c r="CQ52" i="36" s="1"/>
  <c r="C52" i="40"/>
  <c r="DV52" i="36" s="1"/>
  <c r="H52" i="18"/>
  <c r="CR52" i="36" s="1"/>
  <c r="D52" i="40"/>
  <c r="DW52" i="36" s="1"/>
  <c r="E52" i="40"/>
  <c r="DX52" i="36" s="1"/>
  <c r="C52" i="18"/>
  <c r="CM52" i="36" s="1"/>
  <c r="D52" i="18"/>
  <c r="CN52" i="36" s="1"/>
  <c r="E52" i="18"/>
  <c r="CO52" i="36" s="1"/>
  <c r="C66" i="33"/>
  <c r="DA66" i="36" s="1"/>
  <c r="D66" i="33"/>
  <c r="DB66" i="36" s="1"/>
  <c r="F66" i="33"/>
  <c r="DD66" i="36" s="1"/>
  <c r="E66" i="34"/>
  <c r="DJ66" i="36" s="1"/>
  <c r="G66" i="33"/>
  <c r="DE66" i="36" s="1"/>
  <c r="F66" i="34"/>
  <c r="DK66" i="36" s="1"/>
  <c r="H66" i="33"/>
  <c r="DF66" i="36" s="1"/>
  <c r="G66" i="34"/>
  <c r="DL66" i="36" s="1"/>
  <c r="H66" i="34"/>
  <c r="DM66" i="36" s="1"/>
  <c r="E66" i="33"/>
  <c r="DC66" i="36" s="1"/>
  <c r="F66" i="35"/>
  <c r="DR66" i="36" s="1"/>
  <c r="G66" i="35"/>
  <c r="DS66" i="36" s="1"/>
  <c r="H66" i="35"/>
  <c r="DT66" i="36" s="1"/>
  <c r="C66" i="34"/>
  <c r="DH66" i="36" s="1"/>
  <c r="D66" i="34"/>
  <c r="DI66" i="36" s="1"/>
  <c r="C66" i="32"/>
  <c r="CT66" i="36" s="1"/>
  <c r="C66" i="35"/>
  <c r="DO66" i="36" s="1"/>
  <c r="D66" i="32"/>
  <c r="CU66" i="36" s="1"/>
  <c r="D66" i="35"/>
  <c r="DP66" i="36" s="1"/>
  <c r="E66" i="32"/>
  <c r="CV66" i="36" s="1"/>
  <c r="E66" i="35"/>
  <c r="DQ66" i="36" s="1"/>
  <c r="F66" i="32"/>
  <c r="CW66" i="36" s="1"/>
  <c r="G66" i="32"/>
  <c r="CX66" i="36" s="1"/>
  <c r="H66" i="32"/>
  <c r="CY66" i="36" s="1"/>
  <c r="C66" i="18"/>
  <c r="CM66" i="36" s="1"/>
  <c r="D66" i="18"/>
  <c r="CN66" i="36" s="1"/>
  <c r="E66" i="18"/>
  <c r="CO66" i="36" s="1"/>
  <c r="F66" i="18"/>
  <c r="CP66" i="36" s="1"/>
  <c r="G66" i="18"/>
  <c r="CQ66" i="36" s="1"/>
  <c r="H66" i="18"/>
  <c r="CR66" i="36" s="1"/>
  <c r="G21" i="33"/>
  <c r="DE21" i="36" s="1"/>
  <c r="H21" i="33"/>
  <c r="DF21" i="36" s="1"/>
  <c r="C21" i="33"/>
  <c r="DA21" i="36" s="1"/>
  <c r="D21" i="33"/>
  <c r="DB21" i="36" s="1"/>
  <c r="C21" i="34"/>
  <c r="DH21" i="36" s="1"/>
  <c r="D21" i="34"/>
  <c r="DI21" i="36" s="1"/>
  <c r="E21" i="34"/>
  <c r="DJ21" i="36" s="1"/>
  <c r="F21" i="34"/>
  <c r="DK21" i="36" s="1"/>
  <c r="G21" i="34"/>
  <c r="DL21" i="36" s="1"/>
  <c r="E21" i="33"/>
  <c r="DC21" i="36" s="1"/>
  <c r="H21" i="34"/>
  <c r="DM21" i="36" s="1"/>
  <c r="F21" i="33"/>
  <c r="DD21" i="36" s="1"/>
  <c r="H21" i="35"/>
  <c r="DT21" i="36" s="1"/>
  <c r="C21" i="35"/>
  <c r="DO21" i="36" s="1"/>
  <c r="D21" i="35"/>
  <c r="DP21" i="36" s="1"/>
  <c r="E21" i="35"/>
  <c r="DQ21" i="36" s="1"/>
  <c r="F21" i="35"/>
  <c r="DR21" i="36" s="1"/>
  <c r="C21" i="32"/>
  <c r="CT21" i="36" s="1"/>
  <c r="G21" i="35"/>
  <c r="DS21" i="36" s="1"/>
  <c r="D21" i="32"/>
  <c r="CU21" i="36" s="1"/>
  <c r="E21" i="32"/>
  <c r="CV21" i="36" s="1"/>
  <c r="F21" i="32"/>
  <c r="CW21" i="36" s="1"/>
  <c r="G21" i="32"/>
  <c r="CX21" i="36" s="1"/>
  <c r="H21" i="32"/>
  <c r="CY21" i="36" s="1"/>
  <c r="H21" i="18"/>
  <c r="CR21" i="36" s="1"/>
  <c r="D21" i="40"/>
  <c r="DW21" i="36" s="1"/>
  <c r="E21" i="40"/>
  <c r="DX21" i="36" s="1"/>
  <c r="F21" i="40"/>
  <c r="DY21" i="36" s="1"/>
  <c r="C21" i="18"/>
  <c r="CM21" i="36" s="1"/>
  <c r="G21" i="40"/>
  <c r="DZ21" i="36" s="1"/>
  <c r="D21" i="18"/>
  <c r="CN21" i="36" s="1"/>
  <c r="E21" i="18"/>
  <c r="CO21" i="36" s="1"/>
  <c r="F21" i="18"/>
  <c r="CP21" i="36" s="1"/>
  <c r="B21" i="40"/>
  <c r="DU21" i="36" s="1"/>
  <c r="G21" i="18"/>
  <c r="CQ21" i="36" s="1"/>
  <c r="C21" i="40"/>
  <c r="DV21" i="36" s="1"/>
  <c r="E40" i="33"/>
  <c r="DC40" i="36" s="1"/>
  <c r="F40" i="33"/>
  <c r="DD40" i="36" s="1"/>
  <c r="G40" i="33"/>
  <c r="DE40" i="36" s="1"/>
  <c r="H40" i="33"/>
  <c r="DF40" i="36" s="1"/>
  <c r="G40" i="35"/>
  <c r="DS40" i="36" s="1"/>
  <c r="C40" i="33"/>
  <c r="DA40" i="36" s="1"/>
  <c r="H40" i="35"/>
  <c r="DT40" i="36" s="1"/>
  <c r="D40" i="33"/>
  <c r="DB40" i="36" s="1"/>
  <c r="C40" i="34"/>
  <c r="DH40" i="36" s="1"/>
  <c r="D40" i="34"/>
  <c r="DI40" i="36" s="1"/>
  <c r="E40" i="34"/>
  <c r="DJ40" i="36" s="1"/>
  <c r="F40" i="34"/>
  <c r="DK40" i="36" s="1"/>
  <c r="G40" i="34"/>
  <c r="DL40" i="36" s="1"/>
  <c r="H40" i="34"/>
  <c r="DM40" i="36" s="1"/>
  <c r="C40" i="35"/>
  <c r="DO40" i="36" s="1"/>
  <c r="D40" i="35"/>
  <c r="DP40" i="36" s="1"/>
  <c r="E40" i="35"/>
  <c r="DQ40" i="36" s="1"/>
  <c r="G40" i="32"/>
  <c r="CX40" i="36" s="1"/>
  <c r="H40" i="32"/>
  <c r="CY40" i="36" s="1"/>
  <c r="F40" i="35"/>
  <c r="DR40" i="36" s="1"/>
  <c r="C40" i="32"/>
  <c r="CT40" i="36" s="1"/>
  <c r="D40" i="32"/>
  <c r="CU40" i="36" s="1"/>
  <c r="E40" i="32"/>
  <c r="CV40" i="36" s="1"/>
  <c r="F40" i="32"/>
  <c r="CW40" i="36" s="1"/>
  <c r="F40" i="18"/>
  <c r="CP40" i="36" s="1"/>
  <c r="B40" i="40"/>
  <c r="DU40" i="36" s="1"/>
  <c r="G40" i="18"/>
  <c r="CQ40" i="36" s="1"/>
  <c r="C40" i="40"/>
  <c r="DV40" i="36" s="1"/>
  <c r="H40" i="18"/>
  <c r="CR40" i="36" s="1"/>
  <c r="D40" i="40"/>
  <c r="DW40" i="36" s="1"/>
  <c r="E40" i="40"/>
  <c r="DX40" i="36" s="1"/>
  <c r="C40" i="18"/>
  <c r="CM40" i="36" s="1"/>
  <c r="D40" i="18"/>
  <c r="CN40" i="36" s="1"/>
  <c r="E40" i="18"/>
  <c r="CO40" i="36" s="1"/>
  <c r="C62" i="33"/>
  <c r="DA62" i="36" s="1"/>
  <c r="D62" i="33"/>
  <c r="DB62" i="36" s="1"/>
  <c r="E62" i="34"/>
  <c r="DJ62" i="36" s="1"/>
  <c r="F62" i="34"/>
  <c r="DK62" i="36" s="1"/>
  <c r="G62" i="34"/>
  <c r="DL62" i="36" s="1"/>
  <c r="E62" i="33"/>
  <c r="DC62" i="36" s="1"/>
  <c r="H62" i="34"/>
  <c r="DM62" i="36" s="1"/>
  <c r="F62" i="33"/>
  <c r="DD62" i="36" s="1"/>
  <c r="G62" i="33"/>
  <c r="DE62" i="36" s="1"/>
  <c r="H62" i="33"/>
  <c r="DF62" i="36" s="1"/>
  <c r="C62" i="34"/>
  <c r="DH62" i="36" s="1"/>
  <c r="F62" i="35"/>
  <c r="DR62" i="36" s="1"/>
  <c r="D62" i="34"/>
  <c r="DI62" i="36" s="1"/>
  <c r="G62" i="35"/>
  <c r="DS62" i="36" s="1"/>
  <c r="H62" i="35"/>
  <c r="DT62" i="36" s="1"/>
  <c r="C62" i="32"/>
  <c r="CT62" i="36" s="1"/>
  <c r="D62" i="32"/>
  <c r="CU62" i="36" s="1"/>
  <c r="E62" i="32"/>
  <c r="CV62" i="36" s="1"/>
  <c r="F62" i="32"/>
  <c r="CW62" i="36" s="1"/>
  <c r="G62" i="32"/>
  <c r="CX62" i="36" s="1"/>
  <c r="C62" i="35"/>
  <c r="DO62" i="36" s="1"/>
  <c r="H62" i="32"/>
  <c r="CY62" i="36" s="1"/>
  <c r="D62" i="35"/>
  <c r="DP62" i="36" s="1"/>
  <c r="E62" i="35"/>
  <c r="DQ62" i="36" s="1"/>
  <c r="C62" i="18"/>
  <c r="CM62" i="36" s="1"/>
  <c r="D62" i="18"/>
  <c r="CN62" i="36" s="1"/>
  <c r="E62" i="18"/>
  <c r="CO62" i="36" s="1"/>
  <c r="F62" i="18"/>
  <c r="CP62" i="36" s="1"/>
  <c r="G62" i="18"/>
  <c r="CQ62" i="36" s="1"/>
  <c r="H62" i="18"/>
  <c r="CR62" i="36" s="1"/>
  <c r="C74" i="33"/>
  <c r="DA74" i="36" s="1"/>
  <c r="D74" i="33"/>
  <c r="DB74" i="36" s="1"/>
  <c r="F74" i="33"/>
  <c r="DD74" i="36" s="1"/>
  <c r="E74" i="34"/>
  <c r="DJ74" i="36" s="1"/>
  <c r="G74" i="33"/>
  <c r="DE74" i="36" s="1"/>
  <c r="F74" i="34"/>
  <c r="DK74" i="36" s="1"/>
  <c r="H74" i="33"/>
  <c r="DF74" i="36" s="1"/>
  <c r="G74" i="34"/>
  <c r="DL74" i="36" s="1"/>
  <c r="H74" i="34"/>
  <c r="DM74" i="36" s="1"/>
  <c r="E74" i="33"/>
  <c r="DC74" i="36" s="1"/>
  <c r="F74" i="35"/>
  <c r="DR74" i="36" s="1"/>
  <c r="G74" i="35"/>
  <c r="DS74" i="36" s="1"/>
  <c r="C74" i="34"/>
  <c r="DH74" i="36" s="1"/>
  <c r="H74" i="35"/>
  <c r="DT74" i="36" s="1"/>
  <c r="D74" i="34"/>
  <c r="DI74" i="36" s="1"/>
  <c r="C74" i="32"/>
  <c r="CT74" i="36" s="1"/>
  <c r="C74" i="35"/>
  <c r="DO74" i="36" s="1"/>
  <c r="D74" i="32"/>
  <c r="CU74" i="36" s="1"/>
  <c r="D74" i="35"/>
  <c r="DP74" i="36" s="1"/>
  <c r="E74" i="32"/>
  <c r="CV74" i="36" s="1"/>
  <c r="E74" i="35"/>
  <c r="DQ74" i="36" s="1"/>
  <c r="F74" i="32"/>
  <c r="CW74" i="36" s="1"/>
  <c r="G74" i="32"/>
  <c r="CX74" i="36" s="1"/>
  <c r="H74" i="32"/>
  <c r="CY74" i="36" s="1"/>
  <c r="C74" i="18"/>
  <c r="CM74" i="36" s="1"/>
  <c r="D74" i="18"/>
  <c r="CN74" i="36" s="1"/>
  <c r="E74" i="18"/>
  <c r="CO74" i="36" s="1"/>
  <c r="F74" i="18"/>
  <c r="CP74" i="36" s="1"/>
  <c r="G74" i="18"/>
  <c r="CQ74" i="36" s="1"/>
  <c r="H74" i="18"/>
  <c r="CR74" i="36" s="1"/>
  <c r="C103" i="33"/>
  <c r="DA103" i="36" s="1"/>
  <c r="D103" i="33"/>
  <c r="DB103" i="36" s="1"/>
  <c r="E103" i="33"/>
  <c r="DC103" i="36" s="1"/>
  <c r="G103" i="34"/>
  <c r="DL103" i="36" s="1"/>
  <c r="F103" i="33"/>
  <c r="DD103" i="36" s="1"/>
  <c r="H103" i="34"/>
  <c r="DM103" i="36" s="1"/>
  <c r="G103" i="33"/>
  <c r="DE103" i="36" s="1"/>
  <c r="H103" i="33"/>
  <c r="DF103" i="36" s="1"/>
  <c r="C103" i="34"/>
  <c r="DH103" i="36" s="1"/>
  <c r="D103" i="34"/>
  <c r="DI103" i="36" s="1"/>
  <c r="H103" i="35"/>
  <c r="DT103" i="36" s="1"/>
  <c r="C103" i="35"/>
  <c r="DO103" i="36" s="1"/>
  <c r="E103" i="34"/>
  <c r="DJ103" i="36" s="1"/>
  <c r="F103" i="34"/>
  <c r="DK103" i="36" s="1"/>
  <c r="D103" i="35"/>
  <c r="DP103" i="36" s="1"/>
  <c r="E103" i="32"/>
  <c r="CV103" i="36" s="1"/>
  <c r="E103" i="35"/>
  <c r="DQ103" i="36" s="1"/>
  <c r="F103" i="32"/>
  <c r="CW103" i="36" s="1"/>
  <c r="F103" i="35"/>
  <c r="DR103" i="36" s="1"/>
  <c r="G103" i="32"/>
  <c r="CX103" i="36" s="1"/>
  <c r="G103" i="35"/>
  <c r="DS103" i="36" s="1"/>
  <c r="H103" i="32"/>
  <c r="CY103" i="36" s="1"/>
  <c r="C103" i="32"/>
  <c r="CT103" i="36" s="1"/>
  <c r="D103" i="32"/>
  <c r="CU103" i="36" s="1"/>
  <c r="D103" i="18"/>
  <c r="CN103" i="36" s="1"/>
  <c r="E103" i="18"/>
  <c r="CO103" i="36" s="1"/>
  <c r="F103" i="18"/>
  <c r="CP103" i="36" s="1"/>
  <c r="G103" i="18"/>
  <c r="CQ103" i="36" s="1"/>
  <c r="C103" i="40"/>
  <c r="DV103" i="36" s="1"/>
  <c r="H103" i="18"/>
  <c r="CR103" i="36" s="1"/>
  <c r="C103" i="18"/>
  <c r="CM103" i="36" s="1"/>
  <c r="E92" i="33"/>
  <c r="DC92" i="36" s="1"/>
  <c r="F92" i="33"/>
  <c r="DD92" i="36" s="1"/>
  <c r="G92" i="33"/>
  <c r="DE92" i="36" s="1"/>
  <c r="H92" i="33"/>
  <c r="DF92" i="36" s="1"/>
  <c r="C92" i="34"/>
  <c r="DH92" i="36" s="1"/>
  <c r="D92" i="34"/>
  <c r="DI92" i="36" s="1"/>
  <c r="E92" i="34"/>
  <c r="DJ92" i="36" s="1"/>
  <c r="F92" i="34"/>
  <c r="DK92" i="36" s="1"/>
  <c r="C92" i="33"/>
  <c r="DA92" i="36" s="1"/>
  <c r="D92" i="33"/>
  <c r="DB92" i="36" s="1"/>
  <c r="C92" i="35"/>
  <c r="DO92" i="36" s="1"/>
  <c r="D92" i="35"/>
  <c r="DP92" i="36" s="1"/>
  <c r="E92" i="35"/>
  <c r="DQ92" i="36" s="1"/>
  <c r="G92" i="34"/>
  <c r="DL92" i="36" s="1"/>
  <c r="H92" i="34"/>
  <c r="DM92" i="36" s="1"/>
  <c r="F92" i="35"/>
  <c r="DR92" i="36" s="1"/>
  <c r="G92" i="32"/>
  <c r="CX92" i="36" s="1"/>
  <c r="G92" i="35"/>
  <c r="DS92" i="36" s="1"/>
  <c r="H92" i="32"/>
  <c r="CY92" i="36" s="1"/>
  <c r="H92" i="35"/>
  <c r="DT92" i="36" s="1"/>
  <c r="C92" i="32"/>
  <c r="CT92" i="36" s="1"/>
  <c r="D92" i="32"/>
  <c r="CU92" i="36" s="1"/>
  <c r="E92" i="32"/>
  <c r="CV92" i="36" s="1"/>
  <c r="F92" i="32"/>
  <c r="CW92" i="36" s="1"/>
  <c r="F92" i="18"/>
  <c r="CP92" i="36" s="1"/>
  <c r="G92" i="18"/>
  <c r="CQ92" i="36" s="1"/>
  <c r="H92" i="18"/>
  <c r="CR92" i="36" s="1"/>
  <c r="E92" i="40"/>
  <c r="DX92" i="36" s="1"/>
  <c r="C92" i="18"/>
  <c r="CM92" i="36" s="1"/>
  <c r="D92" i="18"/>
  <c r="CN92" i="36" s="1"/>
  <c r="E92" i="18"/>
  <c r="CO92" i="36" s="1"/>
  <c r="E84" i="33"/>
  <c r="DC84" i="36" s="1"/>
  <c r="F84" i="33"/>
  <c r="DD84" i="36" s="1"/>
  <c r="G84" i="33"/>
  <c r="DE84" i="36" s="1"/>
  <c r="H84" i="33"/>
  <c r="DF84" i="36" s="1"/>
  <c r="C84" i="34"/>
  <c r="DH84" i="36" s="1"/>
  <c r="D84" i="34"/>
  <c r="DI84" i="36" s="1"/>
  <c r="E84" i="34"/>
  <c r="DJ84" i="36" s="1"/>
  <c r="C84" i="33"/>
  <c r="DA84" i="36" s="1"/>
  <c r="F84" i="34"/>
  <c r="DK84" i="36" s="1"/>
  <c r="D84" i="33"/>
  <c r="DB84" i="36" s="1"/>
  <c r="C84" i="35"/>
  <c r="DO84" i="36" s="1"/>
  <c r="G84" i="34"/>
  <c r="DL84" i="36" s="1"/>
  <c r="D84" i="35"/>
  <c r="DP84" i="36" s="1"/>
  <c r="H84" i="34"/>
  <c r="DM84" i="36" s="1"/>
  <c r="E84" i="35"/>
  <c r="DQ84" i="36" s="1"/>
  <c r="F84" i="35"/>
  <c r="DR84" i="36" s="1"/>
  <c r="G84" i="32"/>
  <c r="CX84" i="36" s="1"/>
  <c r="G84" i="35"/>
  <c r="DS84" i="36" s="1"/>
  <c r="H84" i="32"/>
  <c r="CY84" i="36" s="1"/>
  <c r="H84" i="35"/>
  <c r="DT84" i="36" s="1"/>
  <c r="C84" i="32"/>
  <c r="CT84" i="36" s="1"/>
  <c r="D84" i="32"/>
  <c r="CU84" i="36" s="1"/>
  <c r="E84" i="32"/>
  <c r="CV84" i="36" s="1"/>
  <c r="F84" i="32"/>
  <c r="CW84" i="36" s="1"/>
  <c r="F84" i="18"/>
  <c r="CP84" i="36" s="1"/>
  <c r="G84" i="18"/>
  <c r="CQ84" i="36" s="1"/>
  <c r="H84" i="18"/>
  <c r="CR84" i="36" s="1"/>
  <c r="E84" i="40"/>
  <c r="DX84" i="36" s="1"/>
  <c r="C84" i="18"/>
  <c r="CM84" i="36" s="1"/>
  <c r="D84" i="18"/>
  <c r="CN84" i="36" s="1"/>
  <c r="E84" i="18"/>
  <c r="CO84" i="36" s="1"/>
  <c r="C119" i="33"/>
  <c r="G119" i="34"/>
  <c r="D119" i="33"/>
  <c r="H119" i="34"/>
  <c r="E119" i="33"/>
  <c r="F119" i="33"/>
  <c r="G119" i="33"/>
  <c r="H119" i="33"/>
  <c r="H119" i="35"/>
  <c r="C119" i="34"/>
  <c r="C119" i="35"/>
  <c r="D119" i="34"/>
  <c r="E119" i="34"/>
  <c r="F119" i="34"/>
  <c r="D119" i="35"/>
  <c r="E119" i="32"/>
  <c r="E119" i="35"/>
  <c r="F119" i="32"/>
  <c r="F119" i="35"/>
  <c r="G119" i="32"/>
  <c r="G119" i="35"/>
  <c r="H119" i="32"/>
  <c r="C119" i="32"/>
  <c r="D119" i="32"/>
  <c r="D119" i="18"/>
  <c r="E119" i="18"/>
  <c r="F119" i="18"/>
  <c r="G119" i="18"/>
  <c r="C119" i="40"/>
  <c r="H119" i="18"/>
  <c r="C119" i="18"/>
  <c r="C111" i="33"/>
  <c r="D111" i="33"/>
  <c r="G111" i="34"/>
  <c r="H111" i="34"/>
  <c r="E111" i="33"/>
  <c r="F111" i="33"/>
  <c r="G111" i="33"/>
  <c r="H111" i="33"/>
  <c r="D111" i="34"/>
  <c r="H111" i="35"/>
  <c r="E111" i="34"/>
  <c r="F111" i="34"/>
  <c r="C111" i="35"/>
  <c r="C111" i="34"/>
  <c r="D111" i="35"/>
  <c r="E111" i="32"/>
  <c r="E111" i="35"/>
  <c r="F111" i="32"/>
  <c r="F111" i="35"/>
  <c r="G111" i="32"/>
  <c r="G111" i="35"/>
  <c r="H111" i="32"/>
  <c r="C111" i="32"/>
  <c r="D111" i="32"/>
  <c r="D111" i="18"/>
  <c r="E111" i="18"/>
  <c r="F111" i="18"/>
  <c r="G111" i="18"/>
  <c r="C111" i="40"/>
  <c r="H111" i="18"/>
  <c r="C111" i="18"/>
  <c r="E94" i="33"/>
  <c r="DC94" i="36" s="1"/>
  <c r="E94" i="34"/>
  <c r="DJ94" i="36" s="1"/>
  <c r="F94" i="33"/>
  <c r="DD94" i="36" s="1"/>
  <c r="F94" i="34"/>
  <c r="DK94" i="36" s="1"/>
  <c r="G94" i="33"/>
  <c r="DE94" i="36" s="1"/>
  <c r="G94" i="34"/>
  <c r="DL94" i="36" s="1"/>
  <c r="H94" i="33"/>
  <c r="DF94" i="36" s="1"/>
  <c r="H94" i="34"/>
  <c r="DM94" i="36" s="1"/>
  <c r="C94" i="33"/>
  <c r="DA94" i="36" s="1"/>
  <c r="D94" i="33"/>
  <c r="DB94" i="36" s="1"/>
  <c r="C94" i="34"/>
  <c r="DH94" i="36" s="1"/>
  <c r="F94" i="35"/>
  <c r="DR94" i="36" s="1"/>
  <c r="D94" i="34"/>
  <c r="DI94" i="36" s="1"/>
  <c r="G94" i="35"/>
  <c r="DS94" i="36" s="1"/>
  <c r="H94" i="35"/>
  <c r="DT94" i="36" s="1"/>
  <c r="C94" i="32"/>
  <c r="CT94" i="36" s="1"/>
  <c r="D94" i="32"/>
  <c r="CU94" i="36" s="1"/>
  <c r="E94" i="32"/>
  <c r="CV94" i="36" s="1"/>
  <c r="F94" i="32"/>
  <c r="CW94" i="36" s="1"/>
  <c r="G94" i="32"/>
  <c r="CX94" i="36" s="1"/>
  <c r="C94" i="35"/>
  <c r="DO94" i="36" s="1"/>
  <c r="H94" i="32"/>
  <c r="CY94" i="36" s="1"/>
  <c r="D94" i="35"/>
  <c r="DP94" i="36" s="1"/>
  <c r="E94" i="35"/>
  <c r="DQ94" i="36" s="1"/>
  <c r="C94" i="18"/>
  <c r="CM94" i="36" s="1"/>
  <c r="D94" i="18"/>
  <c r="CN94" i="36" s="1"/>
  <c r="E94" i="18"/>
  <c r="CO94" i="36" s="1"/>
  <c r="F94" i="18"/>
  <c r="CP94" i="36" s="1"/>
  <c r="G94" i="18"/>
  <c r="CQ94" i="36" s="1"/>
  <c r="H94" i="18"/>
  <c r="CR94" i="36" s="1"/>
  <c r="G3" i="40"/>
  <c r="DZ3" i="36" s="1"/>
  <c r="G122" i="40"/>
  <c r="D121" i="40"/>
  <c r="G119" i="40"/>
  <c r="G116" i="40"/>
  <c r="D115" i="40"/>
  <c r="F113" i="40"/>
  <c r="C112" i="40"/>
  <c r="C109" i="40"/>
  <c r="F107" i="40"/>
  <c r="C106" i="40"/>
  <c r="DV106" i="36" s="1"/>
  <c r="F104" i="40"/>
  <c r="DY104" i="36" s="1"/>
  <c r="B103" i="40"/>
  <c r="DU103" i="36" s="1"/>
  <c r="E101" i="40"/>
  <c r="DX101" i="36" s="1"/>
  <c r="E98" i="40"/>
  <c r="DX98" i="36" s="1"/>
  <c r="E95" i="40"/>
  <c r="DX95" i="36" s="1"/>
  <c r="B94" i="40"/>
  <c r="DU94" i="36" s="1"/>
  <c r="D92" i="40"/>
  <c r="DW92" i="36" s="1"/>
  <c r="G90" i="40"/>
  <c r="DZ90" i="36" s="1"/>
  <c r="D89" i="40"/>
  <c r="DW89" i="36" s="1"/>
  <c r="G87" i="40"/>
  <c r="DZ87" i="36" s="1"/>
  <c r="D86" i="40"/>
  <c r="DW86" i="36" s="1"/>
  <c r="G84" i="40"/>
  <c r="DZ84" i="36" s="1"/>
  <c r="D83" i="40"/>
  <c r="DW83" i="36" s="1"/>
  <c r="F81" i="40"/>
  <c r="DY81" i="36" s="1"/>
  <c r="C80" i="40"/>
  <c r="DV80" i="36" s="1"/>
  <c r="F78" i="40"/>
  <c r="DY78" i="36" s="1"/>
  <c r="C77" i="40"/>
  <c r="DV77" i="36" s="1"/>
  <c r="F75" i="40"/>
  <c r="DY75" i="36" s="1"/>
  <c r="C74" i="40"/>
  <c r="DV74" i="36" s="1"/>
  <c r="F72" i="40"/>
  <c r="DY72" i="36" s="1"/>
  <c r="F70" i="40"/>
  <c r="DY70" i="36" s="1"/>
  <c r="D65" i="40"/>
  <c r="DW65" i="36" s="1"/>
  <c r="B62" i="40"/>
  <c r="DU62" i="36" s="1"/>
  <c r="B60" i="40"/>
  <c r="DU60" i="36" s="1"/>
  <c r="C54" i="40"/>
  <c r="DV54" i="36" s="1"/>
  <c r="D50" i="40"/>
  <c r="DW50" i="36" s="1"/>
  <c r="C46" i="40"/>
  <c r="DV46" i="36" s="1"/>
  <c r="G40" i="40"/>
  <c r="DZ40" i="36" s="1"/>
  <c r="E35" i="40"/>
  <c r="DX35" i="36" s="1"/>
  <c r="C30" i="40"/>
  <c r="DV30" i="36" s="1"/>
  <c r="G24" i="40"/>
  <c r="DZ24" i="36" s="1"/>
  <c r="E19" i="40"/>
  <c r="DX19" i="36" s="1"/>
  <c r="C14" i="40"/>
  <c r="DV14" i="36" s="1"/>
  <c r="G8" i="40"/>
  <c r="DZ8" i="36" s="1"/>
  <c r="F140" i="18"/>
  <c r="F132" i="18"/>
  <c r="F124" i="18"/>
  <c r="H143" i="18"/>
  <c r="E6" i="35"/>
  <c r="DQ6" i="36" s="1"/>
  <c r="C6" i="34"/>
  <c r="DH6" i="36" s="1"/>
  <c r="H6" i="35"/>
  <c r="DT6" i="36" s="1"/>
  <c r="F6" i="34"/>
  <c r="DK6" i="36" s="1"/>
  <c r="C6" i="35"/>
  <c r="DO6" i="36" s="1"/>
  <c r="F6" i="35"/>
  <c r="DR6" i="36" s="1"/>
  <c r="D6" i="34"/>
  <c r="DI6" i="36" s="1"/>
  <c r="G6" i="34"/>
  <c r="DL6" i="36" s="1"/>
  <c r="D6" i="35"/>
  <c r="DP6" i="36" s="1"/>
  <c r="G6" i="35"/>
  <c r="DS6" i="36" s="1"/>
  <c r="E6" i="34"/>
  <c r="DJ6" i="36" s="1"/>
  <c r="H6" i="34"/>
  <c r="DM6" i="36" s="1"/>
  <c r="E6" i="33"/>
  <c r="DC6" i="36" s="1"/>
  <c r="H6" i="33"/>
  <c r="DF6" i="36" s="1"/>
  <c r="D6" i="32"/>
  <c r="CU6" i="36" s="1"/>
  <c r="C6" i="33"/>
  <c r="DA6" i="36" s="1"/>
  <c r="G6" i="32"/>
  <c r="CX6" i="36" s="1"/>
  <c r="E6" i="32"/>
  <c r="CV6" i="36" s="1"/>
  <c r="F6" i="33"/>
  <c r="DD6" i="36" s="1"/>
  <c r="D6" i="33"/>
  <c r="DB6" i="36" s="1"/>
  <c r="C6" i="32"/>
  <c r="CT6" i="36" s="1"/>
  <c r="G6" i="33"/>
  <c r="DE6" i="36" s="1"/>
  <c r="H6" i="32"/>
  <c r="CY6" i="36" s="1"/>
  <c r="F6" i="32"/>
  <c r="CW6" i="36" s="1"/>
  <c r="E6" i="18"/>
  <c r="CO6" i="36" s="1"/>
  <c r="H6" i="18"/>
  <c r="CR6" i="36" s="1"/>
  <c r="F6" i="40"/>
  <c r="DY6" i="36" s="1"/>
  <c r="G6" i="40"/>
  <c r="DZ6" i="36" s="1"/>
  <c r="C6" i="18"/>
  <c r="CM6" i="36" s="1"/>
  <c r="F6" i="18"/>
  <c r="CP6" i="36" s="1"/>
  <c r="D6" i="18"/>
  <c r="CN6" i="36" s="1"/>
  <c r="G6" i="18"/>
  <c r="CQ6" i="36" s="1"/>
  <c r="D6" i="40"/>
  <c r="DW6" i="36" s="1"/>
  <c r="E6" i="40"/>
  <c r="DX6" i="36" s="1"/>
  <c r="E32" i="33"/>
  <c r="DC32" i="36" s="1"/>
  <c r="F32" i="33"/>
  <c r="DD32" i="36" s="1"/>
  <c r="G32" i="33"/>
  <c r="DE32" i="36" s="1"/>
  <c r="H32" i="33"/>
  <c r="DF32" i="36" s="1"/>
  <c r="G32" i="35"/>
  <c r="DS32" i="36" s="1"/>
  <c r="C32" i="33"/>
  <c r="DA32" i="36" s="1"/>
  <c r="H32" i="35"/>
  <c r="DT32" i="36" s="1"/>
  <c r="D32" i="33"/>
  <c r="DB32" i="36" s="1"/>
  <c r="C32" i="34"/>
  <c r="DH32" i="36" s="1"/>
  <c r="D32" i="34"/>
  <c r="DI32" i="36" s="1"/>
  <c r="E32" i="34"/>
  <c r="DJ32" i="36" s="1"/>
  <c r="F32" i="34"/>
  <c r="DK32" i="36" s="1"/>
  <c r="G32" i="34"/>
  <c r="DL32" i="36" s="1"/>
  <c r="H32" i="34"/>
  <c r="DM32" i="36" s="1"/>
  <c r="F32" i="35"/>
  <c r="DR32" i="36" s="1"/>
  <c r="G32" i="32"/>
  <c r="CX32" i="36" s="1"/>
  <c r="C32" i="35"/>
  <c r="DO32" i="36" s="1"/>
  <c r="H32" i="32"/>
  <c r="CY32" i="36" s="1"/>
  <c r="D32" i="35"/>
  <c r="DP32" i="36" s="1"/>
  <c r="E32" i="35"/>
  <c r="DQ32" i="36" s="1"/>
  <c r="C32" i="32"/>
  <c r="CT32" i="36" s="1"/>
  <c r="D32" i="32"/>
  <c r="CU32" i="36" s="1"/>
  <c r="E32" i="32"/>
  <c r="CV32" i="36" s="1"/>
  <c r="F32" i="32"/>
  <c r="CW32" i="36" s="1"/>
  <c r="F32" i="18"/>
  <c r="CP32" i="36" s="1"/>
  <c r="B32" i="40"/>
  <c r="DU32" i="36" s="1"/>
  <c r="G32" i="18"/>
  <c r="CQ32" i="36" s="1"/>
  <c r="C32" i="40"/>
  <c r="DV32" i="36" s="1"/>
  <c r="H32" i="18"/>
  <c r="CR32" i="36" s="1"/>
  <c r="D32" i="40"/>
  <c r="DW32" i="36" s="1"/>
  <c r="E32" i="40"/>
  <c r="DX32" i="36" s="1"/>
  <c r="C32" i="18"/>
  <c r="CM32" i="36" s="1"/>
  <c r="D32" i="18"/>
  <c r="CN32" i="36" s="1"/>
  <c r="E32" i="18"/>
  <c r="CO32" i="36" s="1"/>
  <c r="E36" i="33"/>
  <c r="DC36" i="36" s="1"/>
  <c r="F36" i="33"/>
  <c r="DD36" i="36" s="1"/>
  <c r="G36" i="33"/>
  <c r="DE36" i="36" s="1"/>
  <c r="H36" i="33"/>
  <c r="DF36" i="36" s="1"/>
  <c r="G36" i="35"/>
  <c r="DS36" i="36" s="1"/>
  <c r="H36" i="35"/>
  <c r="DT36" i="36" s="1"/>
  <c r="C36" i="34"/>
  <c r="DH36" i="36" s="1"/>
  <c r="D36" i="34"/>
  <c r="DI36" i="36" s="1"/>
  <c r="E36" i="34"/>
  <c r="DJ36" i="36" s="1"/>
  <c r="C36" i="33"/>
  <c r="DA36" i="36" s="1"/>
  <c r="F36" i="34"/>
  <c r="DK36" i="36" s="1"/>
  <c r="D36" i="33"/>
  <c r="DB36" i="36" s="1"/>
  <c r="G36" i="34"/>
  <c r="DL36" i="36" s="1"/>
  <c r="H36" i="34"/>
  <c r="DM36" i="36" s="1"/>
  <c r="D36" i="35"/>
  <c r="DP36" i="36" s="1"/>
  <c r="E36" i="35"/>
  <c r="DQ36" i="36" s="1"/>
  <c r="F36" i="35"/>
  <c r="DR36" i="36" s="1"/>
  <c r="G36" i="32"/>
  <c r="CX36" i="36" s="1"/>
  <c r="H36" i="32"/>
  <c r="CY36" i="36" s="1"/>
  <c r="C36" i="35"/>
  <c r="DO36" i="36" s="1"/>
  <c r="C36" i="32"/>
  <c r="CT36" i="36" s="1"/>
  <c r="D36" i="32"/>
  <c r="CU36" i="36" s="1"/>
  <c r="E36" i="32"/>
  <c r="CV36" i="36" s="1"/>
  <c r="F36" i="32"/>
  <c r="CW36" i="36" s="1"/>
  <c r="F36" i="18"/>
  <c r="CP36" i="36" s="1"/>
  <c r="B36" i="40"/>
  <c r="DU36" i="36" s="1"/>
  <c r="G36" i="18"/>
  <c r="CQ36" i="36" s="1"/>
  <c r="C36" i="40"/>
  <c r="DV36" i="36" s="1"/>
  <c r="H36" i="18"/>
  <c r="CR36" i="36" s="1"/>
  <c r="D36" i="40"/>
  <c r="DW36" i="36" s="1"/>
  <c r="E36" i="40"/>
  <c r="DX36" i="36" s="1"/>
  <c r="C36" i="18"/>
  <c r="CM36" i="36" s="1"/>
  <c r="D36" i="18"/>
  <c r="CN36" i="36" s="1"/>
  <c r="E36" i="18"/>
  <c r="CO36" i="36" s="1"/>
  <c r="G93" i="33"/>
  <c r="DE93" i="36" s="1"/>
  <c r="H93" i="33"/>
  <c r="DF93" i="36" s="1"/>
  <c r="C93" i="34"/>
  <c r="DH93" i="36" s="1"/>
  <c r="D93" i="34"/>
  <c r="DI93" i="36" s="1"/>
  <c r="C93" i="33"/>
  <c r="DA93" i="36" s="1"/>
  <c r="E93" i="34"/>
  <c r="DJ93" i="36" s="1"/>
  <c r="D93" i="33"/>
  <c r="DB93" i="36" s="1"/>
  <c r="F93" i="34"/>
  <c r="DK93" i="36" s="1"/>
  <c r="E93" i="33"/>
  <c r="DC93" i="36" s="1"/>
  <c r="G93" i="34"/>
  <c r="DL93" i="36" s="1"/>
  <c r="F93" i="33"/>
  <c r="DD93" i="36" s="1"/>
  <c r="H93" i="34"/>
  <c r="DM93" i="36" s="1"/>
  <c r="D93" i="35"/>
  <c r="DP93" i="36" s="1"/>
  <c r="E93" i="35"/>
  <c r="DQ93" i="36" s="1"/>
  <c r="F93" i="35"/>
  <c r="DR93" i="36" s="1"/>
  <c r="G93" i="35"/>
  <c r="DS93" i="36" s="1"/>
  <c r="C93" i="32"/>
  <c r="CT93" i="36" s="1"/>
  <c r="C93" i="35"/>
  <c r="DO93" i="36" s="1"/>
  <c r="D93" i="32"/>
  <c r="CU93" i="36" s="1"/>
  <c r="H93" i="35"/>
  <c r="DT93" i="36" s="1"/>
  <c r="E93" i="32"/>
  <c r="CV93" i="36" s="1"/>
  <c r="F93" i="32"/>
  <c r="CW93" i="36" s="1"/>
  <c r="G93" i="32"/>
  <c r="CX93" i="36" s="1"/>
  <c r="H93" i="32"/>
  <c r="CY93" i="36" s="1"/>
  <c r="H93" i="18"/>
  <c r="CR93" i="36" s="1"/>
  <c r="C93" i="18"/>
  <c r="CM93" i="36" s="1"/>
  <c r="G93" i="40"/>
  <c r="DZ93" i="36" s="1"/>
  <c r="D93" i="18"/>
  <c r="CN93" i="36" s="1"/>
  <c r="E93" i="18"/>
  <c r="CO93" i="36" s="1"/>
  <c r="F93" i="18"/>
  <c r="CP93" i="36" s="1"/>
  <c r="G93" i="18"/>
  <c r="CQ93" i="36" s="1"/>
  <c r="C27" i="33"/>
  <c r="DA27" i="36" s="1"/>
  <c r="D27" i="33"/>
  <c r="DB27" i="36" s="1"/>
  <c r="E27" i="33"/>
  <c r="DC27" i="36" s="1"/>
  <c r="F27" i="33"/>
  <c r="DD27" i="36" s="1"/>
  <c r="G27" i="34"/>
  <c r="DL27" i="36" s="1"/>
  <c r="E27" i="35"/>
  <c r="DQ27" i="36" s="1"/>
  <c r="H27" i="34"/>
  <c r="DM27" i="36" s="1"/>
  <c r="F27" i="35"/>
  <c r="DR27" i="36" s="1"/>
  <c r="G27" i="33"/>
  <c r="DE27" i="36" s="1"/>
  <c r="H27" i="33"/>
  <c r="DF27" i="36" s="1"/>
  <c r="C27" i="34"/>
  <c r="DH27" i="36" s="1"/>
  <c r="D27" i="34"/>
  <c r="DI27" i="36" s="1"/>
  <c r="E27" i="34"/>
  <c r="DJ27" i="36" s="1"/>
  <c r="F27" i="34"/>
  <c r="DK27" i="36" s="1"/>
  <c r="D27" i="35"/>
  <c r="DP27" i="36" s="1"/>
  <c r="G27" i="35"/>
  <c r="DS27" i="36" s="1"/>
  <c r="H27" i="35"/>
  <c r="DT27" i="36" s="1"/>
  <c r="E27" i="32"/>
  <c r="CV27" i="36" s="1"/>
  <c r="F27" i="32"/>
  <c r="CW27" i="36" s="1"/>
  <c r="G27" i="32"/>
  <c r="CX27" i="36" s="1"/>
  <c r="H27" i="32"/>
  <c r="CY27" i="36" s="1"/>
  <c r="C27" i="32"/>
  <c r="CT27" i="36" s="1"/>
  <c r="C27" i="35"/>
  <c r="DO27" i="36" s="1"/>
  <c r="D27" i="32"/>
  <c r="CU27" i="36" s="1"/>
  <c r="D27" i="18"/>
  <c r="CN27" i="36" s="1"/>
  <c r="E27" i="18"/>
  <c r="CO27" i="36" s="1"/>
  <c r="F27" i="18"/>
  <c r="CP27" i="36" s="1"/>
  <c r="B27" i="40"/>
  <c r="DU27" i="36" s="1"/>
  <c r="G27" i="18"/>
  <c r="CQ27" i="36" s="1"/>
  <c r="C27" i="40"/>
  <c r="DV27" i="36" s="1"/>
  <c r="H27" i="18"/>
  <c r="CR27" i="36" s="1"/>
  <c r="F27" i="40"/>
  <c r="DY27" i="36" s="1"/>
  <c r="C27" i="18"/>
  <c r="CM27" i="36" s="1"/>
  <c r="G27" i="40"/>
  <c r="DZ27" i="36" s="1"/>
  <c r="E68" i="33"/>
  <c r="DC68" i="36" s="1"/>
  <c r="F68" i="33"/>
  <c r="DD68" i="36" s="1"/>
  <c r="G68" i="33"/>
  <c r="DE68" i="36" s="1"/>
  <c r="H68" i="33"/>
  <c r="DF68" i="36" s="1"/>
  <c r="C68" i="34"/>
  <c r="DH68" i="36" s="1"/>
  <c r="D68" i="34"/>
  <c r="DI68" i="36" s="1"/>
  <c r="E68" i="34"/>
  <c r="DJ68" i="36" s="1"/>
  <c r="C68" i="33"/>
  <c r="DA68" i="36" s="1"/>
  <c r="F68" i="34"/>
  <c r="DK68" i="36" s="1"/>
  <c r="D68" i="33"/>
  <c r="DB68" i="36" s="1"/>
  <c r="C68" i="35"/>
  <c r="DO68" i="36" s="1"/>
  <c r="G68" i="34"/>
  <c r="DL68" i="36" s="1"/>
  <c r="D68" i="35"/>
  <c r="DP68" i="36" s="1"/>
  <c r="H68" i="34"/>
  <c r="DM68" i="36" s="1"/>
  <c r="E68" i="35"/>
  <c r="DQ68" i="36" s="1"/>
  <c r="F68" i="35"/>
  <c r="DR68" i="36" s="1"/>
  <c r="G68" i="32"/>
  <c r="CX68" i="36" s="1"/>
  <c r="G68" i="35"/>
  <c r="DS68" i="36" s="1"/>
  <c r="H68" i="32"/>
  <c r="CY68" i="36" s="1"/>
  <c r="H68" i="35"/>
  <c r="DT68" i="36" s="1"/>
  <c r="C68" i="32"/>
  <c r="CT68" i="36" s="1"/>
  <c r="D68" i="32"/>
  <c r="CU68" i="36" s="1"/>
  <c r="E68" i="32"/>
  <c r="CV68" i="36" s="1"/>
  <c r="F68" i="32"/>
  <c r="CW68" i="36" s="1"/>
  <c r="F68" i="18"/>
  <c r="CP68" i="36" s="1"/>
  <c r="G68" i="18"/>
  <c r="CQ68" i="36" s="1"/>
  <c r="H68" i="18"/>
  <c r="CR68" i="36" s="1"/>
  <c r="D68" i="40"/>
  <c r="DW68" i="36" s="1"/>
  <c r="E68" i="40"/>
  <c r="DX68" i="36" s="1"/>
  <c r="C68" i="18"/>
  <c r="CM68" i="36" s="1"/>
  <c r="D68" i="18"/>
  <c r="CN68" i="36" s="1"/>
  <c r="E68" i="18"/>
  <c r="CO68" i="36" s="1"/>
  <c r="C63" i="33"/>
  <c r="DA63" i="36" s="1"/>
  <c r="D63" i="33"/>
  <c r="DB63" i="36" s="1"/>
  <c r="E63" i="33"/>
  <c r="DC63" i="36" s="1"/>
  <c r="F63" i="33"/>
  <c r="DD63" i="36" s="1"/>
  <c r="H63" i="33"/>
  <c r="DF63" i="36" s="1"/>
  <c r="G63" i="34"/>
  <c r="DL63" i="36" s="1"/>
  <c r="H63" i="34"/>
  <c r="DM63" i="36" s="1"/>
  <c r="C63" i="34"/>
  <c r="DH63" i="36" s="1"/>
  <c r="D63" i="34"/>
  <c r="DI63" i="36" s="1"/>
  <c r="G63" i="33"/>
  <c r="DE63" i="36" s="1"/>
  <c r="H63" i="35"/>
  <c r="DT63" i="36" s="1"/>
  <c r="E63" i="34"/>
  <c r="DJ63" i="36" s="1"/>
  <c r="F63" i="34"/>
  <c r="DK63" i="36" s="1"/>
  <c r="C63" i="35"/>
  <c r="DO63" i="36" s="1"/>
  <c r="D63" i="35"/>
  <c r="DP63" i="36" s="1"/>
  <c r="E63" i="32"/>
  <c r="CV63" i="36" s="1"/>
  <c r="E63" i="35"/>
  <c r="DQ63" i="36" s="1"/>
  <c r="F63" i="32"/>
  <c r="CW63" i="36" s="1"/>
  <c r="F63" i="35"/>
  <c r="DR63" i="36" s="1"/>
  <c r="G63" i="32"/>
  <c r="CX63" i="36" s="1"/>
  <c r="G63" i="35"/>
  <c r="DS63" i="36" s="1"/>
  <c r="H63" i="32"/>
  <c r="CY63" i="36" s="1"/>
  <c r="C63" i="32"/>
  <c r="CT63" i="36" s="1"/>
  <c r="D63" i="32"/>
  <c r="CU63" i="36" s="1"/>
  <c r="D63" i="18"/>
  <c r="CN63" i="36" s="1"/>
  <c r="E63" i="18"/>
  <c r="CO63" i="36" s="1"/>
  <c r="F63" i="18"/>
  <c r="CP63" i="36" s="1"/>
  <c r="B63" i="40"/>
  <c r="DU63" i="36" s="1"/>
  <c r="G63" i="18"/>
  <c r="CQ63" i="36" s="1"/>
  <c r="C63" i="40"/>
  <c r="DV63" i="36" s="1"/>
  <c r="H63" i="18"/>
  <c r="CR63" i="36" s="1"/>
  <c r="C63" i="18"/>
  <c r="CM63" i="36" s="1"/>
  <c r="E102" i="34"/>
  <c r="DJ102" i="36" s="1"/>
  <c r="F102" i="34"/>
  <c r="DK102" i="36" s="1"/>
  <c r="C102" i="33"/>
  <c r="DA102" i="36" s="1"/>
  <c r="G102" i="34"/>
  <c r="DL102" i="36" s="1"/>
  <c r="D102" i="33"/>
  <c r="DB102" i="36" s="1"/>
  <c r="H102" i="34"/>
  <c r="DM102" i="36" s="1"/>
  <c r="E102" i="33"/>
  <c r="DC102" i="36" s="1"/>
  <c r="F102" i="33"/>
  <c r="DD102" i="36" s="1"/>
  <c r="G102" i="33"/>
  <c r="DE102" i="36" s="1"/>
  <c r="H102" i="33"/>
  <c r="DF102" i="36" s="1"/>
  <c r="F102" i="35"/>
  <c r="DR102" i="36" s="1"/>
  <c r="G102" i="35"/>
  <c r="DS102" i="36" s="1"/>
  <c r="H102" i="35"/>
  <c r="DT102" i="36" s="1"/>
  <c r="C102" i="34"/>
  <c r="DH102" i="36" s="1"/>
  <c r="D102" i="34"/>
  <c r="DI102" i="36" s="1"/>
  <c r="C102" i="32"/>
  <c r="CT102" i="36" s="1"/>
  <c r="D102" i="32"/>
  <c r="CU102" i="36" s="1"/>
  <c r="E102" i="32"/>
  <c r="CV102" i="36" s="1"/>
  <c r="F102" i="32"/>
  <c r="CW102" i="36" s="1"/>
  <c r="G102" i="32"/>
  <c r="CX102" i="36" s="1"/>
  <c r="C102" i="35"/>
  <c r="DO102" i="36" s="1"/>
  <c r="D102" i="35"/>
  <c r="DP102" i="36" s="1"/>
  <c r="E102" i="35"/>
  <c r="DQ102" i="36" s="1"/>
  <c r="H102" i="32"/>
  <c r="CY102" i="36" s="1"/>
  <c r="C102" i="18"/>
  <c r="CM102" i="36" s="1"/>
  <c r="D102" i="18"/>
  <c r="CN102" i="36" s="1"/>
  <c r="E102" i="18"/>
  <c r="CO102" i="36" s="1"/>
  <c r="F102" i="18"/>
  <c r="CP102" i="36" s="1"/>
  <c r="G102" i="18"/>
  <c r="CQ102" i="36" s="1"/>
  <c r="H102" i="18"/>
  <c r="CR102" i="36" s="1"/>
  <c r="E118" i="34"/>
  <c r="F118" i="34"/>
  <c r="C118" i="33"/>
  <c r="D118" i="33"/>
  <c r="E118" i="33"/>
  <c r="F118" i="33"/>
  <c r="G118" i="33"/>
  <c r="H118" i="33"/>
  <c r="D118" i="34"/>
  <c r="F118" i="35"/>
  <c r="G118" i="34"/>
  <c r="G118" i="35"/>
  <c r="H118" i="34"/>
  <c r="H118" i="35"/>
  <c r="C118" i="34"/>
  <c r="C118" i="32"/>
  <c r="D118" i="32"/>
  <c r="E118" i="32"/>
  <c r="F118" i="32"/>
  <c r="G118" i="32"/>
  <c r="C118" i="35"/>
  <c r="D118" i="35"/>
  <c r="E118" i="35"/>
  <c r="H118" i="32"/>
  <c r="C118" i="18"/>
  <c r="D118" i="18"/>
  <c r="E118" i="18"/>
  <c r="F118" i="18"/>
  <c r="G118" i="18"/>
  <c r="H118" i="18"/>
  <c r="E110" i="33"/>
  <c r="E110" i="34"/>
  <c r="F110" i="33"/>
  <c r="F110" i="34"/>
  <c r="G110" i="33"/>
  <c r="H110" i="33"/>
  <c r="C110" i="33"/>
  <c r="D110" i="33"/>
  <c r="F110" i="35"/>
  <c r="G110" i="35"/>
  <c r="H110" i="35"/>
  <c r="C110" i="34"/>
  <c r="D110" i="34"/>
  <c r="G110" i="34"/>
  <c r="H110" i="34"/>
  <c r="C110" i="32"/>
  <c r="D110" i="32"/>
  <c r="E110" i="32"/>
  <c r="F110" i="32"/>
  <c r="G110" i="32"/>
  <c r="C110" i="35"/>
  <c r="D110" i="35"/>
  <c r="E110" i="35"/>
  <c r="H110" i="32"/>
  <c r="C110" i="18"/>
  <c r="D110" i="18"/>
  <c r="E110" i="18"/>
  <c r="F110" i="18"/>
  <c r="G110" i="18"/>
  <c r="H110" i="18"/>
  <c r="C99" i="33"/>
  <c r="DA99" i="36" s="1"/>
  <c r="D99" i="33"/>
  <c r="DB99" i="36" s="1"/>
  <c r="G99" i="33"/>
  <c r="DE99" i="36" s="1"/>
  <c r="G99" i="34"/>
  <c r="DL99" i="36" s="1"/>
  <c r="H99" i="33"/>
  <c r="DF99" i="36" s="1"/>
  <c r="H99" i="34"/>
  <c r="DM99" i="36" s="1"/>
  <c r="C99" i="34"/>
  <c r="DH99" i="36" s="1"/>
  <c r="D99" i="34"/>
  <c r="DI99" i="36" s="1"/>
  <c r="E99" i="33"/>
  <c r="DC99" i="36" s="1"/>
  <c r="F99" i="33"/>
  <c r="DD99" i="36" s="1"/>
  <c r="E99" i="34"/>
  <c r="DJ99" i="36" s="1"/>
  <c r="H99" i="35"/>
  <c r="DT99" i="36" s="1"/>
  <c r="F99" i="34"/>
  <c r="DK99" i="36" s="1"/>
  <c r="C99" i="35"/>
  <c r="DO99" i="36" s="1"/>
  <c r="E99" i="32"/>
  <c r="CV99" i="36" s="1"/>
  <c r="F99" i="32"/>
  <c r="CW99" i="36" s="1"/>
  <c r="G99" i="32"/>
  <c r="CX99" i="36" s="1"/>
  <c r="H99" i="32"/>
  <c r="CY99" i="36" s="1"/>
  <c r="D99" i="35"/>
  <c r="DP99" i="36" s="1"/>
  <c r="E99" i="35"/>
  <c r="DQ99" i="36" s="1"/>
  <c r="F99" i="35"/>
  <c r="DR99" i="36" s="1"/>
  <c r="C99" i="32"/>
  <c r="CT99" i="36" s="1"/>
  <c r="G99" i="35"/>
  <c r="DS99" i="36" s="1"/>
  <c r="D99" i="32"/>
  <c r="CU99" i="36" s="1"/>
  <c r="D99" i="18"/>
  <c r="CN99" i="36" s="1"/>
  <c r="E99" i="18"/>
  <c r="CO99" i="36" s="1"/>
  <c r="F99" i="18"/>
  <c r="CP99" i="36" s="1"/>
  <c r="G99" i="18"/>
  <c r="CQ99" i="36" s="1"/>
  <c r="C99" i="40"/>
  <c r="DV99" i="36" s="1"/>
  <c r="H99" i="18"/>
  <c r="CR99" i="36" s="1"/>
  <c r="C99" i="18"/>
  <c r="CM99" i="36" s="1"/>
  <c r="B3" i="40"/>
  <c r="DU3" i="36" s="1"/>
  <c r="F122" i="40"/>
  <c r="C121" i="40"/>
  <c r="F119" i="40"/>
  <c r="C118" i="40"/>
  <c r="F116" i="40"/>
  <c r="E113" i="40"/>
  <c r="B112" i="40"/>
  <c r="E110" i="40"/>
  <c r="E107" i="40"/>
  <c r="B106" i="40"/>
  <c r="DU106" i="36" s="1"/>
  <c r="D104" i="40"/>
  <c r="DW104" i="36" s="1"/>
  <c r="G102" i="40"/>
  <c r="DZ102" i="36" s="1"/>
  <c r="G99" i="40"/>
  <c r="DZ99" i="36" s="1"/>
  <c r="D98" i="40"/>
  <c r="DW98" i="36" s="1"/>
  <c r="G96" i="40"/>
  <c r="DZ96" i="36" s="1"/>
  <c r="D95" i="40"/>
  <c r="DW95" i="36" s="1"/>
  <c r="F93" i="40"/>
  <c r="DY93" i="36" s="1"/>
  <c r="C92" i="40"/>
  <c r="DV92" i="36" s="1"/>
  <c r="C89" i="40"/>
  <c r="DV89" i="36" s="1"/>
  <c r="F87" i="40"/>
  <c r="DY87" i="36" s="1"/>
  <c r="C86" i="40"/>
  <c r="DV86" i="36" s="1"/>
  <c r="F84" i="40"/>
  <c r="DY84" i="36" s="1"/>
  <c r="E81" i="40"/>
  <c r="DX81" i="36" s="1"/>
  <c r="B80" i="40"/>
  <c r="DU80" i="36" s="1"/>
  <c r="E78" i="40"/>
  <c r="DX78" i="36" s="1"/>
  <c r="E75" i="40"/>
  <c r="DX75" i="36" s="1"/>
  <c r="B74" i="40"/>
  <c r="DU74" i="36" s="1"/>
  <c r="C72" i="40"/>
  <c r="DV72" i="36" s="1"/>
  <c r="E70" i="40"/>
  <c r="DX70" i="36" s="1"/>
  <c r="G68" i="40"/>
  <c r="DZ68" i="36" s="1"/>
  <c r="G66" i="40"/>
  <c r="DZ66" i="36" s="1"/>
  <c r="E63" i="40"/>
  <c r="DX63" i="36" s="1"/>
  <c r="E61" i="40"/>
  <c r="DX61" i="36" s="1"/>
  <c r="G59" i="40"/>
  <c r="DZ59" i="36" s="1"/>
  <c r="C50" i="40"/>
  <c r="DV50" i="36" s="1"/>
  <c r="F40" i="40"/>
  <c r="DY40" i="36" s="1"/>
  <c r="C47" i="33"/>
  <c r="DA47" i="36" s="1"/>
  <c r="D47" i="33"/>
  <c r="DB47" i="36" s="1"/>
  <c r="E47" i="33"/>
  <c r="DC47" i="36" s="1"/>
  <c r="F47" i="33"/>
  <c r="DD47" i="36" s="1"/>
  <c r="H47" i="33"/>
  <c r="DF47" i="36" s="1"/>
  <c r="G47" i="34"/>
  <c r="DL47" i="36" s="1"/>
  <c r="E47" i="35"/>
  <c r="DQ47" i="36" s="1"/>
  <c r="H47" i="34"/>
  <c r="DM47" i="36" s="1"/>
  <c r="F47" i="35"/>
  <c r="DR47" i="36" s="1"/>
  <c r="C47" i="34"/>
  <c r="DH47" i="36" s="1"/>
  <c r="D47" i="34"/>
  <c r="DI47" i="36" s="1"/>
  <c r="E47" i="34"/>
  <c r="DJ47" i="36" s="1"/>
  <c r="G47" i="33"/>
  <c r="DE47" i="36" s="1"/>
  <c r="F47" i="34"/>
  <c r="DK47" i="36" s="1"/>
  <c r="C47" i="35"/>
  <c r="DO47" i="36" s="1"/>
  <c r="D47" i="35"/>
  <c r="DP47" i="36" s="1"/>
  <c r="G47" i="35"/>
  <c r="DS47" i="36" s="1"/>
  <c r="E47" i="32"/>
  <c r="CV47" i="36" s="1"/>
  <c r="F47" i="32"/>
  <c r="CW47" i="36" s="1"/>
  <c r="G47" i="32"/>
  <c r="CX47" i="36" s="1"/>
  <c r="H47" i="32"/>
  <c r="CY47" i="36" s="1"/>
  <c r="H47" i="35"/>
  <c r="DT47" i="36" s="1"/>
  <c r="C47" i="32"/>
  <c r="CT47" i="36" s="1"/>
  <c r="D47" i="32"/>
  <c r="CU47" i="36" s="1"/>
  <c r="D47" i="18"/>
  <c r="CN47" i="36" s="1"/>
  <c r="E47" i="18"/>
  <c r="CO47" i="36" s="1"/>
  <c r="F47" i="18"/>
  <c r="CP47" i="36" s="1"/>
  <c r="B47" i="40"/>
  <c r="DU47" i="36" s="1"/>
  <c r="G47" i="18"/>
  <c r="CQ47" i="36" s="1"/>
  <c r="C47" i="40"/>
  <c r="DV47" i="36" s="1"/>
  <c r="H47" i="18"/>
  <c r="CR47" i="36" s="1"/>
  <c r="F47" i="40"/>
  <c r="DY47" i="36" s="1"/>
  <c r="C47" i="18"/>
  <c r="CM47" i="36" s="1"/>
  <c r="G47" i="40"/>
  <c r="DZ47" i="36" s="1"/>
  <c r="G8" i="33"/>
  <c r="DE8" i="36" s="1"/>
  <c r="F8" i="33"/>
  <c r="DD8" i="36" s="1"/>
  <c r="D8" i="32"/>
  <c r="CU8" i="36" s="1"/>
  <c r="G8" i="32"/>
  <c r="CX8" i="36" s="1"/>
  <c r="F8" i="18"/>
  <c r="CP8" i="36" s="1"/>
  <c r="C8" i="33"/>
  <c r="DA8" i="36" s="1"/>
  <c r="H8" i="35"/>
  <c r="DT8" i="36" s="1"/>
  <c r="H8" i="34"/>
  <c r="DM8" i="36" s="1"/>
  <c r="H8" i="33"/>
  <c r="DF8" i="36" s="1"/>
  <c r="H8" i="32"/>
  <c r="CY8" i="36" s="1"/>
  <c r="G8" i="35"/>
  <c r="DS8" i="36" s="1"/>
  <c r="G8" i="34"/>
  <c r="DL8" i="36" s="1"/>
  <c r="E8" i="34"/>
  <c r="DJ8" i="36" s="1"/>
  <c r="D8" i="33"/>
  <c r="DB8" i="36" s="1"/>
  <c r="C8" i="32"/>
  <c r="CT8" i="36" s="1"/>
  <c r="F8" i="32"/>
  <c r="CW8" i="36" s="1"/>
  <c r="E8" i="33"/>
  <c r="DC8" i="36" s="1"/>
  <c r="D8" i="18"/>
  <c r="CN8" i="36" s="1"/>
  <c r="C8" i="18"/>
  <c r="CM8" i="36" s="1"/>
  <c r="E8" i="18"/>
  <c r="CO8" i="36" s="1"/>
  <c r="E8" i="32"/>
  <c r="CV8" i="36" s="1"/>
  <c r="D8" i="35"/>
  <c r="DP8" i="36" s="1"/>
  <c r="D8" i="34"/>
  <c r="DI8" i="36" s="1"/>
  <c r="F8" i="35"/>
  <c r="DR8" i="36" s="1"/>
  <c r="F8" i="34"/>
  <c r="DK8" i="36" s="1"/>
  <c r="C8" i="34"/>
  <c r="DH8" i="36" s="1"/>
  <c r="E8" i="35"/>
  <c r="DQ8" i="36" s="1"/>
  <c r="G8" i="18"/>
  <c r="CQ8" i="36" s="1"/>
  <c r="B8" i="40"/>
  <c r="DU8" i="36" s="1"/>
  <c r="C8" i="40"/>
  <c r="DV8" i="36" s="1"/>
  <c r="D8" i="40"/>
  <c r="DW8" i="36" s="1"/>
  <c r="E8" i="40"/>
  <c r="DX8" i="36" s="1"/>
  <c r="G8" i="20"/>
  <c r="H8" i="18"/>
  <c r="CR8" i="36" s="1"/>
  <c r="G65" i="33"/>
  <c r="DE65" i="36" s="1"/>
  <c r="H65" i="33"/>
  <c r="DF65" i="36" s="1"/>
  <c r="C65" i="34"/>
  <c r="DH65" i="36" s="1"/>
  <c r="D65" i="34"/>
  <c r="DI65" i="36" s="1"/>
  <c r="E65" i="34"/>
  <c r="DJ65" i="36" s="1"/>
  <c r="C65" i="33"/>
  <c r="DA65" i="36" s="1"/>
  <c r="F65" i="34"/>
  <c r="DK65" i="36" s="1"/>
  <c r="D65" i="33"/>
  <c r="DB65" i="36" s="1"/>
  <c r="G65" i="34"/>
  <c r="DL65" i="36" s="1"/>
  <c r="E65" i="33"/>
  <c r="DC65" i="36" s="1"/>
  <c r="H65" i="34"/>
  <c r="DM65" i="36" s="1"/>
  <c r="F65" i="33"/>
  <c r="DD65" i="36" s="1"/>
  <c r="D65" i="35"/>
  <c r="DP65" i="36" s="1"/>
  <c r="E65" i="35"/>
  <c r="DQ65" i="36" s="1"/>
  <c r="F65" i="35"/>
  <c r="DR65" i="36" s="1"/>
  <c r="G65" i="35"/>
  <c r="DS65" i="36" s="1"/>
  <c r="H65" i="35"/>
  <c r="DT65" i="36" s="1"/>
  <c r="C65" i="32"/>
  <c r="CT65" i="36" s="1"/>
  <c r="D65" i="32"/>
  <c r="CU65" i="36" s="1"/>
  <c r="E65" i="32"/>
  <c r="CV65" i="36" s="1"/>
  <c r="F65" i="32"/>
  <c r="CW65" i="36" s="1"/>
  <c r="G65" i="32"/>
  <c r="CX65" i="36" s="1"/>
  <c r="C65" i="35"/>
  <c r="DO65" i="36" s="1"/>
  <c r="H65" i="32"/>
  <c r="CY65" i="36" s="1"/>
  <c r="H65" i="18"/>
  <c r="CR65" i="36" s="1"/>
  <c r="F65" i="40"/>
  <c r="DY65" i="36" s="1"/>
  <c r="C65" i="18"/>
  <c r="CM65" i="36" s="1"/>
  <c r="G65" i="40"/>
  <c r="DZ65" i="36" s="1"/>
  <c r="D65" i="18"/>
  <c r="CN65" i="36" s="1"/>
  <c r="E65" i="18"/>
  <c r="CO65" i="36" s="1"/>
  <c r="F65" i="18"/>
  <c r="CP65" i="36" s="1"/>
  <c r="G65" i="18"/>
  <c r="CQ65" i="36" s="1"/>
  <c r="G73" i="33"/>
  <c r="DE73" i="36" s="1"/>
  <c r="H73" i="33"/>
  <c r="DF73" i="36" s="1"/>
  <c r="C73" i="34"/>
  <c r="DH73" i="36" s="1"/>
  <c r="D73" i="34"/>
  <c r="DI73" i="36" s="1"/>
  <c r="E73" i="34"/>
  <c r="DJ73" i="36" s="1"/>
  <c r="C73" i="33"/>
  <c r="DA73" i="36" s="1"/>
  <c r="F73" i="34"/>
  <c r="DK73" i="36" s="1"/>
  <c r="D73" i="33"/>
  <c r="DB73" i="36" s="1"/>
  <c r="G73" i="34"/>
  <c r="DL73" i="36" s="1"/>
  <c r="E73" i="33"/>
  <c r="DC73" i="36" s="1"/>
  <c r="H73" i="34"/>
  <c r="DM73" i="36" s="1"/>
  <c r="F73" i="33"/>
  <c r="DD73" i="36" s="1"/>
  <c r="D73" i="35"/>
  <c r="DP73" i="36" s="1"/>
  <c r="E73" i="35"/>
  <c r="DQ73" i="36" s="1"/>
  <c r="F73" i="35"/>
  <c r="DR73" i="36" s="1"/>
  <c r="G73" i="35"/>
  <c r="DS73" i="36" s="1"/>
  <c r="H73" i="35"/>
  <c r="DT73" i="36" s="1"/>
  <c r="C73" i="32"/>
  <c r="CT73" i="36" s="1"/>
  <c r="D73" i="32"/>
  <c r="CU73" i="36" s="1"/>
  <c r="E73" i="32"/>
  <c r="CV73" i="36" s="1"/>
  <c r="F73" i="32"/>
  <c r="CW73" i="36" s="1"/>
  <c r="G73" i="32"/>
  <c r="CX73" i="36" s="1"/>
  <c r="C73" i="35"/>
  <c r="DO73" i="36" s="1"/>
  <c r="H73" i="32"/>
  <c r="CY73" i="36" s="1"/>
  <c r="H73" i="18"/>
  <c r="CR73" i="36" s="1"/>
  <c r="C73" i="18"/>
  <c r="CM73" i="36" s="1"/>
  <c r="G73" i="40"/>
  <c r="DZ73" i="36" s="1"/>
  <c r="D73" i="18"/>
  <c r="CN73" i="36" s="1"/>
  <c r="E73" i="18"/>
  <c r="CO73" i="36" s="1"/>
  <c r="F73" i="18"/>
  <c r="CP73" i="36" s="1"/>
  <c r="G73" i="18"/>
  <c r="CQ73" i="36" s="1"/>
  <c r="E12" i="33"/>
  <c r="DC12" i="36" s="1"/>
  <c r="F12" i="33"/>
  <c r="DD12" i="36" s="1"/>
  <c r="G12" i="33"/>
  <c r="DE12" i="36" s="1"/>
  <c r="H12" i="33"/>
  <c r="DF12" i="36" s="1"/>
  <c r="C12" i="33"/>
  <c r="DA12" i="36" s="1"/>
  <c r="D12" i="33"/>
  <c r="DB12" i="36" s="1"/>
  <c r="G12" i="35"/>
  <c r="DS12" i="36" s="1"/>
  <c r="H12" i="35"/>
  <c r="DT12" i="36" s="1"/>
  <c r="C12" i="34"/>
  <c r="DH12" i="36" s="1"/>
  <c r="D12" i="34"/>
  <c r="DI12" i="36" s="1"/>
  <c r="E12" i="34"/>
  <c r="DJ12" i="36" s="1"/>
  <c r="F12" i="34"/>
  <c r="DK12" i="36" s="1"/>
  <c r="G12" i="34"/>
  <c r="DL12" i="36" s="1"/>
  <c r="H12" i="34"/>
  <c r="DM12" i="36" s="1"/>
  <c r="C12" i="35"/>
  <c r="DO12" i="36" s="1"/>
  <c r="G12" i="32"/>
  <c r="CX12" i="36" s="1"/>
  <c r="H12" i="32"/>
  <c r="CY12" i="36" s="1"/>
  <c r="D12" i="35"/>
  <c r="DP12" i="36" s="1"/>
  <c r="C12" i="32"/>
  <c r="CT12" i="36" s="1"/>
  <c r="E12" i="35"/>
  <c r="DQ12" i="36" s="1"/>
  <c r="D12" i="32"/>
  <c r="CU12" i="36" s="1"/>
  <c r="F12" i="35"/>
  <c r="DR12" i="36" s="1"/>
  <c r="E12" i="32"/>
  <c r="CV12" i="36" s="1"/>
  <c r="F12" i="32"/>
  <c r="CW12" i="36" s="1"/>
  <c r="B12" i="40"/>
  <c r="DU12" i="36" s="1"/>
  <c r="C12" i="18"/>
  <c r="CM12" i="36" s="1"/>
  <c r="C12" i="40"/>
  <c r="DV12" i="36" s="1"/>
  <c r="D12" i="18"/>
  <c r="CN12" i="36" s="1"/>
  <c r="D12" i="40"/>
  <c r="DW12" i="36" s="1"/>
  <c r="E12" i="18"/>
  <c r="CO12" i="36" s="1"/>
  <c r="E12" i="40"/>
  <c r="DX12" i="36" s="1"/>
  <c r="F12" i="18"/>
  <c r="CP12" i="36" s="1"/>
  <c r="G12" i="18"/>
  <c r="CQ12" i="36" s="1"/>
  <c r="H12" i="18"/>
  <c r="CR12" i="36" s="1"/>
  <c r="C23" i="33"/>
  <c r="DA23" i="36" s="1"/>
  <c r="D23" i="33"/>
  <c r="DB23" i="36" s="1"/>
  <c r="E23" i="33"/>
  <c r="DC23" i="36" s="1"/>
  <c r="F23" i="33"/>
  <c r="DD23" i="36" s="1"/>
  <c r="G23" i="33"/>
  <c r="DE23" i="36" s="1"/>
  <c r="H23" i="33"/>
  <c r="DF23" i="36" s="1"/>
  <c r="G23" i="34"/>
  <c r="DL23" i="36" s="1"/>
  <c r="E23" i="35"/>
  <c r="DQ23" i="36" s="1"/>
  <c r="H23" i="34"/>
  <c r="DM23" i="36" s="1"/>
  <c r="F23" i="35"/>
  <c r="DR23" i="36" s="1"/>
  <c r="C23" i="34"/>
  <c r="DH23" i="36" s="1"/>
  <c r="D23" i="34"/>
  <c r="DI23" i="36" s="1"/>
  <c r="E23" i="34"/>
  <c r="DJ23" i="36" s="1"/>
  <c r="F23" i="34"/>
  <c r="DK23" i="36" s="1"/>
  <c r="H23" i="35"/>
  <c r="DT23" i="36" s="1"/>
  <c r="E23" i="32"/>
  <c r="CV23" i="36" s="1"/>
  <c r="F23" i="32"/>
  <c r="CW23" i="36" s="1"/>
  <c r="G23" i="32"/>
  <c r="CX23" i="36" s="1"/>
  <c r="H23" i="32"/>
  <c r="CY23" i="36" s="1"/>
  <c r="C23" i="35"/>
  <c r="DO23" i="36" s="1"/>
  <c r="D23" i="35"/>
  <c r="DP23" i="36" s="1"/>
  <c r="C23" i="32"/>
  <c r="CT23" i="36" s="1"/>
  <c r="G23" i="35"/>
  <c r="DS23" i="36" s="1"/>
  <c r="D23" i="32"/>
  <c r="CU23" i="36" s="1"/>
  <c r="D23" i="18"/>
  <c r="CN23" i="36" s="1"/>
  <c r="E23" i="18"/>
  <c r="CO23" i="36" s="1"/>
  <c r="F23" i="18"/>
  <c r="CP23" i="36" s="1"/>
  <c r="B23" i="40"/>
  <c r="DU23" i="36" s="1"/>
  <c r="G23" i="18"/>
  <c r="CQ23" i="36" s="1"/>
  <c r="C23" i="40"/>
  <c r="DV23" i="36" s="1"/>
  <c r="H23" i="18"/>
  <c r="CR23" i="36" s="1"/>
  <c r="F23" i="40"/>
  <c r="DY23" i="36" s="1"/>
  <c r="C23" i="18"/>
  <c r="CM23" i="36" s="1"/>
  <c r="G23" i="40"/>
  <c r="DZ23" i="36" s="1"/>
  <c r="C83" i="33"/>
  <c r="DA83" i="36" s="1"/>
  <c r="D83" i="33"/>
  <c r="DB83" i="36" s="1"/>
  <c r="E83" i="33"/>
  <c r="DC83" i="36" s="1"/>
  <c r="F83" i="33"/>
  <c r="DD83" i="36" s="1"/>
  <c r="G83" i="34"/>
  <c r="DL83" i="36" s="1"/>
  <c r="H83" i="34"/>
  <c r="DM83" i="36" s="1"/>
  <c r="G83" i="33"/>
  <c r="DE83" i="36" s="1"/>
  <c r="H83" i="33"/>
  <c r="DF83" i="36" s="1"/>
  <c r="C83" i="34"/>
  <c r="DH83" i="36" s="1"/>
  <c r="D83" i="34"/>
  <c r="DI83" i="36" s="1"/>
  <c r="E83" i="34"/>
  <c r="DJ83" i="36" s="1"/>
  <c r="H83" i="35"/>
  <c r="DT83" i="36" s="1"/>
  <c r="F83" i="34"/>
  <c r="DK83" i="36" s="1"/>
  <c r="C83" i="35"/>
  <c r="DO83" i="36" s="1"/>
  <c r="E83" i="32"/>
  <c r="CV83" i="36" s="1"/>
  <c r="F83" i="32"/>
  <c r="CW83" i="36" s="1"/>
  <c r="G83" i="32"/>
  <c r="CX83" i="36" s="1"/>
  <c r="H83" i="32"/>
  <c r="CY83" i="36" s="1"/>
  <c r="D83" i="35"/>
  <c r="DP83" i="36" s="1"/>
  <c r="E83" i="35"/>
  <c r="DQ83" i="36" s="1"/>
  <c r="F83" i="35"/>
  <c r="DR83" i="36" s="1"/>
  <c r="C83" i="32"/>
  <c r="CT83" i="36" s="1"/>
  <c r="G83" i="35"/>
  <c r="DS83" i="36" s="1"/>
  <c r="D83" i="32"/>
  <c r="CU83" i="36" s="1"/>
  <c r="D83" i="18"/>
  <c r="CN83" i="36" s="1"/>
  <c r="E83" i="18"/>
  <c r="CO83" i="36" s="1"/>
  <c r="F83" i="18"/>
  <c r="CP83" i="36" s="1"/>
  <c r="G83" i="18"/>
  <c r="CQ83" i="36" s="1"/>
  <c r="C83" i="40"/>
  <c r="DV83" i="36" s="1"/>
  <c r="H83" i="18"/>
  <c r="CR83" i="36" s="1"/>
  <c r="C83" i="18"/>
  <c r="CM83" i="36" s="1"/>
  <c r="H5" i="34"/>
  <c r="DM5" i="36" s="1"/>
  <c r="E5" i="35"/>
  <c r="DQ5" i="36" s="1"/>
  <c r="C5" i="34"/>
  <c r="DH5" i="36" s="1"/>
  <c r="H5" i="35"/>
  <c r="DT5" i="36" s="1"/>
  <c r="F5" i="34"/>
  <c r="DK5" i="36" s="1"/>
  <c r="C5" i="35"/>
  <c r="DO5" i="36" s="1"/>
  <c r="F5" i="35"/>
  <c r="DR5" i="36" s="1"/>
  <c r="D5" i="34"/>
  <c r="DI5" i="36" s="1"/>
  <c r="G5" i="34"/>
  <c r="DL5" i="36" s="1"/>
  <c r="D5" i="35"/>
  <c r="DP5" i="36" s="1"/>
  <c r="G5" i="35"/>
  <c r="DS5" i="36" s="1"/>
  <c r="E5" i="34"/>
  <c r="DJ5" i="36" s="1"/>
  <c r="D5" i="32"/>
  <c r="CU5" i="36" s="1"/>
  <c r="E5" i="33"/>
  <c r="DC5" i="36" s="1"/>
  <c r="H5" i="33"/>
  <c r="DF5" i="36" s="1"/>
  <c r="C5" i="33"/>
  <c r="DA5" i="36" s="1"/>
  <c r="G5" i="32"/>
  <c r="CX5" i="36" s="1"/>
  <c r="E5" i="32"/>
  <c r="CV5" i="36" s="1"/>
  <c r="F5" i="33"/>
  <c r="DD5" i="36" s="1"/>
  <c r="C5" i="32"/>
  <c r="CT5" i="36" s="1"/>
  <c r="D5" i="33"/>
  <c r="DB5" i="36" s="1"/>
  <c r="G5" i="33"/>
  <c r="DE5" i="36" s="1"/>
  <c r="H5" i="32"/>
  <c r="CY5" i="36" s="1"/>
  <c r="F5" i="32"/>
  <c r="CW5" i="36" s="1"/>
  <c r="D5" i="40"/>
  <c r="DW5" i="36" s="1"/>
  <c r="C5" i="18"/>
  <c r="CM5" i="36" s="1"/>
  <c r="F5" i="18"/>
  <c r="CP5" i="36" s="1"/>
  <c r="E5" i="40"/>
  <c r="DX5" i="36" s="1"/>
  <c r="F5" i="40"/>
  <c r="DY5" i="36" s="1"/>
  <c r="D5" i="18"/>
  <c r="CN5" i="36" s="1"/>
  <c r="G5" i="40"/>
  <c r="DZ5" i="36" s="1"/>
  <c r="G5" i="18"/>
  <c r="CQ5" i="36" s="1"/>
  <c r="B5" i="40"/>
  <c r="DU5" i="36" s="1"/>
  <c r="E5" i="18"/>
  <c r="CO5" i="36" s="1"/>
  <c r="H5" i="18"/>
  <c r="CR5" i="36" s="1"/>
  <c r="C5" i="40"/>
  <c r="DV5" i="36" s="1"/>
  <c r="E16" i="33"/>
  <c r="DC16" i="36" s="1"/>
  <c r="F16" i="33"/>
  <c r="DD16" i="36" s="1"/>
  <c r="G16" i="33"/>
  <c r="DE16" i="36" s="1"/>
  <c r="H16" i="33"/>
  <c r="DF16" i="36" s="1"/>
  <c r="C16" i="33"/>
  <c r="DA16" i="36" s="1"/>
  <c r="D16" i="33"/>
  <c r="DB16" i="36" s="1"/>
  <c r="G16" i="35"/>
  <c r="DS16" i="36" s="1"/>
  <c r="H16" i="35"/>
  <c r="DT16" i="36" s="1"/>
  <c r="C16" i="34"/>
  <c r="DH16" i="36" s="1"/>
  <c r="D16" i="34"/>
  <c r="DI16" i="36" s="1"/>
  <c r="E16" i="34"/>
  <c r="DJ16" i="36" s="1"/>
  <c r="F16" i="34"/>
  <c r="DK16" i="36" s="1"/>
  <c r="G16" i="34"/>
  <c r="DL16" i="36" s="1"/>
  <c r="H16" i="34"/>
  <c r="DM16" i="36" s="1"/>
  <c r="F16" i="35"/>
  <c r="DR16" i="36" s="1"/>
  <c r="G16" i="32"/>
  <c r="CX16" i="36" s="1"/>
  <c r="H16" i="32"/>
  <c r="CY16" i="36" s="1"/>
  <c r="C16" i="32"/>
  <c r="CT16" i="36" s="1"/>
  <c r="C16" i="35"/>
  <c r="DO16" i="36" s="1"/>
  <c r="D16" i="32"/>
  <c r="CU16" i="36" s="1"/>
  <c r="D16" i="35"/>
  <c r="DP16" i="36" s="1"/>
  <c r="E16" i="32"/>
  <c r="CV16" i="36" s="1"/>
  <c r="E16" i="35"/>
  <c r="DQ16" i="36" s="1"/>
  <c r="F16" i="32"/>
  <c r="CW16" i="36" s="1"/>
  <c r="H16" i="18"/>
  <c r="CR16" i="36" s="1"/>
  <c r="B16" i="40"/>
  <c r="DU16" i="36" s="1"/>
  <c r="C16" i="40"/>
  <c r="DV16" i="36" s="1"/>
  <c r="D16" i="40"/>
  <c r="DW16" i="36" s="1"/>
  <c r="C16" i="18"/>
  <c r="CM16" i="36" s="1"/>
  <c r="E16" i="40"/>
  <c r="DX16" i="36" s="1"/>
  <c r="D16" i="18"/>
  <c r="CN16" i="36" s="1"/>
  <c r="E16" i="18"/>
  <c r="CO16" i="36" s="1"/>
  <c r="F16" i="18"/>
  <c r="CP16" i="36" s="1"/>
  <c r="G16" i="18"/>
  <c r="CQ16" i="36" s="1"/>
  <c r="G29" i="33"/>
  <c r="DE29" i="36" s="1"/>
  <c r="H29" i="33"/>
  <c r="DF29" i="36" s="1"/>
  <c r="D29" i="33"/>
  <c r="DB29" i="36" s="1"/>
  <c r="C29" i="34"/>
  <c r="DH29" i="36" s="1"/>
  <c r="E29" i="33"/>
  <c r="DC29" i="36" s="1"/>
  <c r="D29" i="34"/>
  <c r="DI29" i="36" s="1"/>
  <c r="F29" i="33"/>
  <c r="DD29" i="36" s="1"/>
  <c r="E29" i="34"/>
  <c r="DJ29" i="36" s="1"/>
  <c r="F29" i="34"/>
  <c r="DK29" i="36" s="1"/>
  <c r="G29" i="34"/>
  <c r="DL29" i="36" s="1"/>
  <c r="H29" i="34"/>
  <c r="DM29" i="36" s="1"/>
  <c r="C29" i="33"/>
  <c r="DA29" i="36" s="1"/>
  <c r="D29" i="35"/>
  <c r="DP29" i="36" s="1"/>
  <c r="E29" i="35"/>
  <c r="DQ29" i="36" s="1"/>
  <c r="F29" i="35"/>
  <c r="DR29" i="36" s="1"/>
  <c r="G29" i="35"/>
  <c r="DS29" i="36" s="1"/>
  <c r="C29" i="32"/>
  <c r="CT29" i="36" s="1"/>
  <c r="C29" i="35"/>
  <c r="DO29" i="36" s="1"/>
  <c r="D29" i="32"/>
  <c r="CU29" i="36" s="1"/>
  <c r="H29" i="35"/>
  <c r="DT29" i="36" s="1"/>
  <c r="E29" i="32"/>
  <c r="CV29" i="36" s="1"/>
  <c r="F29" i="32"/>
  <c r="CW29" i="36" s="1"/>
  <c r="G29" i="32"/>
  <c r="CX29" i="36" s="1"/>
  <c r="H29" i="32"/>
  <c r="CY29" i="36" s="1"/>
  <c r="H29" i="18"/>
  <c r="CR29" i="36" s="1"/>
  <c r="D29" i="40"/>
  <c r="DW29" i="36" s="1"/>
  <c r="E29" i="40"/>
  <c r="DX29" i="36" s="1"/>
  <c r="F29" i="40"/>
  <c r="DY29" i="36" s="1"/>
  <c r="C29" i="18"/>
  <c r="CM29" i="36" s="1"/>
  <c r="G29" i="40"/>
  <c r="DZ29" i="36" s="1"/>
  <c r="D29" i="18"/>
  <c r="CN29" i="36" s="1"/>
  <c r="E29" i="18"/>
  <c r="CO29" i="36" s="1"/>
  <c r="F29" i="18"/>
  <c r="CP29" i="36" s="1"/>
  <c r="B29" i="40"/>
  <c r="DU29" i="36" s="1"/>
  <c r="G29" i="18"/>
  <c r="CQ29" i="36" s="1"/>
  <c r="C29" i="40"/>
  <c r="DV29" i="36" s="1"/>
  <c r="C42" i="33"/>
  <c r="DA42" i="36" s="1"/>
  <c r="D42" i="33"/>
  <c r="DB42" i="36" s="1"/>
  <c r="F42" i="33"/>
  <c r="DD42" i="36" s="1"/>
  <c r="E42" i="34"/>
  <c r="DJ42" i="36" s="1"/>
  <c r="C42" i="35"/>
  <c r="DO42" i="36" s="1"/>
  <c r="G42" i="33"/>
  <c r="DE42" i="36" s="1"/>
  <c r="F42" i="34"/>
  <c r="DK42" i="36" s="1"/>
  <c r="D42" i="35"/>
  <c r="DP42" i="36" s="1"/>
  <c r="H42" i="33"/>
  <c r="DF42" i="36" s="1"/>
  <c r="G42" i="34"/>
  <c r="DL42" i="36" s="1"/>
  <c r="H42" i="34"/>
  <c r="DM42" i="36" s="1"/>
  <c r="C42" i="34"/>
  <c r="DH42" i="36" s="1"/>
  <c r="E42" i="33"/>
  <c r="DC42" i="36" s="1"/>
  <c r="D42" i="34"/>
  <c r="DI42" i="36" s="1"/>
  <c r="E42" i="35"/>
  <c r="DQ42" i="36" s="1"/>
  <c r="F42" i="35"/>
  <c r="DR42" i="36" s="1"/>
  <c r="C42" i="32"/>
  <c r="CT42" i="36" s="1"/>
  <c r="G42" i="35"/>
  <c r="DS42" i="36" s="1"/>
  <c r="D42" i="32"/>
  <c r="CU42" i="36" s="1"/>
  <c r="H42" i="35"/>
  <c r="DT42" i="36" s="1"/>
  <c r="E42" i="32"/>
  <c r="CV42" i="36" s="1"/>
  <c r="F42" i="32"/>
  <c r="CW42" i="36" s="1"/>
  <c r="G42" i="32"/>
  <c r="CX42" i="36" s="1"/>
  <c r="H42" i="32"/>
  <c r="CY42" i="36" s="1"/>
  <c r="F42" i="40"/>
  <c r="DY42" i="36" s="1"/>
  <c r="C42" i="18"/>
  <c r="CM42" i="36" s="1"/>
  <c r="G42" i="40"/>
  <c r="DZ42" i="36" s="1"/>
  <c r="D42" i="18"/>
  <c r="CN42" i="36" s="1"/>
  <c r="E42" i="18"/>
  <c r="CO42" i="36" s="1"/>
  <c r="F42" i="18"/>
  <c r="CP42" i="36" s="1"/>
  <c r="G42" i="18"/>
  <c r="CQ42" i="36" s="1"/>
  <c r="H42" i="18"/>
  <c r="CR42" i="36" s="1"/>
  <c r="D42" i="40"/>
  <c r="DW42" i="36" s="1"/>
  <c r="E42" i="40"/>
  <c r="DX42" i="36" s="1"/>
  <c r="C55" i="33"/>
  <c r="DA55" i="36" s="1"/>
  <c r="D55" i="33"/>
  <c r="DB55" i="36" s="1"/>
  <c r="E55" i="33"/>
  <c r="DC55" i="36" s="1"/>
  <c r="F55" i="33"/>
  <c r="DD55" i="36" s="1"/>
  <c r="H55" i="33"/>
  <c r="DF55" i="36" s="1"/>
  <c r="G55" i="34"/>
  <c r="DL55" i="36" s="1"/>
  <c r="E55" i="35"/>
  <c r="DQ55" i="36" s="1"/>
  <c r="H55" i="34"/>
  <c r="DM55" i="36" s="1"/>
  <c r="F55" i="35"/>
  <c r="DR55" i="36" s="1"/>
  <c r="C55" i="34"/>
  <c r="DH55" i="36" s="1"/>
  <c r="D55" i="34"/>
  <c r="DI55" i="36" s="1"/>
  <c r="E55" i="34"/>
  <c r="DJ55" i="36" s="1"/>
  <c r="G55" i="33"/>
  <c r="DE55" i="36" s="1"/>
  <c r="F55" i="34"/>
  <c r="DK55" i="36" s="1"/>
  <c r="H55" i="35"/>
  <c r="DT55" i="36" s="1"/>
  <c r="E55" i="32"/>
  <c r="CV55" i="36" s="1"/>
  <c r="F55" i="32"/>
  <c r="CW55" i="36" s="1"/>
  <c r="G55" i="32"/>
  <c r="CX55" i="36" s="1"/>
  <c r="H55" i="32"/>
  <c r="CY55" i="36" s="1"/>
  <c r="C55" i="35"/>
  <c r="DO55" i="36" s="1"/>
  <c r="D55" i="35"/>
  <c r="DP55" i="36" s="1"/>
  <c r="C55" i="32"/>
  <c r="CT55" i="36" s="1"/>
  <c r="G55" i="35"/>
  <c r="DS55" i="36" s="1"/>
  <c r="D55" i="32"/>
  <c r="CU55" i="36" s="1"/>
  <c r="D55" i="18"/>
  <c r="CN55" i="36" s="1"/>
  <c r="E55" i="18"/>
  <c r="CO55" i="36" s="1"/>
  <c r="F55" i="18"/>
  <c r="CP55" i="36" s="1"/>
  <c r="B55" i="40"/>
  <c r="DU55" i="36" s="1"/>
  <c r="G55" i="18"/>
  <c r="CQ55" i="36" s="1"/>
  <c r="C55" i="40"/>
  <c r="DV55" i="36" s="1"/>
  <c r="H55" i="18"/>
  <c r="CR55" i="36" s="1"/>
  <c r="C55" i="18"/>
  <c r="CM55" i="36" s="1"/>
  <c r="G55" i="40"/>
  <c r="DZ55" i="36" s="1"/>
  <c r="G9" i="33"/>
  <c r="DE9" i="36" s="1"/>
  <c r="H9" i="33"/>
  <c r="DF9" i="36" s="1"/>
  <c r="C9" i="33"/>
  <c r="DA9" i="36" s="1"/>
  <c r="D9" i="33"/>
  <c r="DB9" i="36" s="1"/>
  <c r="E9" i="33"/>
  <c r="DC9" i="36" s="1"/>
  <c r="F9" i="33"/>
  <c r="DD9" i="36" s="1"/>
  <c r="C9" i="34"/>
  <c r="DH9" i="36" s="1"/>
  <c r="D9" i="34"/>
  <c r="DI9" i="36" s="1"/>
  <c r="E9" i="34"/>
  <c r="DJ9" i="36" s="1"/>
  <c r="F9" i="34"/>
  <c r="DK9" i="36" s="1"/>
  <c r="G9" i="34"/>
  <c r="DL9" i="36" s="1"/>
  <c r="H9" i="34"/>
  <c r="DM9" i="36" s="1"/>
  <c r="F9" i="35"/>
  <c r="DR9" i="36" s="1"/>
  <c r="G9" i="35"/>
  <c r="DS9" i="36" s="1"/>
  <c r="H9" i="35"/>
  <c r="DT9" i="36" s="1"/>
  <c r="C9" i="32"/>
  <c r="CT9" i="36" s="1"/>
  <c r="D9" i="32"/>
  <c r="CU9" i="36" s="1"/>
  <c r="E9" i="32"/>
  <c r="CV9" i="36" s="1"/>
  <c r="C9" i="35"/>
  <c r="DO9" i="36" s="1"/>
  <c r="F9" i="32"/>
  <c r="CW9" i="36" s="1"/>
  <c r="D9" i="35"/>
  <c r="DP9" i="36" s="1"/>
  <c r="G9" i="32"/>
  <c r="CX9" i="36" s="1"/>
  <c r="E9" i="35"/>
  <c r="DQ9" i="36" s="1"/>
  <c r="H9" i="32"/>
  <c r="CY9" i="36" s="1"/>
  <c r="G9" i="18"/>
  <c r="CQ9" i="36" s="1"/>
  <c r="F9" i="18"/>
  <c r="CP9" i="36" s="1"/>
  <c r="D9" i="40"/>
  <c r="DW9" i="36" s="1"/>
  <c r="H9" i="18"/>
  <c r="CR9" i="36" s="1"/>
  <c r="E9" i="40"/>
  <c r="DX9" i="36" s="1"/>
  <c r="F9" i="40"/>
  <c r="DY9" i="36" s="1"/>
  <c r="G9" i="40"/>
  <c r="DZ9" i="36" s="1"/>
  <c r="C9" i="18"/>
  <c r="CM9" i="36" s="1"/>
  <c r="D9" i="18"/>
  <c r="CN9" i="36" s="1"/>
  <c r="B9" i="40"/>
  <c r="DU9" i="36" s="1"/>
  <c r="E9" i="18"/>
  <c r="CO9" i="36" s="1"/>
  <c r="C9" i="40"/>
  <c r="DV9" i="36" s="1"/>
  <c r="E24" i="33"/>
  <c r="DC24" i="36" s="1"/>
  <c r="F24" i="33"/>
  <c r="DD24" i="36" s="1"/>
  <c r="G24" i="33"/>
  <c r="DE24" i="36" s="1"/>
  <c r="H24" i="33"/>
  <c r="DF24" i="36" s="1"/>
  <c r="G24" i="35"/>
  <c r="DS24" i="36" s="1"/>
  <c r="C24" i="33"/>
  <c r="DA24" i="36" s="1"/>
  <c r="H24" i="35"/>
  <c r="DT24" i="36" s="1"/>
  <c r="D24" i="33"/>
  <c r="DB24" i="36" s="1"/>
  <c r="C24" i="34"/>
  <c r="DH24" i="36" s="1"/>
  <c r="D24" i="34"/>
  <c r="DI24" i="36" s="1"/>
  <c r="E24" i="34"/>
  <c r="DJ24" i="36" s="1"/>
  <c r="F24" i="34"/>
  <c r="DK24" i="36" s="1"/>
  <c r="G24" i="34"/>
  <c r="DL24" i="36" s="1"/>
  <c r="H24" i="34"/>
  <c r="DM24" i="36" s="1"/>
  <c r="C24" i="35"/>
  <c r="DO24" i="36" s="1"/>
  <c r="D24" i="35"/>
  <c r="DP24" i="36" s="1"/>
  <c r="E24" i="35"/>
  <c r="DQ24" i="36" s="1"/>
  <c r="F24" i="35"/>
  <c r="DR24" i="36" s="1"/>
  <c r="G24" i="32"/>
  <c r="CX24" i="36" s="1"/>
  <c r="H24" i="32"/>
  <c r="CY24" i="36" s="1"/>
  <c r="C24" i="32"/>
  <c r="CT24" i="36" s="1"/>
  <c r="D24" i="32"/>
  <c r="CU24" i="36" s="1"/>
  <c r="E24" i="32"/>
  <c r="CV24" i="36" s="1"/>
  <c r="F24" i="32"/>
  <c r="CW24" i="36" s="1"/>
  <c r="F24" i="18"/>
  <c r="CP24" i="36" s="1"/>
  <c r="B24" i="40"/>
  <c r="DU24" i="36" s="1"/>
  <c r="G24" i="18"/>
  <c r="CQ24" i="36" s="1"/>
  <c r="C24" i="40"/>
  <c r="DV24" i="36" s="1"/>
  <c r="H24" i="18"/>
  <c r="CR24" i="36" s="1"/>
  <c r="D24" i="40"/>
  <c r="DW24" i="36" s="1"/>
  <c r="E24" i="40"/>
  <c r="DX24" i="36" s="1"/>
  <c r="C24" i="18"/>
  <c r="CM24" i="36" s="1"/>
  <c r="D24" i="18"/>
  <c r="CN24" i="36" s="1"/>
  <c r="E24" i="18"/>
  <c r="CO24" i="36" s="1"/>
  <c r="G45" i="33"/>
  <c r="DE45" i="36" s="1"/>
  <c r="H45" i="33"/>
  <c r="DF45" i="36" s="1"/>
  <c r="D45" i="33"/>
  <c r="DB45" i="36" s="1"/>
  <c r="C45" i="34"/>
  <c r="DH45" i="36" s="1"/>
  <c r="E45" i="33"/>
  <c r="DC45" i="36" s="1"/>
  <c r="D45" i="34"/>
  <c r="DI45" i="36" s="1"/>
  <c r="F45" i="33"/>
  <c r="DD45" i="36" s="1"/>
  <c r="E45" i="34"/>
  <c r="DJ45" i="36" s="1"/>
  <c r="F45" i="34"/>
  <c r="DK45" i="36" s="1"/>
  <c r="G45" i="34"/>
  <c r="DL45" i="36" s="1"/>
  <c r="H45" i="34"/>
  <c r="DM45" i="36" s="1"/>
  <c r="C45" i="33"/>
  <c r="DA45" i="36" s="1"/>
  <c r="D45" i="35"/>
  <c r="DP45" i="36" s="1"/>
  <c r="E45" i="35"/>
  <c r="DQ45" i="36" s="1"/>
  <c r="F45" i="35"/>
  <c r="DR45" i="36" s="1"/>
  <c r="G45" i="35"/>
  <c r="DS45" i="36" s="1"/>
  <c r="H45" i="35"/>
  <c r="DT45" i="36" s="1"/>
  <c r="C45" i="32"/>
  <c r="CT45" i="36" s="1"/>
  <c r="D45" i="32"/>
  <c r="CU45" i="36" s="1"/>
  <c r="E45" i="32"/>
  <c r="CV45" i="36" s="1"/>
  <c r="F45" i="32"/>
  <c r="CW45" i="36" s="1"/>
  <c r="G45" i="32"/>
  <c r="CX45" i="36" s="1"/>
  <c r="C45" i="35"/>
  <c r="DO45" i="36" s="1"/>
  <c r="H45" i="32"/>
  <c r="CY45" i="36" s="1"/>
  <c r="H45" i="18"/>
  <c r="CR45" i="36" s="1"/>
  <c r="D45" i="40"/>
  <c r="DW45" i="36" s="1"/>
  <c r="E45" i="40"/>
  <c r="DX45" i="36" s="1"/>
  <c r="F45" i="40"/>
  <c r="DY45" i="36" s="1"/>
  <c r="C45" i="18"/>
  <c r="CM45" i="36" s="1"/>
  <c r="G45" i="40"/>
  <c r="DZ45" i="36" s="1"/>
  <c r="D45" i="18"/>
  <c r="CN45" i="36" s="1"/>
  <c r="E45" i="18"/>
  <c r="CO45" i="36" s="1"/>
  <c r="F45" i="18"/>
  <c r="CP45" i="36" s="1"/>
  <c r="B45" i="40"/>
  <c r="DU45" i="36" s="1"/>
  <c r="G45" i="18"/>
  <c r="CQ45" i="36" s="1"/>
  <c r="C45" i="40"/>
  <c r="DV45" i="36" s="1"/>
  <c r="E64" i="33"/>
  <c r="DC64" i="36" s="1"/>
  <c r="F64" i="33"/>
  <c r="DD64" i="36" s="1"/>
  <c r="G64" i="33"/>
  <c r="DE64" i="36" s="1"/>
  <c r="H64" i="33"/>
  <c r="DF64" i="36" s="1"/>
  <c r="C64" i="33"/>
  <c r="DA64" i="36" s="1"/>
  <c r="D64" i="33"/>
  <c r="DB64" i="36" s="1"/>
  <c r="C64" i="34"/>
  <c r="DH64" i="36" s="1"/>
  <c r="D64" i="34"/>
  <c r="DI64" i="36" s="1"/>
  <c r="E64" i="34"/>
  <c r="DJ64" i="36" s="1"/>
  <c r="F64" i="34"/>
  <c r="DK64" i="36" s="1"/>
  <c r="C64" i="35"/>
  <c r="DO64" i="36" s="1"/>
  <c r="D64" i="35"/>
  <c r="DP64" i="36" s="1"/>
  <c r="E64" i="35"/>
  <c r="DQ64" i="36" s="1"/>
  <c r="G64" i="34"/>
  <c r="DL64" i="36" s="1"/>
  <c r="H64" i="34"/>
  <c r="DM64" i="36" s="1"/>
  <c r="G64" i="32"/>
  <c r="CX64" i="36" s="1"/>
  <c r="H64" i="32"/>
  <c r="CY64" i="36" s="1"/>
  <c r="F64" i="35"/>
  <c r="DR64" i="36" s="1"/>
  <c r="C64" i="32"/>
  <c r="CT64" i="36" s="1"/>
  <c r="G64" i="35"/>
  <c r="DS64" i="36" s="1"/>
  <c r="D64" i="32"/>
  <c r="CU64" i="36" s="1"/>
  <c r="H64" i="35"/>
  <c r="DT64" i="36" s="1"/>
  <c r="E64" i="32"/>
  <c r="CV64" i="36" s="1"/>
  <c r="F64" i="32"/>
  <c r="CW64" i="36" s="1"/>
  <c r="F64" i="18"/>
  <c r="CP64" i="36" s="1"/>
  <c r="G64" i="18"/>
  <c r="CQ64" i="36" s="1"/>
  <c r="H64" i="18"/>
  <c r="CR64" i="36" s="1"/>
  <c r="D64" i="40"/>
  <c r="DW64" i="36" s="1"/>
  <c r="E64" i="40"/>
  <c r="DX64" i="36" s="1"/>
  <c r="C64" i="18"/>
  <c r="CM64" i="36" s="1"/>
  <c r="D64" i="18"/>
  <c r="CN64" i="36" s="1"/>
  <c r="E64" i="18"/>
  <c r="CO64" i="36" s="1"/>
  <c r="E76" i="33"/>
  <c r="DC76" i="36" s="1"/>
  <c r="F76" i="33"/>
  <c r="DD76" i="36" s="1"/>
  <c r="G76" i="33"/>
  <c r="DE76" i="36" s="1"/>
  <c r="H76" i="33"/>
  <c r="DF76" i="36" s="1"/>
  <c r="C76" i="34"/>
  <c r="DH76" i="36" s="1"/>
  <c r="D76" i="34"/>
  <c r="DI76" i="36" s="1"/>
  <c r="E76" i="34"/>
  <c r="DJ76" i="36" s="1"/>
  <c r="C76" i="33"/>
  <c r="DA76" i="36" s="1"/>
  <c r="F76" i="34"/>
  <c r="DK76" i="36" s="1"/>
  <c r="D76" i="33"/>
  <c r="DB76" i="36" s="1"/>
  <c r="C76" i="35"/>
  <c r="DO76" i="36" s="1"/>
  <c r="D76" i="35"/>
  <c r="DP76" i="36" s="1"/>
  <c r="E76" i="35"/>
  <c r="DQ76" i="36" s="1"/>
  <c r="G76" i="34"/>
  <c r="DL76" i="36" s="1"/>
  <c r="H76" i="34"/>
  <c r="DM76" i="36" s="1"/>
  <c r="F76" i="35"/>
  <c r="DR76" i="36" s="1"/>
  <c r="G76" i="32"/>
  <c r="CX76" i="36" s="1"/>
  <c r="G76" i="35"/>
  <c r="DS76" i="36" s="1"/>
  <c r="H76" i="32"/>
  <c r="CY76" i="36" s="1"/>
  <c r="H76" i="35"/>
  <c r="DT76" i="36" s="1"/>
  <c r="C76" i="32"/>
  <c r="CT76" i="36" s="1"/>
  <c r="D76" i="32"/>
  <c r="CU76" i="36" s="1"/>
  <c r="E76" i="32"/>
  <c r="CV76" i="36" s="1"/>
  <c r="F76" i="32"/>
  <c r="CW76" i="36" s="1"/>
  <c r="F76" i="18"/>
  <c r="CP76" i="36" s="1"/>
  <c r="G76" i="18"/>
  <c r="CQ76" i="36" s="1"/>
  <c r="H76" i="18"/>
  <c r="CR76" i="36" s="1"/>
  <c r="E76" i="40"/>
  <c r="DX76" i="36" s="1"/>
  <c r="C76" i="18"/>
  <c r="CM76" i="36" s="1"/>
  <c r="D76" i="18"/>
  <c r="CN76" i="36" s="1"/>
  <c r="E76" i="18"/>
  <c r="CO76" i="36" s="1"/>
  <c r="E100" i="33"/>
  <c r="DC100" i="36" s="1"/>
  <c r="F100" i="33"/>
  <c r="DD100" i="36" s="1"/>
  <c r="C100" i="33"/>
  <c r="DA100" i="36" s="1"/>
  <c r="C100" i="34"/>
  <c r="DH100" i="36" s="1"/>
  <c r="D100" i="33"/>
  <c r="DB100" i="36" s="1"/>
  <c r="D100" i="34"/>
  <c r="DI100" i="36" s="1"/>
  <c r="G100" i="33"/>
  <c r="DE100" i="36" s="1"/>
  <c r="E100" i="34"/>
  <c r="DJ100" i="36" s="1"/>
  <c r="H100" i="33"/>
  <c r="DF100" i="36" s="1"/>
  <c r="F100" i="34"/>
  <c r="DK100" i="36" s="1"/>
  <c r="C100" i="35"/>
  <c r="DO100" i="36" s="1"/>
  <c r="G100" i="34"/>
  <c r="DL100" i="36" s="1"/>
  <c r="D100" i="35"/>
  <c r="DP100" i="36" s="1"/>
  <c r="H100" i="34"/>
  <c r="DM100" i="36" s="1"/>
  <c r="E100" i="35"/>
  <c r="DQ100" i="36" s="1"/>
  <c r="F100" i="35"/>
  <c r="DR100" i="36" s="1"/>
  <c r="G100" i="32"/>
  <c r="CX100" i="36" s="1"/>
  <c r="G100" i="35"/>
  <c r="DS100" i="36" s="1"/>
  <c r="H100" i="32"/>
  <c r="CY100" i="36" s="1"/>
  <c r="H100" i="35"/>
  <c r="DT100" i="36" s="1"/>
  <c r="C100" i="32"/>
  <c r="CT100" i="36" s="1"/>
  <c r="E100" i="32"/>
  <c r="CV100" i="36" s="1"/>
  <c r="F100" i="32"/>
  <c r="CW100" i="36" s="1"/>
  <c r="D100" i="32"/>
  <c r="CU100" i="36" s="1"/>
  <c r="F100" i="18"/>
  <c r="CP100" i="36" s="1"/>
  <c r="G100" i="18"/>
  <c r="CQ100" i="36" s="1"/>
  <c r="H100" i="18"/>
  <c r="CR100" i="36" s="1"/>
  <c r="E100" i="40"/>
  <c r="DX100" i="36" s="1"/>
  <c r="C100" i="18"/>
  <c r="CM100" i="36" s="1"/>
  <c r="D100" i="18"/>
  <c r="CN100" i="36" s="1"/>
  <c r="E100" i="18"/>
  <c r="CO100" i="36" s="1"/>
  <c r="G90" i="33"/>
  <c r="DE90" i="36" s="1"/>
  <c r="E90" i="34"/>
  <c r="DJ90" i="36" s="1"/>
  <c r="H90" i="33"/>
  <c r="DF90" i="36" s="1"/>
  <c r="F90" i="34"/>
  <c r="DK90" i="36" s="1"/>
  <c r="G90" i="34"/>
  <c r="DL90" i="36" s="1"/>
  <c r="H90" i="34"/>
  <c r="DM90" i="36" s="1"/>
  <c r="C90" i="33"/>
  <c r="DA90" i="36" s="1"/>
  <c r="D90" i="33"/>
  <c r="DB90" i="36" s="1"/>
  <c r="E90" i="33"/>
  <c r="DC90" i="36" s="1"/>
  <c r="F90" i="33"/>
  <c r="DD90" i="36" s="1"/>
  <c r="F90" i="35"/>
  <c r="DR90" i="36" s="1"/>
  <c r="G90" i="35"/>
  <c r="DS90" i="36" s="1"/>
  <c r="C90" i="34"/>
  <c r="DH90" i="36" s="1"/>
  <c r="H90" i="35"/>
  <c r="DT90" i="36" s="1"/>
  <c r="D90" i="34"/>
  <c r="DI90" i="36" s="1"/>
  <c r="C90" i="32"/>
  <c r="CT90" i="36" s="1"/>
  <c r="C90" i="35"/>
  <c r="DO90" i="36" s="1"/>
  <c r="D90" i="32"/>
  <c r="CU90" i="36" s="1"/>
  <c r="D90" i="35"/>
  <c r="DP90" i="36" s="1"/>
  <c r="E90" i="32"/>
  <c r="CV90" i="36" s="1"/>
  <c r="E90" i="35"/>
  <c r="DQ90" i="36" s="1"/>
  <c r="F90" i="32"/>
  <c r="CW90" i="36" s="1"/>
  <c r="G90" i="32"/>
  <c r="CX90" i="36" s="1"/>
  <c r="H90" i="32"/>
  <c r="CY90" i="36" s="1"/>
  <c r="C90" i="18"/>
  <c r="CM90" i="36" s="1"/>
  <c r="D90" i="18"/>
  <c r="CN90" i="36" s="1"/>
  <c r="E90" i="18"/>
  <c r="CO90" i="36" s="1"/>
  <c r="F90" i="18"/>
  <c r="CP90" i="36" s="1"/>
  <c r="G90" i="18"/>
  <c r="CQ90" i="36" s="1"/>
  <c r="H90" i="18"/>
  <c r="CR90" i="36" s="1"/>
  <c r="C82" i="33"/>
  <c r="DA82" i="36" s="1"/>
  <c r="D82" i="33"/>
  <c r="DB82" i="36" s="1"/>
  <c r="F82" i="33"/>
  <c r="DD82" i="36" s="1"/>
  <c r="E82" i="34"/>
  <c r="DJ82" i="36" s="1"/>
  <c r="G82" i="33"/>
  <c r="DE82" i="36" s="1"/>
  <c r="F82" i="34"/>
  <c r="DK82" i="36" s="1"/>
  <c r="H82" i="33"/>
  <c r="DF82" i="36" s="1"/>
  <c r="G82" i="34"/>
  <c r="DL82" i="36" s="1"/>
  <c r="H82" i="34"/>
  <c r="DM82" i="36" s="1"/>
  <c r="E82" i="33"/>
  <c r="DC82" i="36" s="1"/>
  <c r="F82" i="35"/>
  <c r="DR82" i="36" s="1"/>
  <c r="G82" i="35"/>
  <c r="DS82" i="36" s="1"/>
  <c r="H82" i="35"/>
  <c r="DT82" i="36" s="1"/>
  <c r="C82" i="34"/>
  <c r="DH82" i="36" s="1"/>
  <c r="D82" i="34"/>
  <c r="DI82" i="36" s="1"/>
  <c r="C82" i="32"/>
  <c r="CT82" i="36" s="1"/>
  <c r="C82" i="35"/>
  <c r="DO82" i="36" s="1"/>
  <c r="D82" i="32"/>
  <c r="CU82" i="36" s="1"/>
  <c r="D82" i="35"/>
  <c r="DP82" i="36" s="1"/>
  <c r="E82" i="32"/>
  <c r="CV82" i="36" s="1"/>
  <c r="E82" i="35"/>
  <c r="DQ82" i="36" s="1"/>
  <c r="F82" i="32"/>
  <c r="CW82" i="36" s="1"/>
  <c r="G82" i="32"/>
  <c r="CX82" i="36" s="1"/>
  <c r="H82" i="32"/>
  <c r="CY82" i="36" s="1"/>
  <c r="C82" i="18"/>
  <c r="CM82" i="36" s="1"/>
  <c r="D82" i="18"/>
  <c r="CN82" i="36" s="1"/>
  <c r="E82" i="18"/>
  <c r="CO82" i="36" s="1"/>
  <c r="F82" i="18"/>
  <c r="CP82" i="36" s="1"/>
  <c r="G82" i="18"/>
  <c r="CQ82" i="36" s="1"/>
  <c r="H82" i="18"/>
  <c r="CR82" i="36" s="1"/>
  <c r="G117" i="33"/>
  <c r="C117" i="34"/>
  <c r="H117" i="33"/>
  <c r="D117" i="34"/>
  <c r="C117" i="33"/>
  <c r="D117" i="33"/>
  <c r="E117" i="33"/>
  <c r="F117" i="33"/>
  <c r="D117" i="35"/>
  <c r="E117" i="35"/>
  <c r="F117" i="35"/>
  <c r="E117" i="34"/>
  <c r="G117" i="35"/>
  <c r="F117" i="34"/>
  <c r="G117" i="34"/>
  <c r="H117" i="34"/>
  <c r="C117" i="32"/>
  <c r="C117" i="35"/>
  <c r="D117" i="32"/>
  <c r="H117" i="35"/>
  <c r="E117" i="32"/>
  <c r="G117" i="32"/>
  <c r="H117" i="32"/>
  <c r="F117" i="32"/>
  <c r="H117" i="18"/>
  <c r="C117" i="18"/>
  <c r="G117" i="40"/>
  <c r="D117" i="18"/>
  <c r="E117" i="18"/>
  <c r="F117" i="18"/>
  <c r="G117" i="18"/>
  <c r="G109" i="33"/>
  <c r="H109" i="33"/>
  <c r="C109" i="34"/>
  <c r="D109" i="34"/>
  <c r="C109" i="33"/>
  <c r="D109" i="33"/>
  <c r="E109" i="33"/>
  <c r="F109" i="33"/>
  <c r="F109" i="34"/>
  <c r="D109" i="35"/>
  <c r="G109" i="34"/>
  <c r="E109" i="35"/>
  <c r="H109" i="34"/>
  <c r="F109" i="35"/>
  <c r="G109" i="35"/>
  <c r="E109" i="34"/>
  <c r="C109" i="32"/>
  <c r="C109" i="35"/>
  <c r="D109" i="32"/>
  <c r="H109" i="35"/>
  <c r="E109" i="32"/>
  <c r="G109" i="32"/>
  <c r="H109" i="32"/>
  <c r="F109" i="32"/>
  <c r="H109" i="18"/>
  <c r="C109" i="18"/>
  <c r="G109" i="40"/>
  <c r="D109" i="18"/>
  <c r="E109" i="18"/>
  <c r="F109" i="18"/>
  <c r="G109" i="18"/>
  <c r="G101" i="33"/>
  <c r="DE101" i="36" s="1"/>
  <c r="H101" i="33"/>
  <c r="DF101" i="36" s="1"/>
  <c r="E101" i="33"/>
  <c r="DC101" i="36" s="1"/>
  <c r="C101" i="34"/>
  <c r="DH101" i="36" s="1"/>
  <c r="F101" i="33"/>
  <c r="DD101" i="36" s="1"/>
  <c r="D101" i="34"/>
  <c r="DI101" i="36" s="1"/>
  <c r="E101" i="34"/>
  <c r="DJ101" i="36" s="1"/>
  <c r="F101" i="34"/>
  <c r="DK101" i="36" s="1"/>
  <c r="G101" i="34"/>
  <c r="DL101" i="36" s="1"/>
  <c r="H101" i="34"/>
  <c r="DM101" i="36" s="1"/>
  <c r="C101" i="33"/>
  <c r="DA101" i="36" s="1"/>
  <c r="D101" i="33"/>
  <c r="DB101" i="36" s="1"/>
  <c r="D101" i="35"/>
  <c r="DP101" i="36" s="1"/>
  <c r="E101" i="35"/>
  <c r="DQ101" i="36" s="1"/>
  <c r="F101" i="35"/>
  <c r="DR101" i="36" s="1"/>
  <c r="G101" i="35"/>
  <c r="DS101" i="36" s="1"/>
  <c r="C101" i="32"/>
  <c r="CT101" i="36" s="1"/>
  <c r="C101" i="35"/>
  <c r="DO101" i="36" s="1"/>
  <c r="D101" i="32"/>
  <c r="CU101" i="36" s="1"/>
  <c r="H101" i="35"/>
  <c r="DT101" i="36" s="1"/>
  <c r="E101" i="32"/>
  <c r="CV101" i="36" s="1"/>
  <c r="G101" i="32"/>
  <c r="CX101" i="36" s="1"/>
  <c r="H101" i="32"/>
  <c r="CY101" i="36" s="1"/>
  <c r="F101" i="32"/>
  <c r="CW101" i="36" s="1"/>
  <c r="H101" i="18"/>
  <c r="CR101" i="36" s="1"/>
  <c r="C101" i="18"/>
  <c r="CM101" i="36" s="1"/>
  <c r="G101" i="40"/>
  <c r="DZ101" i="36" s="1"/>
  <c r="D101" i="18"/>
  <c r="CN101" i="36" s="1"/>
  <c r="E101" i="18"/>
  <c r="CO101" i="36" s="1"/>
  <c r="F101" i="18"/>
  <c r="CP101" i="36" s="1"/>
  <c r="G101" i="18"/>
  <c r="CQ101" i="36" s="1"/>
  <c r="C3" i="40"/>
  <c r="DV3" i="36" s="1"/>
  <c r="E122" i="40"/>
  <c r="B121" i="40"/>
  <c r="E119" i="40"/>
  <c r="B118" i="40"/>
  <c r="G114" i="40"/>
  <c r="D113" i="40"/>
  <c r="G111" i="40"/>
  <c r="D110" i="40"/>
  <c r="D107" i="40"/>
  <c r="F105" i="40"/>
  <c r="DY105" i="36" s="1"/>
  <c r="C104" i="40"/>
  <c r="DV104" i="36" s="1"/>
  <c r="F102" i="40"/>
  <c r="DY102" i="36" s="1"/>
  <c r="C101" i="40"/>
  <c r="DV101" i="36" s="1"/>
  <c r="F99" i="40"/>
  <c r="DY99" i="36" s="1"/>
  <c r="F96" i="40"/>
  <c r="DY96" i="36" s="1"/>
  <c r="E93" i="40"/>
  <c r="DX93" i="36" s="1"/>
  <c r="B92" i="40"/>
  <c r="DU92" i="36" s="1"/>
  <c r="E90" i="40"/>
  <c r="DX90" i="36" s="1"/>
  <c r="E87" i="40"/>
  <c r="DX87" i="36" s="1"/>
  <c r="B86" i="40"/>
  <c r="DU86" i="36" s="1"/>
  <c r="D84" i="40"/>
  <c r="DW84" i="36" s="1"/>
  <c r="G82" i="40"/>
  <c r="DZ82" i="36" s="1"/>
  <c r="G79" i="40"/>
  <c r="DZ79" i="36" s="1"/>
  <c r="D78" i="40"/>
  <c r="DW78" i="36" s="1"/>
  <c r="G76" i="40"/>
  <c r="DZ76" i="36" s="1"/>
  <c r="D75" i="40"/>
  <c r="DW75" i="36" s="1"/>
  <c r="F73" i="40"/>
  <c r="DY73" i="36" s="1"/>
  <c r="D70" i="40"/>
  <c r="DW70" i="36" s="1"/>
  <c r="F68" i="40"/>
  <c r="DY68" i="36" s="1"/>
  <c r="F66" i="40"/>
  <c r="DY66" i="36" s="1"/>
  <c r="B65" i="40"/>
  <c r="DU65" i="36" s="1"/>
  <c r="D63" i="40"/>
  <c r="DW63" i="36" s="1"/>
  <c r="D61" i="40"/>
  <c r="DW61" i="36" s="1"/>
  <c r="E39" i="40"/>
  <c r="DX39" i="36" s="1"/>
  <c r="C34" i="40"/>
  <c r="DV34" i="36" s="1"/>
  <c r="E23" i="40"/>
  <c r="DX23" i="36" s="1"/>
  <c r="C18" i="40"/>
  <c r="DV18" i="36" s="1"/>
  <c r="G12" i="40"/>
  <c r="DZ12" i="36" s="1"/>
  <c r="E7" i="40"/>
  <c r="DX7" i="36" s="1"/>
  <c r="C146" i="18"/>
  <c r="D146" i="18"/>
  <c r="E146" i="18"/>
  <c r="G146" i="18"/>
  <c r="C148" i="18"/>
  <c r="E149" i="18"/>
  <c r="G150" i="18"/>
  <c r="H146" i="18"/>
  <c r="C138" i="18"/>
  <c r="D138" i="18"/>
  <c r="E138" i="18"/>
  <c r="G138" i="18"/>
  <c r="G142" i="18"/>
  <c r="C144" i="18"/>
  <c r="H138" i="18"/>
  <c r="C130" i="18"/>
  <c r="D130" i="18"/>
  <c r="E130" i="18"/>
  <c r="F130" i="18"/>
  <c r="H131" i="18"/>
  <c r="D133" i="18"/>
  <c r="F134" i="18"/>
  <c r="H135" i="18"/>
  <c r="G130" i="18"/>
  <c r="H130" i="18"/>
  <c r="H123" i="18"/>
  <c r="D125" i="18"/>
  <c r="F126" i="18"/>
  <c r="H127" i="18"/>
  <c r="D141" i="18"/>
  <c r="E20" i="33"/>
  <c r="DC20" i="36" s="1"/>
  <c r="F20" i="33"/>
  <c r="DD20" i="36" s="1"/>
  <c r="G20" i="33"/>
  <c r="DE20" i="36" s="1"/>
  <c r="H20" i="33"/>
  <c r="DF20" i="36" s="1"/>
  <c r="G20" i="35"/>
  <c r="DS20" i="36" s="1"/>
  <c r="H20" i="35"/>
  <c r="DT20" i="36" s="1"/>
  <c r="C20" i="34"/>
  <c r="DH20" i="36" s="1"/>
  <c r="C20" i="33"/>
  <c r="DA20" i="36" s="1"/>
  <c r="D20" i="34"/>
  <c r="DI20" i="36" s="1"/>
  <c r="D20" i="33"/>
  <c r="DB20" i="36" s="1"/>
  <c r="E20" i="34"/>
  <c r="DJ20" i="36" s="1"/>
  <c r="F20" i="34"/>
  <c r="DK20" i="36" s="1"/>
  <c r="G20" i="34"/>
  <c r="DL20" i="36" s="1"/>
  <c r="H20" i="34"/>
  <c r="DM20" i="36" s="1"/>
  <c r="D20" i="35"/>
  <c r="DP20" i="36" s="1"/>
  <c r="E20" i="35"/>
  <c r="DQ20" i="36" s="1"/>
  <c r="F20" i="35"/>
  <c r="DR20" i="36" s="1"/>
  <c r="G20" i="32"/>
  <c r="CX20" i="36" s="1"/>
  <c r="H20" i="32"/>
  <c r="CY20" i="36" s="1"/>
  <c r="C20" i="32"/>
  <c r="CT20" i="36" s="1"/>
  <c r="D20" i="32"/>
  <c r="CU20" i="36" s="1"/>
  <c r="E20" i="32"/>
  <c r="CV20" i="36" s="1"/>
  <c r="C20" i="35"/>
  <c r="DO20" i="36" s="1"/>
  <c r="F20" i="32"/>
  <c r="CW20" i="36" s="1"/>
  <c r="F20" i="18"/>
  <c r="CP20" i="36" s="1"/>
  <c r="B20" i="40"/>
  <c r="DU20" i="36" s="1"/>
  <c r="G20" i="18"/>
  <c r="CQ20" i="36" s="1"/>
  <c r="C20" i="40"/>
  <c r="DV20" i="36" s="1"/>
  <c r="H20" i="18"/>
  <c r="CR20" i="36" s="1"/>
  <c r="D20" i="40"/>
  <c r="DW20" i="36" s="1"/>
  <c r="E20" i="40"/>
  <c r="DX20" i="36" s="1"/>
  <c r="C20" i="18"/>
  <c r="CM20" i="36" s="1"/>
  <c r="D20" i="18"/>
  <c r="CN20" i="36" s="1"/>
  <c r="E20" i="18"/>
  <c r="CO20" i="36" s="1"/>
  <c r="C59" i="33"/>
  <c r="DA59" i="36" s="1"/>
  <c r="D59" i="33"/>
  <c r="DB59" i="36" s="1"/>
  <c r="E59" i="33"/>
  <c r="DC59" i="36" s="1"/>
  <c r="F59" i="33"/>
  <c r="DD59" i="36" s="1"/>
  <c r="G59" i="34"/>
  <c r="DL59" i="36" s="1"/>
  <c r="E59" i="35"/>
  <c r="DQ59" i="36" s="1"/>
  <c r="H59" i="34"/>
  <c r="DM59" i="36" s="1"/>
  <c r="F59" i="35"/>
  <c r="DR59" i="36" s="1"/>
  <c r="G59" i="33"/>
  <c r="DE59" i="36" s="1"/>
  <c r="H59" i="33"/>
  <c r="DF59" i="36" s="1"/>
  <c r="C59" i="34"/>
  <c r="DH59" i="36" s="1"/>
  <c r="D59" i="34"/>
  <c r="DI59" i="36" s="1"/>
  <c r="E59" i="34"/>
  <c r="DJ59" i="36" s="1"/>
  <c r="F59" i="34"/>
  <c r="DK59" i="36" s="1"/>
  <c r="D59" i="35"/>
  <c r="DP59" i="36" s="1"/>
  <c r="G59" i="35"/>
  <c r="DS59" i="36" s="1"/>
  <c r="H59" i="35"/>
  <c r="DT59" i="36" s="1"/>
  <c r="E59" i="32"/>
  <c r="CV59" i="36" s="1"/>
  <c r="F59" i="32"/>
  <c r="CW59" i="36" s="1"/>
  <c r="G59" i="32"/>
  <c r="CX59" i="36" s="1"/>
  <c r="H59" i="32"/>
  <c r="CY59" i="36" s="1"/>
  <c r="C59" i="32"/>
  <c r="CT59" i="36" s="1"/>
  <c r="C59" i="35"/>
  <c r="DO59" i="36" s="1"/>
  <c r="D59" i="32"/>
  <c r="CU59" i="36" s="1"/>
  <c r="D59" i="18"/>
  <c r="CN59" i="36" s="1"/>
  <c r="E59" i="18"/>
  <c r="CO59" i="36" s="1"/>
  <c r="F59" i="18"/>
  <c r="CP59" i="36" s="1"/>
  <c r="B59" i="40"/>
  <c r="DU59" i="36" s="1"/>
  <c r="G59" i="18"/>
  <c r="CQ59" i="36" s="1"/>
  <c r="C59" i="40"/>
  <c r="DV59" i="36" s="1"/>
  <c r="H59" i="18"/>
  <c r="CR59" i="36" s="1"/>
  <c r="C59" i="18"/>
  <c r="CM59" i="36" s="1"/>
  <c r="G25" i="33"/>
  <c r="DE25" i="36" s="1"/>
  <c r="H25" i="33"/>
  <c r="DF25" i="36" s="1"/>
  <c r="C25" i="34"/>
  <c r="DH25" i="36" s="1"/>
  <c r="D25" i="34"/>
  <c r="DI25" i="36" s="1"/>
  <c r="E25" i="34"/>
  <c r="DJ25" i="36" s="1"/>
  <c r="C25" i="33"/>
  <c r="DA25" i="36" s="1"/>
  <c r="F25" i="34"/>
  <c r="DK25" i="36" s="1"/>
  <c r="D25" i="33"/>
  <c r="DB25" i="36" s="1"/>
  <c r="G25" i="34"/>
  <c r="DL25" i="36" s="1"/>
  <c r="E25" i="33"/>
  <c r="DC25" i="36" s="1"/>
  <c r="H25" i="34"/>
  <c r="DM25" i="36" s="1"/>
  <c r="F25" i="33"/>
  <c r="DD25" i="36" s="1"/>
  <c r="F25" i="35"/>
  <c r="DR25" i="36" s="1"/>
  <c r="G25" i="35"/>
  <c r="DS25" i="36" s="1"/>
  <c r="H25" i="35"/>
  <c r="DT25" i="36" s="1"/>
  <c r="C25" i="35"/>
  <c r="DO25" i="36" s="1"/>
  <c r="D25" i="35"/>
  <c r="DP25" i="36" s="1"/>
  <c r="C25" i="32"/>
  <c r="CT25" i="36" s="1"/>
  <c r="E25" i="35"/>
  <c r="DQ25" i="36" s="1"/>
  <c r="D25" i="32"/>
  <c r="CU25" i="36" s="1"/>
  <c r="E25" i="32"/>
  <c r="CV25" i="36" s="1"/>
  <c r="F25" i="32"/>
  <c r="CW25" i="36" s="1"/>
  <c r="G25" i="32"/>
  <c r="CX25" i="36" s="1"/>
  <c r="H25" i="32"/>
  <c r="CY25" i="36" s="1"/>
  <c r="H25" i="18"/>
  <c r="CR25" i="36" s="1"/>
  <c r="D25" i="40"/>
  <c r="DW25" i="36" s="1"/>
  <c r="E25" i="40"/>
  <c r="DX25" i="36" s="1"/>
  <c r="F25" i="40"/>
  <c r="DY25" i="36" s="1"/>
  <c r="C25" i="18"/>
  <c r="CM25" i="36" s="1"/>
  <c r="G25" i="40"/>
  <c r="DZ25" i="36" s="1"/>
  <c r="D25" i="18"/>
  <c r="CN25" i="36" s="1"/>
  <c r="E25" i="18"/>
  <c r="CO25" i="36" s="1"/>
  <c r="F25" i="18"/>
  <c r="CP25" i="36" s="1"/>
  <c r="B25" i="40"/>
  <c r="DU25" i="36" s="1"/>
  <c r="G25" i="18"/>
  <c r="CQ25" i="36" s="1"/>
  <c r="C25" i="40"/>
  <c r="DV25" i="36" s="1"/>
  <c r="C19" i="33"/>
  <c r="DA19" i="36" s="1"/>
  <c r="D19" i="33"/>
  <c r="DB19" i="36" s="1"/>
  <c r="E19" i="33"/>
  <c r="DC19" i="36" s="1"/>
  <c r="F19" i="33"/>
  <c r="DD19" i="36" s="1"/>
  <c r="G19" i="33"/>
  <c r="DE19" i="36" s="1"/>
  <c r="H19" i="33"/>
  <c r="DF19" i="36" s="1"/>
  <c r="G19" i="34"/>
  <c r="DL19" i="36" s="1"/>
  <c r="E19" i="35"/>
  <c r="DQ19" i="36" s="1"/>
  <c r="H19" i="34"/>
  <c r="DM19" i="36" s="1"/>
  <c r="F19" i="35"/>
  <c r="DR19" i="36" s="1"/>
  <c r="C19" i="34"/>
  <c r="DH19" i="36" s="1"/>
  <c r="D19" i="34"/>
  <c r="DI19" i="36" s="1"/>
  <c r="E19" i="34"/>
  <c r="DJ19" i="36" s="1"/>
  <c r="F19" i="34"/>
  <c r="DK19" i="36" s="1"/>
  <c r="C19" i="35"/>
  <c r="DO19" i="36" s="1"/>
  <c r="E19" i="32"/>
  <c r="CV19" i="36" s="1"/>
  <c r="F19" i="32"/>
  <c r="CW19" i="36" s="1"/>
  <c r="G19" i="32"/>
  <c r="CX19" i="36" s="1"/>
  <c r="H19" i="32"/>
  <c r="CY19" i="36" s="1"/>
  <c r="D19" i="35"/>
  <c r="DP19" i="36" s="1"/>
  <c r="G19" i="35"/>
  <c r="DS19" i="36" s="1"/>
  <c r="H19" i="35"/>
  <c r="DT19" i="36" s="1"/>
  <c r="C19" i="32"/>
  <c r="CT19" i="36" s="1"/>
  <c r="D19" i="32"/>
  <c r="CU19" i="36" s="1"/>
  <c r="G19" i="18"/>
  <c r="CQ19" i="36" s="1"/>
  <c r="H19" i="18"/>
  <c r="CR19" i="36" s="1"/>
  <c r="C19" i="18"/>
  <c r="CM19" i="36" s="1"/>
  <c r="D19" i="18"/>
  <c r="CN19" i="36" s="1"/>
  <c r="B19" i="40"/>
  <c r="DU19" i="36" s="1"/>
  <c r="E19" i="18"/>
  <c r="CO19" i="36" s="1"/>
  <c r="C19" i="40"/>
  <c r="DV19" i="36" s="1"/>
  <c r="F19" i="18"/>
  <c r="CP19" i="36" s="1"/>
  <c r="F19" i="40"/>
  <c r="DY19" i="36" s="1"/>
  <c r="G19" i="40"/>
  <c r="DZ19" i="36" s="1"/>
  <c r="C54" i="33"/>
  <c r="DA54" i="36" s="1"/>
  <c r="D54" i="33"/>
  <c r="DB54" i="36" s="1"/>
  <c r="E54" i="34"/>
  <c r="DJ54" i="36" s="1"/>
  <c r="C54" i="35"/>
  <c r="DO54" i="36" s="1"/>
  <c r="F54" i="34"/>
  <c r="DK54" i="36" s="1"/>
  <c r="D54" i="35"/>
  <c r="DP54" i="36" s="1"/>
  <c r="G54" i="34"/>
  <c r="DL54" i="36" s="1"/>
  <c r="E54" i="33"/>
  <c r="DC54" i="36" s="1"/>
  <c r="H54" i="34"/>
  <c r="DM54" i="36" s="1"/>
  <c r="F54" i="33"/>
  <c r="DD54" i="36" s="1"/>
  <c r="G54" i="33"/>
  <c r="DE54" i="36" s="1"/>
  <c r="H54" i="33"/>
  <c r="DF54" i="36" s="1"/>
  <c r="C54" i="34"/>
  <c r="DH54" i="36" s="1"/>
  <c r="D54" i="34"/>
  <c r="DI54" i="36" s="1"/>
  <c r="E54" i="35"/>
  <c r="DQ54" i="36" s="1"/>
  <c r="F54" i="35"/>
  <c r="DR54" i="36" s="1"/>
  <c r="G54" i="35"/>
  <c r="DS54" i="36" s="1"/>
  <c r="C54" i="32"/>
  <c r="CT54" i="36" s="1"/>
  <c r="D54" i="32"/>
  <c r="CU54" i="36" s="1"/>
  <c r="E54" i="32"/>
  <c r="CV54" i="36" s="1"/>
  <c r="F54" i="32"/>
  <c r="CW54" i="36" s="1"/>
  <c r="H54" i="35"/>
  <c r="DT54" i="36" s="1"/>
  <c r="G54" i="32"/>
  <c r="CX54" i="36" s="1"/>
  <c r="H54" i="32"/>
  <c r="CY54" i="36" s="1"/>
  <c r="F54" i="40"/>
  <c r="DY54" i="36" s="1"/>
  <c r="C54" i="18"/>
  <c r="CM54" i="36" s="1"/>
  <c r="G54" i="40"/>
  <c r="DZ54" i="36" s="1"/>
  <c r="D54" i="18"/>
  <c r="CN54" i="36" s="1"/>
  <c r="E54" i="18"/>
  <c r="CO54" i="36" s="1"/>
  <c r="F54" i="18"/>
  <c r="CP54" i="36" s="1"/>
  <c r="G54" i="18"/>
  <c r="CQ54" i="36" s="1"/>
  <c r="H54" i="18"/>
  <c r="CR54" i="36" s="1"/>
  <c r="E54" i="40"/>
  <c r="DX54" i="36" s="1"/>
  <c r="C43" i="33"/>
  <c r="DA43" i="36" s="1"/>
  <c r="D43" i="33"/>
  <c r="DB43" i="36" s="1"/>
  <c r="E43" i="33"/>
  <c r="DC43" i="36" s="1"/>
  <c r="F43" i="33"/>
  <c r="DD43" i="36" s="1"/>
  <c r="G43" i="34"/>
  <c r="DL43" i="36" s="1"/>
  <c r="E43" i="35"/>
  <c r="DQ43" i="36" s="1"/>
  <c r="H43" i="34"/>
  <c r="DM43" i="36" s="1"/>
  <c r="F43" i="35"/>
  <c r="DR43" i="36" s="1"/>
  <c r="G43" i="33"/>
  <c r="DE43" i="36" s="1"/>
  <c r="H43" i="33"/>
  <c r="DF43" i="36" s="1"/>
  <c r="C43" i="34"/>
  <c r="DH43" i="36" s="1"/>
  <c r="D43" i="34"/>
  <c r="DI43" i="36" s="1"/>
  <c r="E43" i="34"/>
  <c r="DJ43" i="36" s="1"/>
  <c r="F43" i="34"/>
  <c r="DK43" i="36" s="1"/>
  <c r="D43" i="35"/>
  <c r="DP43" i="36" s="1"/>
  <c r="G43" i="35"/>
  <c r="DS43" i="36" s="1"/>
  <c r="H43" i="35"/>
  <c r="DT43" i="36" s="1"/>
  <c r="E43" i="32"/>
  <c r="CV43" i="36" s="1"/>
  <c r="F43" i="32"/>
  <c r="CW43" i="36" s="1"/>
  <c r="G43" i="32"/>
  <c r="CX43" i="36" s="1"/>
  <c r="C43" i="35"/>
  <c r="DO43" i="36" s="1"/>
  <c r="H43" i="32"/>
  <c r="CY43" i="36" s="1"/>
  <c r="C43" i="32"/>
  <c r="CT43" i="36" s="1"/>
  <c r="D43" i="32"/>
  <c r="CU43" i="36" s="1"/>
  <c r="D43" i="18"/>
  <c r="CN43" i="36" s="1"/>
  <c r="E43" i="18"/>
  <c r="CO43" i="36" s="1"/>
  <c r="F43" i="18"/>
  <c r="CP43" i="36" s="1"/>
  <c r="B43" i="40"/>
  <c r="DU43" i="36" s="1"/>
  <c r="G43" i="18"/>
  <c r="CQ43" i="36" s="1"/>
  <c r="C43" i="40"/>
  <c r="DV43" i="36" s="1"/>
  <c r="H43" i="18"/>
  <c r="CR43" i="36" s="1"/>
  <c r="F43" i="40"/>
  <c r="DY43" i="36" s="1"/>
  <c r="C43" i="18"/>
  <c r="CM43" i="36" s="1"/>
  <c r="G43" i="40"/>
  <c r="DZ43" i="36" s="1"/>
  <c r="C91" i="33"/>
  <c r="DA91" i="36" s="1"/>
  <c r="D91" i="33"/>
  <c r="DB91" i="36" s="1"/>
  <c r="G91" i="34"/>
  <c r="DL91" i="36" s="1"/>
  <c r="H91" i="34"/>
  <c r="DM91" i="36" s="1"/>
  <c r="E91" i="33"/>
  <c r="DC91" i="36" s="1"/>
  <c r="F91" i="33"/>
  <c r="DD91" i="36" s="1"/>
  <c r="G91" i="33"/>
  <c r="DE91" i="36" s="1"/>
  <c r="C91" i="34"/>
  <c r="DH91" i="36" s="1"/>
  <c r="H91" i="33"/>
  <c r="DF91" i="36" s="1"/>
  <c r="D91" i="34"/>
  <c r="DI91" i="36" s="1"/>
  <c r="H91" i="35"/>
  <c r="DT91" i="36" s="1"/>
  <c r="C91" i="35"/>
  <c r="DO91" i="36" s="1"/>
  <c r="E91" i="34"/>
  <c r="DJ91" i="36" s="1"/>
  <c r="F91" i="34"/>
  <c r="DK91" i="36" s="1"/>
  <c r="E91" i="32"/>
  <c r="CV91" i="36" s="1"/>
  <c r="F91" i="32"/>
  <c r="CW91" i="36" s="1"/>
  <c r="G91" i="32"/>
  <c r="CX91" i="36" s="1"/>
  <c r="H91" i="32"/>
  <c r="CY91" i="36" s="1"/>
  <c r="D91" i="35"/>
  <c r="DP91" i="36" s="1"/>
  <c r="E91" i="35"/>
  <c r="DQ91" i="36" s="1"/>
  <c r="F91" i="35"/>
  <c r="DR91" i="36" s="1"/>
  <c r="C91" i="32"/>
  <c r="CT91" i="36" s="1"/>
  <c r="G91" i="35"/>
  <c r="DS91" i="36" s="1"/>
  <c r="D91" i="32"/>
  <c r="CU91" i="36" s="1"/>
  <c r="D91" i="18"/>
  <c r="CN91" i="36" s="1"/>
  <c r="E91" i="18"/>
  <c r="CO91" i="36" s="1"/>
  <c r="F91" i="18"/>
  <c r="CP91" i="36" s="1"/>
  <c r="G91" i="18"/>
  <c r="CQ91" i="36" s="1"/>
  <c r="C91" i="40"/>
  <c r="DV91" i="36" s="1"/>
  <c r="H91" i="18"/>
  <c r="CR91" i="36" s="1"/>
  <c r="C91" i="18"/>
  <c r="CM91" i="36" s="1"/>
  <c r="G4" i="35"/>
  <c r="DS4" i="36" s="1"/>
  <c r="E4" i="34"/>
  <c r="DJ4" i="36" s="1"/>
  <c r="H4" i="34"/>
  <c r="DM4" i="36" s="1"/>
  <c r="E4" i="35"/>
  <c r="DQ4" i="36" s="1"/>
  <c r="C4" i="34"/>
  <c r="DH4" i="36" s="1"/>
  <c r="H4" i="35"/>
  <c r="DT4" i="36" s="1"/>
  <c r="F4" i="34"/>
  <c r="DK4" i="36" s="1"/>
  <c r="C4" i="35"/>
  <c r="DO4" i="36" s="1"/>
  <c r="F4" i="35"/>
  <c r="DR4" i="36" s="1"/>
  <c r="D4" i="34"/>
  <c r="DI4" i="36" s="1"/>
  <c r="G4" i="34"/>
  <c r="DL4" i="36" s="1"/>
  <c r="D4" i="35"/>
  <c r="DP4" i="36" s="1"/>
  <c r="G4" i="33"/>
  <c r="DE4" i="36" s="1"/>
  <c r="H4" i="32"/>
  <c r="CY4" i="36" s="1"/>
  <c r="F4" i="32"/>
  <c r="CW4" i="36" s="1"/>
  <c r="E4" i="33"/>
  <c r="DC4" i="36" s="1"/>
  <c r="H4" i="33"/>
  <c r="DF4" i="36" s="1"/>
  <c r="C4" i="32"/>
  <c r="CT4" i="36" s="1"/>
  <c r="C4" i="33"/>
  <c r="DA4" i="36" s="1"/>
  <c r="G4" i="32"/>
  <c r="CX4" i="36" s="1"/>
  <c r="E4" i="32"/>
  <c r="CV4" i="36" s="1"/>
  <c r="F4" i="33"/>
  <c r="DD4" i="36" s="1"/>
  <c r="D4" i="32"/>
  <c r="CU4" i="36" s="1"/>
  <c r="D4" i="33"/>
  <c r="DB4" i="36" s="1"/>
  <c r="D4" i="18"/>
  <c r="CN4" i="36" s="1"/>
  <c r="F4" i="18"/>
  <c r="CP4" i="36" s="1"/>
  <c r="H4" i="18"/>
  <c r="CR4" i="36" s="1"/>
  <c r="C4" i="18"/>
  <c r="CM4" i="36" s="1"/>
  <c r="B4" i="40"/>
  <c r="DU4" i="36" s="1"/>
  <c r="C4" i="40"/>
  <c r="DV4" i="36" s="1"/>
  <c r="D4" i="40"/>
  <c r="DW4" i="36" s="1"/>
  <c r="E4" i="40"/>
  <c r="DX4" i="36" s="1"/>
  <c r="G4" i="18"/>
  <c r="CQ4" i="36" s="1"/>
  <c r="E4" i="18"/>
  <c r="CO4" i="36" s="1"/>
  <c r="G17" i="33"/>
  <c r="DE17" i="36" s="1"/>
  <c r="H17" i="33"/>
  <c r="DF17" i="36" s="1"/>
  <c r="C17" i="33"/>
  <c r="DA17" i="36" s="1"/>
  <c r="D17" i="33"/>
  <c r="DB17" i="36" s="1"/>
  <c r="F17" i="33"/>
  <c r="DD17" i="36" s="1"/>
  <c r="C17" i="34"/>
  <c r="DH17" i="36" s="1"/>
  <c r="D17" i="34"/>
  <c r="DI17" i="36" s="1"/>
  <c r="E17" i="34"/>
  <c r="DJ17" i="36" s="1"/>
  <c r="F17" i="34"/>
  <c r="DK17" i="36" s="1"/>
  <c r="G17" i="34"/>
  <c r="DL17" i="36" s="1"/>
  <c r="H17" i="34"/>
  <c r="DM17" i="36" s="1"/>
  <c r="E17" i="33"/>
  <c r="DC17" i="36" s="1"/>
  <c r="C17" i="35"/>
  <c r="DO17" i="36" s="1"/>
  <c r="D17" i="35"/>
  <c r="DP17" i="36" s="1"/>
  <c r="E17" i="35"/>
  <c r="DQ17" i="36" s="1"/>
  <c r="F17" i="35"/>
  <c r="DR17" i="36" s="1"/>
  <c r="G17" i="35"/>
  <c r="DS17" i="36" s="1"/>
  <c r="H17" i="35"/>
  <c r="DT17" i="36" s="1"/>
  <c r="C17" i="32"/>
  <c r="CT17" i="36" s="1"/>
  <c r="D17" i="32"/>
  <c r="CU17" i="36" s="1"/>
  <c r="E17" i="32"/>
  <c r="CV17" i="36" s="1"/>
  <c r="F17" i="32"/>
  <c r="CW17" i="36" s="1"/>
  <c r="G17" i="32"/>
  <c r="CX17" i="36" s="1"/>
  <c r="H17" i="32"/>
  <c r="CY17" i="36" s="1"/>
  <c r="C17" i="18"/>
  <c r="CM17" i="36" s="1"/>
  <c r="D17" i="18"/>
  <c r="CN17" i="36" s="1"/>
  <c r="D17" i="40"/>
  <c r="DW17" i="36" s="1"/>
  <c r="E17" i="18"/>
  <c r="CO17" i="36" s="1"/>
  <c r="E17" i="40"/>
  <c r="DX17" i="36" s="1"/>
  <c r="F17" i="18"/>
  <c r="CP17" i="36" s="1"/>
  <c r="F17" i="40"/>
  <c r="DY17" i="36" s="1"/>
  <c r="G17" i="18"/>
  <c r="CQ17" i="36" s="1"/>
  <c r="G17" i="40"/>
  <c r="DZ17" i="36" s="1"/>
  <c r="H17" i="18"/>
  <c r="CR17" i="36" s="1"/>
  <c r="B17" i="40"/>
  <c r="DU17" i="36" s="1"/>
  <c r="C17" i="40"/>
  <c r="DV17" i="36" s="1"/>
  <c r="C31" i="33"/>
  <c r="DA31" i="36" s="1"/>
  <c r="D31" i="33"/>
  <c r="DB31" i="36" s="1"/>
  <c r="E31" i="33"/>
  <c r="DC31" i="36" s="1"/>
  <c r="F31" i="33"/>
  <c r="DD31" i="36" s="1"/>
  <c r="H31" i="33"/>
  <c r="DF31" i="36" s="1"/>
  <c r="G31" i="34"/>
  <c r="DL31" i="36" s="1"/>
  <c r="E31" i="35"/>
  <c r="DQ31" i="36" s="1"/>
  <c r="H31" i="34"/>
  <c r="DM31" i="36" s="1"/>
  <c r="F31" i="35"/>
  <c r="DR31" i="36" s="1"/>
  <c r="C31" i="34"/>
  <c r="DH31" i="36" s="1"/>
  <c r="D31" i="34"/>
  <c r="DI31" i="36" s="1"/>
  <c r="E31" i="34"/>
  <c r="DJ31" i="36" s="1"/>
  <c r="G31" i="33"/>
  <c r="DE31" i="36" s="1"/>
  <c r="F31" i="34"/>
  <c r="DK31" i="36" s="1"/>
  <c r="C31" i="35"/>
  <c r="DO31" i="36" s="1"/>
  <c r="D31" i="35"/>
  <c r="DP31" i="36" s="1"/>
  <c r="G31" i="35"/>
  <c r="DS31" i="36" s="1"/>
  <c r="H31" i="35"/>
  <c r="DT31" i="36" s="1"/>
  <c r="E31" i="32"/>
  <c r="CV31" i="36" s="1"/>
  <c r="F31" i="32"/>
  <c r="CW31" i="36" s="1"/>
  <c r="G31" i="32"/>
  <c r="CX31" i="36" s="1"/>
  <c r="H31" i="32"/>
  <c r="CY31" i="36" s="1"/>
  <c r="C31" i="32"/>
  <c r="CT31" i="36" s="1"/>
  <c r="D31" i="32"/>
  <c r="CU31" i="36" s="1"/>
  <c r="D31" i="18"/>
  <c r="CN31" i="36" s="1"/>
  <c r="E31" i="18"/>
  <c r="CO31" i="36" s="1"/>
  <c r="F31" i="18"/>
  <c r="CP31" i="36" s="1"/>
  <c r="B31" i="40"/>
  <c r="DU31" i="36" s="1"/>
  <c r="G31" i="18"/>
  <c r="CQ31" i="36" s="1"/>
  <c r="C31" i="40"/>
  <c r="DV31" i="36" s="1"/>
  <c r="H31" i="18"/>
  <c r="CR31" i="36" s="1"/>
  <c r="F31" i="40"/>
  <c r="DY31" i="36" s="1"/>
  <c r="C31" i="18"/>
  <c r="CM31" i="36" s="1"/>
  <c r="G31" i="40"/>
  <c r="DZ31" i="36" s="1"/>
  <c r="E44" i="33"/>
  <c r="DC44" i="36" s="1"/>
  <c r="F44" i="33"/>
  <c r="DD44" i="36" s="1"/>
  <c r="G44" i="33"/>
  <c r="DE44" i="36" s="1"/>
  <c r="H44" i="33"/>
  <c r="DF44" i="36" s="1"/>
  <c r="G44" i="35"/>
  <c r="DS44" i="36" s="1"/>
  <c r="H44" i="35"/>
  <c r="DT44" i="36" s="1"/>
  <c r="C44" i="34"/>
  <c r="DH44" i="36" s="1"/>
  <c r="D44" i="34"/>
  <c r="DI44" i="36" s="1"/>
  <c r="E44" i="34"/>
  <c r="DJ44" i="36" s="1"/>
  <c r="C44" i="33"/>
  <c r="DA44" i="36" s="1"/>
  <c r="F44" i="34"/>
  <c r="DK44" i="36" s="1"/>
  <c r="D44" i="33"/>
  <c r="DB44" i="36" s="1"/>
  <c r="G44" i="34"/>
  <c r="DL44" i="36" s="1"/>
  <c r="H44" i="34"/>
  <c r="DM44" i="36" s="1"/>
  <c r="C44" i="35"/>
  <c r="DO44" i="36" s="1"/>
  <c r="G44" i="32"/>
  <c r="CX44" i="36" s="1"/>
  <c r="H44" i="32"/>
  <c r="CY44" i="36" s="1"/>
  <c r="D44" i="35"/>
  <c r="DP44" i="36" s="1"/>
  <c r="C44" i="32"/>
  <c r="CT44" i="36" s="1"/>
  <c r="E44" i="35"/>
  <c r="DQ44" i="36" s="1"/>
  <c r="D44" i="32"/>
  <c r="CU44" i="36" s="1"/>
  <c r="F44" i="35"/>
  <c r="DR44" i="36" s="1"/>
  <c r="E44" i="32"/>
  <c r="CV44" i="36" s="1"/>
  <c r="F44" i="32"/>
  <c r="CW44" i="36" s="1"/>
  <c r="F44" i="18"/>
  <c r="CP44" i="36" s="1"/>
  <c r="B44" i="40"/>
  <c r="DU44" i="36" s="1"/>
  <c r="G44" i="18"/>
  <c r="CQ44" i="36" s="1"/>
  <c r="C44" i="40"/>
  <c r="DV44" i="36" s="1"/>
  <c r="H44" i="18"/>
  <c r="CR44" i="36" s="1"/>
  <c r="D44" i="40"/>
  <c r="DW44" i="36" s="1"/>
  <c r="E44" i="40"/>
  <c r="DX44" i="36" s="1"/>
  <c r="C44" i="18"/>
  <c r="CM44" i="36" s="1"/>
  <c r="D44" i="18"/>
  <c r="CN44" i="36" s="1"/>
  <c r="E44" i="18"/>
  <c r="CO44" i="36" s="1"/>
  <c r="E56" i="33"/>
  <c r="DC56" i="36" s="1"/>
  <c r="F56" i="33"/>
  <c r="DD56" i="36" s="1"/>
  <c r="G56" i="33"/>
  <c r="DE56" i="36" s="1"/>
  <c r="H56" i="33"/>
  <c r="DF56" i="36" s="1"/>
  <c r="G56" i="35"/>
  <c r="DS56" i="36" s="1"/>
  <c r="C56" i="33"/>
  <c r="DA56" i="36" s="1"/>
  <c r="H56" i="35"/>
  <c r="DT56" i="36" s="1"/>
  <c r="D56" i="33"/>
  <c r="DB56" i="36" s="1"/>
  <c r="C56" i="34"/>
  <c r="DH56" i="36" s="1"/>
  <c r="D56" i="34"/>
  <c r="DI56" i="36" s="1"/>
  <c r="E56" i="34"/>
  <c r="DJ56" i="36" s="1"/>
  <c r="F56" i="34"/>
  <c r="DK56" i="36" s="1"/>
  <c r="G56" i="34"/>
  <c r="DL56" i="36" s="1"/>
  <c r="H56" i="34"/>
  <c r="DM56" i="36" s="1"/>
  <c r="C56" i="35"/>
  <c r="DO56" i="36" s="1"/>
  <c r="D56" i="35"/>
  <c r="DP56" i="36" s="1"/>
  <c r="E56" i="35"/>
  <c r="DQ56" i="36" s="1"/>
  <c r="F56" i="35"/>
  <c r="DR56" i="36" s="1"/>
  <c r="G56" i="32"/>
  <c r="CX56" i="36" s="1"/>
  <c r="H56" i="32"/>
  <c r="CY56" i="36" s="1"/>
  <c r="C56" i="32"/>
  <c r="CT56" i="36" s="1"/>
  <c r="D56" i="32"/>
  <c r="CU56" i="36" s="1"/>
  <c r="E56" i="32"/>
  <c r="CV56" i="36" s="1"/>
  <c r="F56" i="32"/>
  <c r="CW56" i="36" s="1"/>
  <c r="F56" i="18"/>
  <c r="CP56" i="36" s="1"/>
  <c r="B56" i="40"/>
  <c r="DU56" i="36" s="1"/>
  <c r="G56" i="18"/>
  <c r="CQ56" i="36" s="1"/>
  <c r="C56" i="40"/>
  <c r="DV56" i="36" s="1"/>
  <c r="H56" i="18"/>
  <c r="CR56" i="36" s="1"/>
  <c r="D56" i="40"/>
  <c r="DW56" i="36" s="1"/>
  <c r="E56" i="40"/>
  <c r="DX56" i="36" s="1"/>
  <c r="C56" i="18"/>
  <c r="CM56" i="36" s="1"/>
  <c r="D56" i="18"/>
  <c r="CN56" i="36" s="1"/>
  <c r="E56" i="18"/>
  <c r="CO56" i="36" s="1"/>
  <c r="C11" i="33"/>
  <c r="DA11" i="36" s="1"/>
  <c r="D11" i="33"/>
  <c r="DB11" i="36" s="1"/>
  <c r="E11" i="33"/>
  <c r="DC11" i="36" s="1"/>
  <c r="F11" i="33"/>
  <c r="DD11" i="36" s="1"/>
  <c r="G11" i="33"/>
  <c r="DE11" i="36" s="1"/>
  <c r="H11" i="33"/>
  <c r="DF11" i="36" s="1"/>
  <c r="G11" i="34"/>
  <c r="DL11" i="36" s="1"/>
  <c r="E11" i="35"/>
  <c r="DQ11" i="36" s="1"/>
  <c r="H11" i="34"/>
  <c r="DM11" i="36" s="1"/>
  <c r="F11" i="35"/>
  <c r="DR11" i="36" s="1"/>
  <c r="C11" i="34"/>
  <c r="DH11" i="36" s="1"/>
  <c r="D11" i="34"/>
  <c r="DI11" i="36" s="1"/>
  <c r="E11" i="34"/>
  <c r="DJ11" i="36" s="1"/>
  <c r="F11" i="34"/>
  <c r="DK11" i="36" s="1"/>
  <c r="D11" i="35"/>
  <c r="DP11" i="36" s="1"/>
  <c r="G11" i="35"/>
  <c r="DS11" i="36" s="1"/>
  <c r="H11" i="35"/>
  <c r="DT11" i="36" s="1"/>
  <c r="E11" i="32"/>
  <c r="CV11" i="36" s="1"/>
  <c r="F11" i="32"/>
  <c r="CW11" i="36" s="1"/>
  <c r="G11" i="32"/>
  <c r="CX11" i="36" s="1"/>
  <c r="C11" i="35"/>
  <c r="DO11" i="36" s="1"/>
  <c r="H11" i="32"/>
  <c r="CY11" i="36" s="1"/>
  <c r="C11" i="32"/>
  <c r="CT11" i="36" s="1"/>
  <c r="D11" i="32"/>
  <c r="CU11" i="36" s="1"/>
  <c r="G11" i="18"/>
  <c r="CQ11" i="36" s="1"/>
  <c r="H11" i="18"/>
  <c r="CR11" i="36" s="1"/>
  <c r="F11" i="18"/>
  <c r="CP11" i="36" s="1"/>
  <c r="B11" i="40"/>
  <c r="DU11" i="36" s="1"/>
  <c r="C11" i="40"/>
  <c r="DV11" i="36" s="1"/>
  <c r="C11" i="18"/>
  <c r="CM11" i="36" s="1"/>
  <c r="D11" i="18"/>
  <c r="CN11" i="36" s="1"/>
  <c r="F11" i="40"/>
  <c r="DY11" i="36" s="1"/>
  <c r="E11" i="18"/>
  <c r="CO11" i="36" s="1"/>
  <c r="G11" i="40"/>
  <c r="DZ11" i="36" s="1"/>
  <c r="E28" i="33"/>
  <c r="DC28" i="36" s="1"/>
  <c r="F28" i="33"/>
  <c r="DD28" i="36" s="1"/>
  <c r="G28" i="33"/>
  <c r="DE28" i="36" s="1"/>
  <c r="H28" i="33"/>
  <c r="DF28" i="36" s="1"/>
  <c r="G28" i="35"/>
  <c r="DS28" i="36" s="1"/>
  <c r="H28" i="35"/>
  <c r="DT28" i="36" s="1"/>
  <c r="C28" i="34"/>
  <c r="DH28" i="36" s="1"/>
  <c r="D28" i="34"/>
  <c r="DI28" i="36" s="1"/>
  <c r="E28" i="34"/>
  <c r="DJ28" i="36" s="1"/>
  <c r="C28" i="33"/>
  <c r="DA28" i="36" s="1"/>
  <c r="F28" i="34"/>
  <c r="DK28" i="36" s="1"/>
  <c r="D28" i="33"/>
  <c r="DB28" i="36" s="1"/>
  <c r="G28" i="34"/>
  <c r="DL28" i="36" s="1"/>
  <c r="H28" i="34"/>
  <c r="DM28" i="36" s="1"/>
  <c r="C28" i="35"/>
  <c r="DO28" i="36" s="1"/>
  <c r="D28" i="35"/>
  <c r="DP28" i="36" s="1"/>
  <c r="G28" i="32"/>
  <c r="CX28" i="36" s="1"/>
  <c r="E28" i="35"/>
  <c r="DQ28" i="36" s="1"/>
  <c r="H28" i="32"/>
  <c r="CY28" i="36" s="1"/>
  <c r="F28" i="35"/>
  <c r="DR28" i="36" s="1"/>
  <c r="C28" i="32"/>
  <c r="CT28" i="36" s="1"/>
  <c r="D28" i="32"/>
  <c r="CU28" i="36" s="1"/>
  <c r="E28" i="32"/>
  <c r="CV28" i="36" s="1"/>
  <c r="F28" i="32"/>
  <c r="CW28" i="36" s="1"/>
  <c r="F28" i="18"/>
  <c r="CP28" i="36" s="1"/>
  <c r="B28" i="40"/>
  <c r="DU28" i="36" s="1"/>
  <c r="G28" i="18"/>
  <c r="CQ28" i="36" s="1"/>
  <c r="C28" i="40"/>
  <c r="DV28" i="36" s="1"/>
  <c r="H28" i="18"/>
  <c r="CR28" i="36" s="1"/>
  <c r="D28" i="40"/>
  <c r="DW28" i="36" s="1"/>
  <c r="E28" i="40"/>
  <c r="DX28" i="36" s="1"/>
  <c r="C28" i="18"/>
  <c r="CM28" i="36" s="1"/>
  <c r="D28" i="18"/>
  <c r="CN28" i="36" s="1"/>
  <c r="E28" i="18"/>
  <c r="CO28" i="36" s="1"/>
  <c r="C50" i="33"/>
  <c r="DA50" i="36" s="1"/>
  <c r="D50" i="33"/>
  <c r="DB50" i="36" s="1"/>
  <c r="F50" i="33"/>
  <c r="DD50" i="36" s="1"/>
  <c r="E50" i="34"/>
  <c r="DJ50" i="36" s="1"/>
  <c r="C50" i="35"/>
  <c r="DO50" i="36" s="1"/>
  <c r="G50" i="33"/>
  <c r="DE50" i="36" s="1"/>
  <c r="F50" i="34"/>
  <c r="DK50" i="36" s="1"/>
  <c r="D50" i="35"/>
  <c r="DP50" i="36" s="1"/>
  <c r="H50" i="33"/>
  <c r="DF50" i="36" s="1"/>
  <c r="G50" i="34"/>
  <c r="DL50" i="36" s="1"/>
  <c r="H50" i="34"/>
  <c r="DM50" i="36" s="1"/>
  <c r="C50" i="34"/>
  <c r="DH50" i="36" s="1"/>
  <c r="E50" i="33"/>
  <c r="DC50" i="36" s="1"/>
  <c r="D50" i="34"/>
  <c r="DI50" i="36" s="1"/>
  <c r="F50" i="35"/>
  <c r="DR50" i="36" s="1"/>
  <c r="G50" i="35"/>
  <c r="DS50" i="36" s="1"/>
  <c r="H50" i="35"/>
  <c r="DT50" i="36" s="1"/>
  <c r="C50" i="32"/>
  <c r="CT50" i="36" s="1"/>
  <c r="D50" i="32"/>
  <c r="CU50" i="36" s="1"/>
  <c r="E50" i="32"/>
  <c r="CV50" i="36" s="1"/>
  <c r="E50" i="35"/>
  <c r="DQ50" i="36" s="1"/>
  <c r="F50" i="32"/>
  <c r="CW50" i="36" s="1"/>
  <c r="G50" i="32"/>
  <c r="CX50" i="36" s="1"/>
  <c r="H50" i="32"/>
  <c r="CY50" i="36" s="1"/>
  <c r="F50" i="40"/>
  <c r="DY50" i="36" s="1"/>
  <c r="C50" i="18"/>
  <c r="CM50" i="36" s="1"/>
  <c r="G50" i="40"/>
  <c r="DZ50" i="36" s="1"/>
  <c r="D50" i="18"/>
  <c r="CN50" i="36" s="1"/>
  <c r="E50" i="18"/>
  <c r="CO50" i="36" s="1"/>
  <c r="F50" i="18"/>
  <c r="CP50" i="36" s="1"/>
  <c r="G50" i="18"/>
  <c r="CQ50" i="36" s="1"/>
  <c r="H50" i="18"/>
  <c r="CR50" i="36" s="1"/>
  <c r="E50" i="40"/>
  <c r="DX50" i="36" s="1"/>
  <c r="C67" i="33"/>
  <c r="DA67" i="36" s="1"/>
  <c r="D67" i="33"/>
  <c r="DB67" i="36" s="1"/>
  <c r="E67" i="33"/>
  <c r="DC67" i="36" s="1"/>
  <c r="F67" i="33"/>
  <c r="DD67" i="36" s="1"/>
  <c r="G67" i="34"/>
  <c r="DL67" i="36" s="1"/>
  <c r="H67" i="34"/>
  <c r="DM67" i="36" s="1"/>
  <c r="G67" i="33"/>
  <c r="DE67" i="36" s="1"/>
  <c r="H67" i="33"/>
  <c r="DF67" i="36" s="1"/>
  <c r="C67" i="34"/>
  <c r="DH67" i="36" s="1"/>
  <c r="D67" i="34"/>
  <c r="DI67" i="36" s="1"/>
  <c r="E67" i="34"/>
  <c r="DJ67" i="36" s="1"/>
  <c r="H67" i="35"/>
  <c r="DT67" i="36" s="1"/>
  <c r="F67" i="34"/>
  <c r="DK67" i="36" s="1"/>
  <c r="C67" i="35"/>
  <c r="DO67" i="36" s="1"/>
  <c r="E67" i="32"/>
  <c r="CV67" i="36" s="1"/>
  <c r="F67" i="32"/>
  <c r="CW67" i="36" s="1"/>
  <c r="G67" i="32"/>
  <c r="CX67" i="36" s="1"/>
  <c r="H67" i="32"/>
  <c r="CY67" i="36" s="1"/>
  <c r="D67" i="35"/>
  <c r="DP67" i="36" s="1"/>
  <c r="E67" i="35"/>
  <c r="DQ67" i="36" s="1"/>
  <c r="F67" i="35"/>
  <c r="DR67" i="36" s="1"/>
  <c r="C67" i="32"/>
  <c r="CT67" i="36" s="1"/>
  <c r="G67" i="35"/>
  <c r="DS67" i="36" s="1"/>
  <c r="D67" i="32"/>
  <c r="CU67" i="36" s="1"/>
  <c r="D67" i="18"/>
  <c r="CN67" i="36" s="1"/>
  <c r="E67" i="18"/>
  <c r="CO67" i="36" s="1"/>
  <c r="F67" i="18"/>
  <c r="CP67" i="36" s="1"/>
  <c r="B67" i="40"/>
  <c r="DU67" i="36" s="1"/>
  <c r="G67" i="18"/>
  <c r="CQ67" i="36" s="1"/>
  <c r="C67" i="40"/>
  <c r="DV67" i="36" s="1"/>
  <c r="H67" i="18"/>
  <c r="CR67" i="36" s="1"/>
  <c r="C67" i="18"/>
  <c r="CM67" i="36" s="1"/>
  <c r="G77" i="33"/>
  <c r="DE77" i="36" s="1"/>
  <c r="H77" i="33"/>
  <c r="DF77" i="36" s="1"/>
  <c r="D77" i="33"/>
  <c r="DB77" i="36" s="1"/>
  <c r="C77" i="34"/>
  <c r="DH77" i="36" s="1"/>
  <c r="E77" i="33"/>
  <c r="DC77" i="36" s="1"/>
  <c r="D77" i="34"/>
  <c r="DI77" i="36" s="1"/>
  <c r="F77" i="33"/>
  <c r="DD77" i="36" s="1"/>
  <c r="E77" i="34"/>
  <c r="DJ77" i="36" s="1"/>
  <c r="F77" i="34"/>
  <c r="DK77" i="36" s="1"/>
  <c r="G77" i="34"/>
  <c r="DL77" i="36" s="1"/>
  <c r="H77" i="34"/>
  <c r="DM77" i="36" s="1"/>
  <c r="C77" i="33"/>
  <c r="DA77" i="36" s="1"/>
  <c r="D77" i="35"/>
  <c r="DP77" i="36" s="1"/>
  <c r="E77" i="35"/>
  <c r="DQ77" i="36" s="1"/>
  <c r="F77" i="35"/>
  <c r="DR77" i="36" s="1"/>
  <c r="G77" i="35"/>
  <c r="DS77" i="36" s="1"/>
  <c r="C77" i="32"/>
  <c r="CT77" i="36" s="1"/>
  <c r="C77" i="35"/>
  <c r="DO77" i="36" s="1"/>
  <c r="D77" i="32"/>
  <c r="CU77" i="36" s="1"/>
  <c r="H77" i="35"/>
  <c r="DT77" i="36" s="1"/>
  <c r="E77" i="32"/>
  <c r="CV77" i="36" s="1"/>
  <c r="F77" i="32"/>
  <c r="CW77" i="36" s="1"/>
  <c r="G77" i="32"/>
  <c r="CX77" i="36" s="1"/>
  <c r="H77" i="32"/>
  <c r="CY77" i="36" s="1"/>
  <c r="H77" i="18"/>
  <c r="CR77" i="36" s="1"/>
  <c r="C77" i="18"/>
  <c r="CM77" i="36" s="1"/>
  <c r="G77" i="40"/>
  <c r="DZ77" i="36" s="1"/>
  <c r="D77" i="18"/>
  <c r="CN77" i="36" s="1"/>
  <c r="E77" i="18"/>
  <c r="CO77" i="36" s="1"/>
  <c r="F77" i="18"/>
  <c r="CP77" i="36" s="1"/>
  <c r="G77" i="18"/>
  <c r="CQ77" i="36" s="1"/>
  <c r="C98" i="33"/>
  <c r="DA98" i="36" s="1"/>
  <c r="E98" i="34"/>
  <c r="DJ98" i="36" s="1"/>
  <c r="D98" i="33"/>
  <c r="DB98" i="36" s="1"/>
  <c r="F98" i="34"/>
  <c r="DK98" i="36" s="1"/>
  <c r="E98" i="33"/>
  <c r="DC98" i="36" s="1"/>
  <c r="G98" i="34"/>
  <c r="DL98" i="36" s="1"/>
  <c r="F98" i="33"/>
  <c r="DD98" i="36" s="1"/>
  <c r="H98" i="34"/>
  <c r="DM98" i="36" s="1"/>
  <c r="G98" i="33"/>
  <c r="DE98" i="36" s="1"/>
  <c r="H98" i="33"/>
  <c r="DF98" i="36" s="1"/>
  <c r="F98" i="35"/>
  <c r="DR98" i="36" s="1"/>
  <c r="G98" i="35"/>
  <c r="DS98" i="36" s="1"/>
  <c r="H98" i="35"/>
  <c r="DT98" i="36" s="1"/>
  <c r="C98" i="34"/>
  <c r="DH98" i="36" s="1"/>
  <c r="D98" i="34"/>
  <c r="DI98" i="36" s="1"/>
  <c r="C98" i="32"/>
  <c r="CT98" i="36" s="1"/>
  <c r="C98" i="35"/>
  <c r="DO98" i="36" s="1"/>
  <c r="D98" i="32"/>
  <c r="CU98" i="36" s="1"/>
  <c r="D98" i="35"/>
  <c r="DP98" i="36" s="1"/>
  <c r="E98" i="32"/>
  <c r="CV98" i="36" s="1"/>
  <c r="E98" i="35"/>
  <c r="DQ98" i="36" s="1"/>
  <c r="F98" i="32"/>
  <c r="CW98" i="36" s="1"/>
  <c r="G98" i="32"/>
  <c r="CX98" i="36" s="1"/>
  <c r="H98" i="32"/>
  <c r="CY98" i="36" s="1"/>
  <c r="C98" i="18"/>
  <c r="CM98" i="36" s="1"/>
  <c r="D98" i="18"/>
  <c r="CN98" i="36" s="1"/>
  <c r="E98" i="18"/>
  <c r="CO98" i="36" s="1"/>
  <c r="F98" i="18"/>
  <c r="CP98" i="36" s="1"/>
  <c r="G98" i="18"/>
  <c r="CQ98" i="36" s="1"/>
  <c r="H98" i="18"/>
  <c r="CR98" i="36" s="1"/>
  <c r="G89" i="33"/>
  <c r="DE89" i="36" s="1"/>
  <c r="H89" i="33"/>
  <c r="DF89" i="36" s="1"/>
  <c r="C89" i="33"/>
  <c r="DA89" i="36" s="1"/>
  <c r="C89" i="34"/>
  <c r="DH89" i="36" s="1"/>
  <c r="D89" i="33"/>
  <c r="DB89" i="36" s="1"/>
  <c r="D89" i="34"/>
  <c r="DI89" i="36" s="1"/>
  <c r="E89" i="33"/>
  <c r="DC89" i="36" s="1"/>
  <c r="E89" i="34"/>
  <c r="DJ89" i="36" s="1"/>
  <c r="F89" i="33"/>
  <c r="DD89" i="36" s="1"/>
  <c r="F89" i="34"/>
  <c r="DK89" i="36" s="1"/>
  <c r="G89" i="34"/>
  <c r="DL89" i="36" s="1"/>
  <c r="H89" i="34"/>
  <c r="DM89" i="36" s="1"/>
  <c r="D89" i="35"/>
  <c r="DP89" i="36" s="1"/>
  <c r="E89" i="35"/>
  <c r="DQ89" i="36" s="1"/>
  <c r="F89" i="35"/>
  <c r="DR89" i="36" s="1"/>
  <c r="G89" i="35"/>
  <c r="DS89" i="36" s="1"/>
  <c r="H89" i="35"/>
  <c r="DT89" i="36" s="1"/>
  <c r="C89" i="32"/>
  <c r="CT89" i="36" s="1"/>
  <c r="D89" i="32"/>
  <c r="CU89" i="36" s="1"/>
  <c r="E89" i="32"/>
  <c r="CV89" i="36" s="1"/>
  <c r="F89" i="32"/>
  <c r="CW89" i="36" s="1"/>
  <c r="G89" i="32"/>
  <c r="CX89" i="36" s="1"/>
  <c r="C89" i="35"/>
  <c r="DO89" i="36" s="1"/>
  <c r="H89" i="32"/>
  <c r="CY89" i="36" s="1"/>
  <c r="H89" i="18"/>
  <c r="CR89" i="36" s="1"/>
  <c r="C89" i="18"/>
  <c r="CM89" i="36" s="1"/>
  <c r="G89" i="40"/>
  <c r="DZ89" i="36" s="1"/>
  <c r="D89" i="18"/>
  <c r="CN89" i="36" s="1"/>
  <c r="E89" i="18"/>
  <c r="CO89" i="36" s="1"/>
  <c r="F89" i="18"/>
  <c r="CP89" i="36" s="1"/>
  <c r="G89" i="18"/>
  <c r="CQ89" i="36" s="1"/>
  <c r="G81" i="33"/>
  <c r="DE81" i="36" s="1"/>
  <c r="H81" i="33"/>
  <c r="DF81" i="36" s="1"/>
  <c r="C81" i="34"/>
  <c r="DH81" i="36" s="1"/>
  <c r="D81" i="34"/>
  <c r="DI81" i="36" s="1"/>
  <c r="E81" i="34"/>
  <c r="DJ81" i="36" s="1"/>
  <c r="C81" i="33"/>
  <c r="DA81" i="36" s="1"/>
  <c r="F81" i="34"/>
  <c r="DK81" i="36" s="1"/>
  <c r="D81" i="33"/>
  <c r="DB81" i="36" s="1"/>
  <c r="G81" i="34"/>
  <c r="DL81" i="36" s="1"/>
  <c r="E81" i="33"/>
  <c r="DC81" i="36" s="1"/>
  <c r="H81" i="34"/>
  <c r="DM81" i="36" s="1"/>
  <c r="F81" i="33"/>
  <c r="DD81" i="36" s="1"/>
  <c r="D81" i="35"/>
  <c r="DP81" i="36" s="1"/>
  <c r="E81" i="35"/>
  <c r="DQ81" i="36" s="1"/>
  <c r="F81" i="35"/>
  <c r="DR81" i="36" s="1"/>
  <c r="G81" i="35"/>
  <c r="DS81" i="36" s="1"/>
  <c r="H81" i="35"/>
  <c r="DT81" i="36" s="1"/>
  <c r="C81" i="32"/>
  <c r="CT81" i="36" s="1"/>
  <c r="D81" i="32"/>
  <c r="CU81" i="36" s="1"/>
  <c r="E81" i="32"/>
  <c r="CV81" i="36" s="1"/>
  <c r="F81" i="32"/>
  <c r="CW81" i="36" s="1"/>
  <c r="G81" i="32"/>
  <c r="CX81" i="36" s="1"/>
  <c r="C81" i="35"/>
  <c r="DO81" i="36" s="1"/>
  <c r="H81" i="32"/>
  <c r="CY81" i="36" s="1"/>
  <c r="H81" i="18"/>
  <c r="CR81" i="36" s="1"/>
  <c r="C81" i="18"/>
  <c r="CM81" i="36" s="1"/>
  <c r="G81" i="40"/>
  <c r="DZ81" i="36" s="1"/>
  <c r="D81" i="18"/>
  <c r="CN81" i="36" s="1"/>
  <c r="E81" i="18"/>
  <c r="CO81" i="36" s="1"/>
  <c r="F81" i="18"/>
  <c r="CP81" i="36" s="1"/>
  <c r="G81" i="18"/>
  <c r="CQ81" i="36" s="1"/>
  <c r="E116" i="33"/>
  <c r="F116" i="33"/>
  <c r="G116" i="33"/>
  <c r="H116" i="33"/>
  <c r="C116" i="33"/>
  <c r="D116" i="33"/>
  <c r="F116" i="34"/>
  <c r="G116" i="34"/>
  <c r="C116" i="35"/>
  <c r="H116" i="34"/>
  <c r="D116" i="35"/>
  <c r="E116" i="35"/>
  <c r="C116" i="34"/>
  <c r="D116" i="34"/>
  <c r="E116" i="34"/>
  <c r="F116" i="35"/>
  <c r="G116" i="32"/>
  <c r="G116" i="35"/>
  <c r="H116" i="32"/>
  <c r="H116" i="35"/>
  <c r="C116" i="32"/>
  <c r="E116" i="32"/>
  <c r="F116" i="32"/>
  <c r="D116" i="32"/>
  <c r="F116" i="18"/>
  <c r="G116" i="18"/>
  <c r="H116" i="18"/>
  <c r="E116" i="40"/>
  <c r="C116" i="18"/>
  <c r="D116" i="18"/>
  <c r="E116" i="18"/>
  <c r="E108" i="33"/>
  <c r="F108" i="33"/>
  <c r="G108" i="33"/>
  <c r="H108" i="33"/>
  <c r="C108" i="33"/>
  <c r="D108" i="33"/>
  <c r="C108" i="34"/>
  <c r="C108" i="35"/>
  <c r="D108" i="34"/>
  <c r="D108" i="35"/>
  <c r="E108" i="34"/>
  <c r="E108" i="35"/>
  <c r="F108" i="34"/>
  <c r="G108" i="34"/>
  <c r="H108" i="34"/>
  <c r="F108" i="35"/>
  <c r="G108" i="32"/>
  <c r="G108" i="35"/>
  <c r="H108" i="32"/>
  <c r="H108" i="35"/>
  <c r="C108" i="32"/>
  <c r="E108" i="32"/>
  <c r="F108" i="32"/>
  <c r="D108" i="32"/>
  <c r="F108" i="18"/>
  <c r="G108" i="18"/>
  <c r="H108" i="18"/>
  <c r="E108" i="40"/>
  <c r="C108" i="18"/>
  <c r="D108" i="18"/>
  <c r="E108" i="18"/>
  <c r="D122" i="40"/>
  <c r="G120" i="40"/>
  <c r="D119" i="40"/>
  <c r="F117" i="40"/>
  <c r="C116" i="40"/>
  <c r="F114" i="40"/>
  <c r="C113" i="40"/>
  <c r="F111" i="40"/>
  <c r="C110" i="40"/>
  <c r="F108" i="40"/>
  <c r="E105" i="40"/>
  <c r="DX105" i="36" s="1"/>
  <c r="E102" i="40"/>
  <c r="DX102" i="36" s="1"/>
  <c r="B101" i="40"/>
  <c r="DU101" i="36" s="1"/>
  <c r="E99" i="40"/>
  <c r="DX99" i="36" s="1"/>
  <c r="B98" i="40"/>
  <c r="DU98" i="36" s="1"/>
  <c r="D96" i="40"/>
  <c r="DW96" i="36" s="1"/>
  <c r="G94" i="40"/>
  <c r="DZ94" i="36" s="1"/>
  <c r="D93" i="40"/>
  <c r="DW93" i="36" s="1"/>
  <c r="G91" i="40"/>
  <c r="DZ91" i="36" s="1"/>
  <c r="D90" i="40"/>
  <c r="DW90" i="36" s="1"/>
  <c r="D87" i="40"/>
  <c r="DW87" i="36" s="1"/>
  <c r="F85" i="40"/>
  <c r="DY85" i="36" s="1"/>
  <c r="C84" i="40"/>
  <c r="DV84" i="36" s="1"/>
  <c r="F82" i="40"/>
  <c r="DY82" i="36" s="1"/>
  <c r="C81" i="40"/>
  <c r="DV81" i="36" s="1"/>
  <c r="F79" i="40"/>
  <c r="DY79" i="36" s="1"/>
  <c r="F76" i="40"/>
  <c r="DY76" i="36" s="1"/>
  <c r="E73" i="40"/>
  <c r="DX73" i="36" s="1"/>
  <c r="G71" i="40"/>
  <c r="DZ71" i="36" s="1"/>
  <c r="C68" i="40"/>
  <c r="DV68" i="36" s="1"/>
  <c r="E66" i="40"/>
  <c r="DX66" i="36" s="1"/>
  <c r="G64" i="40"/>
  <c r="DZ64" i="36" s="1"/>
  <c r="G62" i="40"/>
  <c r="DZ62" i="36" s="1"/>
  <c r="E59" i="40"/>
  <c r="DX59" i="36" s="1"/>
  <c r="F56" i="40"/>
  <c r="DY56" i="36" s="1"/>
  <c r="G52" i="40"/>
  <c r="DZ52" i="36" s="1"/>
  <c r="F44" i="40"/>
  <c r="DY44" i="36" s="1"/>
  <c r="D39" i="40"/>
  <c r="DW39" i="36" s="1"/>
  <c r="F28" i="40"/>
  <c r="DY28" i="36" s="1"/>
  <c r="D23" i="40"/>
  <c r="DW23" i="36" s="1"/>
  <c r="F12" i="40"/>
  <c r="DY12" i="36" s="1"/>
  <c r="H145" i="18"/>
  <c r="C145" i="18"/>
  <c r="E145" i="18"/>
  <c r="F145" i="18"/>
  <c r="G145" i="18"/>
  <c r="H137" i="18"/>
  <c r="C137" i="18"/>
  <c r="E137" i="18"/>
  <c r="F137" i="18"/>
  <c r="G137" i="18"/>
  <c r="H129" i="18"/>
  <c r="C129" i="18"/>
  <c r="D129" i="18"/>
  <c r="E129" i="18"/>
  <c r="F129" i="18"/>
  <c r="G129" i="18"/>
  <c r="F150" i="18"/>
  <c r="H139" i="18"/>
  <c r="G53" i="33"/>
  <c r="DE53" i="36" s="1"/>
  <c r="H53" i="33"/>
  <c r="DF53" i="36" s="1"/>
  <c r="D53" i="33"/>
  <c r="DB53" i="36" s="1"/>
  <c r="C53" i="34"/>
  <c r="DH53" i="36" s="1"/>
  <c r="E53" i="33"/>
  <c r="DC53" i="36" s="1"/>
  <c r="D53" i="34"/>
  <c r="DI53" i="36" s="1"/>
  <c r="F53" i="33"/>
  <c r="DD53" i="36" s="1"/>
  <c r="E53" i="34"/>
  <c r="DJ53" i="36" s="1"/>
  <c r="F53" i="34"/>
  <c r="DK53" i="36" s="1"/>
  <c r="G53" i="34"/>
  <c r="DL53" i="36" s="1"/>
  <c r="H53" i="34"/>
  <c r="DM53" i="36" s="1"/>
  <c r="C53" i="33"/>
  <c r="DA53" i="36" s="1"/>
  <c r="H53" i="35"/>
  <c r="DT53" i="36" s="1"/>
  <c r="C53" i="35"/>
  <c r="DO53" i="36" s="1"/>
  <c r="D53" i="35"/>
  <c r="DP53" i="36" s="1"/>
  <c r="E53" i="35"/>
  <c r="DQ53" i="36" s="1"/>
  <c r="F53" i="35"/>
  <c r="DR53" i="36" s="1"/>
  <c r="C53" i="32"/>
  <c r="CT53" i="36" s="1"/>
  <c r="G53" i="35"/>
  <c r="DS53" i="36" s="1"/>
  <c r="D53" i="32"/>
  <c r="CU53" i="36" s="1"/>
  <c r="E53" i="32"/>
  <c r="CV53" i="36" s="1"/>
  <c r="F53" i="32"/>
  <c r="CW53" i="36" s="1"/>
  <c r="G53" i="32"/>
  <c r="CX53" i="36" s="1"/>
  <c r="H53" i="32"/>
  <c r="CY53" i="36" s="1"/>
  <c r="H53" i="18"/>
  <c r="CR53" i="36" s="1"/>
  <c r="D53" i="40"/>
  <c r="DW53" i="36" s="1"/>
  <c r="E53" i="40"/>
  <c r="DX53" i="36" s="1"/>
  <c r="F53" i="40"/>
  <c r="DY53" i="36" s="1"/>
  <c r="C53" i="18"/>
  <c r="CM53" i="36" s="1"/>
  <c r="G53" i="40"/>
  <c r="DZ53" i="36" s="1"/>
  <c r="D53" i="18"/>
  <c r="CN53" i="36" s="1"/>
  <c r="E53" i="18"/>
  <c r="CO53" i="36" s="1"/>
  <c r="F53" i="18"/>
  <c r="CP53" i="36" s="1"/>
  <c r="G53" i="18"/>
  <c r="CQ53" i="36" s="1"/>
  <c r="C53" i="40"/>
  <c r="DV53" i="36" s="1"/>
  <c r="G49" i="33"/>
  <c r="DE49" i="36" s="1"/>
  <c r="H49" i="33"/>
  <c r="DF49" i="36" s="1"/>
  <c r="C49" i="34"/>
  <c r="DH49" i="36" s="1"/>
  <c r="D49" i="34"/>
  <c r="DI49" i="36" s="1"/>
  <c r="E49" i="34"/>
  <c r="DJ49" i="36" s="1"/>
  <c r="C49" i="33"/>
  <c r="DA49" i="36" s="1"/>
  <c r="F49" i="34"/>
  <c r="DK49" i="36" s="1"/>
  <c r="D49" i="33"/>
  <c r="DB49" i="36" s="1"/>
  <c r="G49" i="34"/>
  <c r="DL49" i="36" s="1"/>
  <c r="E49" i="33"/>
  <c r="DC49" i="36" s="1"/>
  <c r="H49" i="34"/>
  <c r="DM49" i="36" s="1"/>
  <c r="F49" i="33"/>
  <c r="DD49" i="36" s="1"/>
  <c r="C49" i="35"/>
  <c r="DO49" i="36" s="1"/>
  <c r="D49" i="35"/>
  <c r="DP49" i="36" s="1"/>
  <c r="E49" i="35"/>
  <c r="DQ49" i="36" s="1"/>
  <c r="F49" i="35"/>
  <c r="DR49" i="36" s="1"/>
  <c r="G49" i="35"/>
  <c r="DS49" i="36" s="1"/>
  <c r="H49" i="35"/>
  <c r="DT49" i="36" s="1"/>
  <c r="C49" i="32"/>
  <c r="CT49" i="36" s="1"/>
  <c r="D49" i="32"/>
  <c r="CU49" i="36" s="1"/>
  <c r="E49" i="32"/>
  <c r="CV49" i="36" s="1"/>
  <c r="F49" i="32"/>
  <c r="CW49" i="36" s="1"/>
  <c r="G49" i="32"/>
  <c r="CX49" i="36" s="1"/>
  <c r="H49" i="32"/>
  <c r="CY49" i="36" s="1"/>
  <c r="H49" i="18"/>
  <c r="CR49" i="36" s="1"/>
  <c r="D49" i="40"/>
  <c r="DW49" i="36" s="1"/>
  <c r="E49" i="40"/>
  <c r="DX49" i="36" s="1"/>
  <c r="F49" i="40"/>
  <c r="DY49" i="36" s="1"/>
  <c r="C49" i="18"/>
  <c r="CM49" i="36" s="1"/>
  <c r="G49" i="40"/>
  <c r="DZ49" i="36" s="1"/>
  <c r="D49" i="18"/>
  <c r="CN49" i="36" s="1"/>
  <c r="E49" i="18"/>
  <c r="CO49" i="36" s="1"/>
  <c r="F49" i="18"/>
  <c r="CP49" i="36" s="1"/>
  <c r="G49" i="18"/>
  <c r="CQ49" i="36" s="1"/>
  <c r="C49" i="40"/>
  <c r="DV49" i="36" s="1"/>
  <c r="G61" i="33"/>
  <c r="DE61" i="36" s="1"/>
  <c r="H61" i="33"/>
  <c r="DF61" i="36" s="1"/>
  <c r="D61" i="33"/>
  <c r="DB61" i="36" s="1"/>
  <c r="C61" i="34"/>
  <c r="DH61" i="36" s="1"/>
  <c r="E61" i="33"/>
  <c r="DC61" i="36" s="1"/>
  <c r="D61" i="34"/>
  <c r="DI61" i="36" s="1"/>
  <c r="F61" i="33"/>
  <c r="DD61" i="36" s="1"/>
  <c r="E61" i="34"/>
  <c r="DJ61" i="36" s="1"/>
  <c r="F61" i="34"/>
  <c r="DK61" i="36" s="1"/>
  <c r="G61" i="34"/>
  <c r="DL61" i="36" s="1"/>
  <c r="H61" i="34"/>
  <c r="DM61" i="36" s="1"/>
  <c r="C61" i="33"/>
  <c r="DA61" i="36" s="1"/>
  <c r="D61" i="35"/>
  <c r="DP61" i="36" s="1"/>
  <c r="E61" i="35"/>
  <c r="DQ61" i="36" s="1"/>
  <c r="F61" i="35"/>
  <c r="DR61" i="36" s="1"/>
  <c r="G61" i="35"/>
  <c r="DS61" i="36" s="1"/>
  <c r="C61" i="32"/>
  <c r="CT61" i="36" s="1"/>
  <c r="C61" i="35"/>
  <c r="DO61" i="36" s="1"/>
  <c r="D61" i="32"/>
  <c r="CU61" i="36" s="1"/>
  <c r="H61" i="35"/>
  <c r="DT61" i="36" s="1"/>
  <c r="E61" i="32"/>
  <c r="CV61" i="36" s="1"/>
  <c r="F61" i="32"/>
  <c r="CW61" i="36" s="1"/>
  <c r="G61" i="32"/>
  <c r="CX61" i="36" s="1"/>
  <c r="H61" i="32"/>
  <c r="CY61" i="36" s="1"/>
  <c r="H61" i="18"/>
  <c r="CR61" i="36" s="1"/>
  <c r="F61" i="40"/>
  <c r="DY61" i="36" s="1"/>
  <c r="C61" i="18"/>
  <c r="CM61" i="36" s="1"/>
  <c r="G61" i="40"/>
  <c r="DZ61" i="36" s="1"/>
  <c r="D61" i="18"/>
  <c r="CN61" i="36" s="1"/>
  <c r="E61" i="18"/>
  <c r="CO61" i="36" s="1"/>
  <c r="F61" i="18"/>
  <c r="CP61" i="36" s="1"/>
  <c r="G61" i="18"/>
  <c r="CQ61" i="36" s="1"/>
  <c r="G41" i="33"/>
  <c r="DE41" i="36" s="1"/>
  <c r="H41" i="33"/>
  <c r="DF41" i="36" s="1"/>
  <c r="C41" i="34"/>
  <c r="DH41" i="36" s="1"/>
  <c r="D41" i="34"/>
  <c r="DI41" i="36" s="1"/>
  <c r="E41" i="34"/>
  <c r="DJ41" i="36" s="1"/>
  <c r="C41" i="33"/>
  <c r="DA41" i="36" s="1"/>
  <c r="F41" i="34"/>
  <c r="DK41" i="36" s="1"/>
  <c r="D41" i="33"/>
  <c r="DB41" i="36" s="1"/>
  <c r="G41" i="34"/>
  <c r="DL41" i="36" s="1"/>
  <c r="E41" i="33"/>
  <c r="DC41" i="36" s="1"/>
  <c r="H41" i="34"/>
  <c r="DM41" i="36" s="1"/>
  <c r="F41" i="33"/>
  <c r="DD41" i="36" s="1"/>
  <c r="F41" i="35"/>
  <c r="DR41" i="36" s="1"/>
  <c r="G41" i="35"/>
  <c r="DS41" i="36" s="1"/>
  <c r="H41" i="35"/>
  <c r="DT41" i="36" s="1"/>
  <c r="C41" i="32"/>
  <c r="CT41" i="36" s="1"/>
  <c r="D41" i="32"/>
  <c r="CU41" i="36" s="1"/>
  <c r="E41" i="32"/>
  <c r="CV41" i="36" s="1"/>
  <c r="C41" i="35"/>
  <c r="DO41" i="36" s="1"/>
  <c r="F41" i="32"/>
  <c r="CW41" i="36" s="1"/>
  <c r="D41" i="35"/>
  <c r="DP41" i="36" s="1"/>
  <c r="G41" i="32"/>
  <c r="CX41" i="36" s="1"/>
  <c r="E41" i="35"/>
  <c r="DQ41" i="36" s="1"/>
  <c r="H41" i="32"/>
  <c r="CY41" i="36" s="1"/>
  <c r="H41" i="18"/>
  <c r="CR41" i="36" s="1"/>
  <c r="D41" i="40"/>
  <c r="DW41" i="36" s="1"/>
  <c r="E41" i="40"/>
  <c r="DX41" i="36" s="1"/>
  <c r="F41" i="40"/>
  <c r="DY41" i="36" s="1"/>
  <c r="C41" i="18"/>
  <c r="CM41" i="36" s="1"/>
  <c r="G41" i="40"/>
  <c r="DZ41" i="36" s="1"/>
  <c r="D41" i="18"/>
  <c r="CN41" i="36" s="1"/>
  <c r="E41" i="18"/>
  <c r="CO41" i="36" s="1"/>
  <c r="F41" i="18"/>
  <c r="CP41" i="36" s="1"/>
  <c r="B41" i="40"/>
  <c r="DU41" i="36" s="1"/>
  <c r="G41" i="18"/>
  <c r="CQ41" i="36" s="1"/>
  <c r="C41" i="40"/>
  <c r="DV41" i="36" s="1"/>
  <c r="C75" i="33"/>
  <c r="DA75" i="36" s="1"/>
  <c r="D75" i="33"/>
  <c r="DB75" i="36" s="1"/>
  <c r="E75" i="33"/>
  <c r="DC75" i="36" s="1"/>
  <c r="F75" i="33"/>
  <c r="DD75" i="36" s="1"/>
  <c r="G75" i="34"/>
  <c r="DL75" i="36" s="1"/>
  <c r="H75" i="34"/>
  <c r="DM75" i="36" s="1"/>
  <c r="G75" i="33"/>
  <c r="DE75" i="36" s="1"/>
  <c r="H75" i="33"/>
  <c r="DF75" i="36" s="1"/>
  <c r="C75" i="34"/>
  <c r="DH75" i="36" s="1"/>
  <c r="D75" i="34"/>
  <c r="DI75" i="36" s="1"/>
  <c r="H75" i="35"/>
  <c r="DT75" i="36" s="1"/>
  <c r="C75" i="35"/>
  <c r="DO75" i="36" s="1"/>
  <c r="E75" i="34"/>
  <c r="DJ75" i="36" s="1"/>
  <c r="F75" i="34"/>
  <c r="DK75" i="36" s="1"/>
  <c r="E75" i="32"/>
  <c r="CV75" i="36" s="1"/>
  <c r="F75" i="32"/>
  <c r="CW75" i="36" s="1"/>
  <c r="G75" i="32"/>
  <c r="CX75" i="36" s="1"/>
  <c r="H75" i="32"/>
  <c r="CY75" i="36" s="1"/>
  <c r="D75" i="35"/>
  <c r="DP75" i="36" s="1"/>
  <c r="E75" i="35"/>
  <c r="DQ75" i="36" s="1"/>
  <c r="F75" i="35"/>
  <c r="DR75" i="36" s="1"/>
  <c r="C75" i="32"/>
  <c r="CT75" i="36" s="1"/>
  <c r="G75" i="35"/>
  <c r="DS75" i="36" s="1"/>
  <c r="D75" i="32"/>
  <c r="CU75" i="36" s="1"/>
  <c r="D75" i="18"/>
  <c r="CN75" i="36" s="1"/>
  <c r="E75" i="18"/>
  <c r="CO75" i="36" s="1"/>
  <c r="F75" i="18"/>
  <c r="CP75" i="36" s="1"/>
  <c r="G75" i="18"/>
  <c r="CQ75" i="36" s="1"/>
  <c r="C75" i="40"/>
  <c r="DV75" i="36" s="1"/>
  <c r="H75" i="18"/>
  <c r="CR75" i="36" s="1"/>
  <c r="C75" i="18"/>
  <c r="CM75" i="36" s="1"/>
  <c r="D3" i="35"/>
  <c r="DP3" i="36" s="1"/>
  <c r="G3" i="35"/>
  <c r="DS3" i="36" s="1"/>
  <c r="E3" i="34"/>
  <c r="DJ3" i="36" s="1"/>
  <c r="H3" i="34"/>
  <c r="DM3" i="36" s="1"/>
  <c r="E3" i="35"/>
  <c r="DQ3" i="36" s="1"/>
  <c r="C3" i="34"/>
  <c r="DH3" i="36" s="1"/>
  <c r="H3" i="35"/>
  <c r="DT3" i="36" s="1"/>
  <c r="F3" i="34"/>
  <c r="DK3" i="36" s="1"/>
  <c r="C3" i="35"/>
  <c r="DO3" i="36" s="1"/>
  <c r="F3" i="35"/>
  <c r="DR3" i="36" s="1"/>
  <c r="D3" i="34"/>
  <c r="DI3" i="36" s="1"/>
  <c r="G3" i="34"/>
  <c r="DL3" i="36" s="1"/>
  <c r="D3" i="33"/>
  <c r="DB3" i="36" s="1"/>
  <c r="G3" i="33"/>
  <c r="DE3" i="36" s="1"/>
  <c r="H3" i="32"/>
  <c r="CY3" i="36" s="1"/>
  <c r="F3" i="32"/>
  <c r="CW3" i="36" s="1"/>
  <c r="C3" i="32"/>
  <c r="CT3" i="36" s="1"/>
  <c r="E3" i="33"/>
  <c r="DC3" i="36" s="1"/>
  <c r="H3" i="33"/>
  <c r="DF3" i="36" s="1"/>
  <c r="C3" i="33"/>
  <c r="DA3" i="36" s="1"/>
  <c r="G3" i="32"/>
  <c r="CX3" i="36" s="1"/>
  <c r="E3" i="32"/>
  <c r="CV3" i="36" s="1"/>
  <c r="F3" i="33"/>
  <c r="DD3" i="36" s="1"/>
  <c r="D3" i="32"/>
  <c r="CU3" i="36" s="1"/>
  <c r="D3" i="18"/>
  <c r="CN3" i="36" s="1"/>
  <c r="F3" i="18"/>
  <c r="CP3" i="36" s="1"/>
  <c r="H3" i="18"/>
  <c r="CR3" i="36" s="1"/>
  <c r="G3" i="18"/>
  <c r="CQ3" i="36" s="1"/>
  <c r="E3" i="18"/>
  <c r="CO3" i="36" s="1"/>
  <c r="C3" i="18"/>
  <c r="CM3" i="36" s="1"/>
  <c r="C18" i="33"/>
  <c r="DA18" i="36" s="1"/>
  <c r="D18" i="33"/>
  <c r="DB18" i="36" s="1"/>
  <c r="E18" i="33"/>
  <c r="DC18" i="36" s="1"/>
  <c r="F18" i="33"/>
  <c r="DD18" i="36" s="1"/>
  <c r="E18" i="34"/>
  <c r="DJ18" i="36" s="1"/>
  <c r="C18" i="35"/>
  <c r="DO18" i="36" s="1"/>
  <c r="G18" i="33"/>
  <c r="DE18" i="36" s="1"/>
  <c r="F18" i="34"/>
  <c r="DK18" i="36" s="1"/>
  <c r="D18" i="35"/>
  <c r="DP18" i="36" s="1"/>
  <c r="H18" i="33"/>
  <c r="DF18" i="36" s="1"/>
  <c r="G18" i="34"/>
  <c r="DL18" i="36" s="1"/>
  <c r="H18" i="34"/>
  <c r="DM18" i="36" s="1"/>
  <c r="C18" i="34"/>
  <c r="DH18" i="36" s="1"/>
  <c r="D18" i="34"/>
  <c r="DI18" i="36" s="1"/>
  <c r="F18" i="35"/>
  <c r="DR18" i="36" s="1"/>
  <c r="G18" i="35"/>
  <c r="DS18" i="36" s="1"/>
  <c r="H18" i="35"/>
  <c r="DT18" i="36" s="1"/>
  <c r="C18" i="32"/>
  <c r="CT18" i="36" s="1"/>
  <c r="D18" i="32"/>
  <c r="CU18" i="36" s="1"/>
  <c r="E18" i="32"/>
  <c r="CV18" i="36" s="1"/>
  <c r="E18" i="35"/>
  <c r="DQ18" i="36" s="1"/>
  <c r="F18" i="32"/>
  <c r="CW18" i="36" s="1"/>
  <c r="G18" i="32"/>
  <c r="CX18" i="36" s="1"/>
  <c r="H18" i="32"/>
  <c r="CY18" i="36" s="1"/>
  <c r="E18" i="18"/>
  <c r="CO18" i="36" s="1"/>
  <c r="F18" i="18"/>
  <c r="CP18" i="36" s="1"/>
  <c r="H18" i="18"/>
  <c r="CR18" i="36" s="1"/>
  <c r="F18" i="40"/>
  <c r="DY18" i="36" s="1"/>
  <c r="G18" i="40"/>
  <c r="DZ18" i="36" s="1"/>
  <c r="C18" i="18"/>
  <c r="CM18" i="36" s="1"/>
  <c r="D18" i="18"/>
  <c r="CN18" i="36" s="1"/>
  <c r="D18" i="40"/>
  <c r="DW18" i="36" s="1"/>
  <c r="G18" i="18"/>
  <c r="CQ18" i="36" s="1"/>
  <c r="E18" i="40"/>
  <c r="DX18" i="36" s="1"/>
  <c r="G33" i="33"/>
  <c r="DE33" i="36" s="1"/>
  <c r="H33" i="33"/>
  <c r="DF33" i="36" s="1"/>
  <c r="C33" i="34"/>
  <c r="DH33" i="36" s="1"/>
  <c r="D33" i="34"/>
  <c r="DI33" i="36" s="1"/>
  <c r="E33" i="34"/>
  <c r="DJ33" i="36" s="1"/>
  <c r="C33" i="33"/>
  <c r="DA33" i="36" s="1"/>
  <c r="F33" i="34"/>
  <c r="DK33" i="36" s="1"/>
  <c r="D33" i="33"/>
  <c r="DB33" i="36" s="1"/>
  <c r="G33" i="34"/>
  <c r="DL33" i="36" s="1"/>
  <c r="E33" i="33"/>
  <c r="DC33" i="36" s="1"/>
  <c r="H33" i="34"/>
  <c r="DM33" i="36" s="1"/>
  <c r="F33" i="33"/>
  <c r="DD33" i="36" s="1"/>
  <c r="C33" i="35"/>
  <c r="DO33" i="36" s="1"/>
  <c r="D33" i="35"/>
  <c r="DP33" i="36" s="1"/>
  <c r="E33" i="35"/>
  <c r="DQ33" i="36" s="1"/>
  <c r="C33" i="32"/>
  <c r="CT33" i="36" s="1"/>
  <c r="D33" i="32"/>
  <c r="CU33" i="36" s="1"/>
  <c r="F33" i="35"/>
  <c r="DR33" i="36" s="1"/>
  <c r="E33" i="32"/>
  <c r="CV33" i="36" s="1"/>
  <c r="G33" i="35"/>
  <c r="DS33" i="36" s="1"/>
  <c r="F33" i="32"/>
  <c r="CW33" i="36" s="1"/>
  <c r="H33" i="35"/>
  <c r="DT33" i="36" s="1"/>
  <c r="G33" i="32"/>
  <c r="CX33" i="36" s="1"/>
  <c r="H33" i="32"/>
  <c r="CY33" i="36" s="1"/>
  <c r="H33" i="18"/>
  <c r="CR33" i="36" s="1"/>
  <c r="D33" i="40"/>
  <c r="DW33" i="36" s="1"/>
  <c r="E33" i="40"/>
  <c r="DX33" i="36" s="1"/>
  <c r="F33" i="40"/>
  <c r="DY33" i="36" s="1"/>
  <c r="C33" i="18"/>
  <c r="CM33" i="36" s="1"/>
  <c r="G33" i="40"/>
  <c r="DZ33" i="36" s="1"/>
  <c r="D33" i="18"/>
  <c r="CN33" i="36" s="1"/>
  <c r="E33" i="18"/>
  <c r="CO33" i="36" s="1"/>
  <c r="F33" i="18"/>
  <c r="CP33" i="36" s="1"/>
  <c r="B33" i="40"/>
  <c r="DU33" i="36" s="1"/>
  <c r="G33" i="18"/>
  <c r="CQ33" i="36" s="1"/>
  <c r="C33" i="40"/>
  <c r="DV33" i="36" s="1"/>
  <c r="C46" i="33"/>
  <c r="DA46" i="36" s="1"/>
  <c r="D46" i="33"/>
  <c r="DB46" i="36" s="1"/>
  <c r="E46" i="34"/>
  <c r="DJ46" i="36" s="1"/>
  <c r="C46" i="35"/>
  <c r="DO46" i="36" s="1"/>
  <c r="F46" i="34"/>
  <c r="DK46" i="36" s="1"/>
  <c r="D46" i="35"/>
  <c r="DP46" i="36" s="1"/>
  <c r="G46" i="34"/>
  <c r="DL46" i="36" s="1"/>
  <c r="E46" i="33"/>
  <c r="DC46" i="36" s="1"/>
  <c r="H46" i="34"/>
  <c r="DM46" i="36" s="1"/>
  <c r="F46" i="33"/>
  <c r="DD46" i="36" s="1"/>
  <c r="G46" i="33"/>
  <c r="DE46" i="36" s="1"/>
  <c r="H46" i="33"/>
  <c r="DF46" i="36" s="1"/>
  <c r="C46" i="34"/>
  <c r="DH46" i="36" s="1"/>
  <c r="D46" i="34"/>
  <c r="DI46" i="36" s="1"/>
  <c r="H46" i="35"/>
  <c r="DT46" i="36" s="1"/>
  <c r="C46" i="32"/>
  <c r="CT46" i="36" s="1"/>
  <c r="E46" i="35"/>
  <c r="DQ46" i="36" s="1"/>
  <c r="D46" i="32"/>
  <c r="CU46" i="36" s="1"/>
  <c r="F46" i="35"/>
  <c r="DR46" i="36" s="1"/>
  <c r="E46" i="32"/>
  <c r="CV46" i="36" s="1"/>
  <c r="G46" i="35"/>
  <c r="DS46" i="36" s="1"/>
  <c r="F46" i="32"/>
  <c r="CW46" i="36" s="1"/>
  <c r="G46" i="32"/>
  <c r="CX46" i="36" s="1"/>
  <c r="H46" i="32"/>
  <c r="CY46" i="36" s="1"/>
  <c r="F46" i="40"/>
  <c r="DY46" i="36" s="1"/>
  <c r="C46" i="18"/>
  <c r="CM46" i="36" s="1"/>
  <c r="G46" i="40"/>
  <c r="DZ46" i="36" s="1"/>
  <c r="D46" i="18"/>
  <c r="CN46" i="36" s="1"/>
  <c r="E46" i="18"/>
  <c r="CO46" i="36" s="1"/>
  <c r="F46" i="18"/>
  <c r="CP46" i="36" s="1"/>
  <c r="G46" i="18"/>
  <c r="CQ46" i="36" s="1"/>
  <c r="H46" i="18"/>
  <c r="CR46" i="36" s="1"/>
  <c r="D46" i="40"/>
  <c r="DW46" i="36" s="1"/>
  <c r="E46" i="40"/>
  <c r="DX46" i="36" s="1"/>
  <c r="C58" i="33"/>
  <c r="DA58" i="36" s="1"/>
  <c r="D58" i="33"/>
  <c r="DB58" i="36" s="1"/>
  <c r="F58" i="33"/>
  <c r="DD58" i="36" s="1"/>
  <c r="E58" i="34"/>
  <c r="DJ58" i="36" s="1"/>
  <c r="C58" i="35"/>
  <c r="DO58" i="36" s="1"/>
  <c r="G58" i="33"/>
  <c r="DE58" i="36" s="1"/>
  <c r="F58" i="34"/>
  <c r="DK58" i="36" s="1"/>
  <c r="D58" i="35"/>
  <c r="DP58" i="36" s="1"/>
  <c r="H58" i="33"/>
  <c r="DF58" i="36" s="1"/>
  <c r="G58" i="34"/>
  <c r="DL58" i="36" s="1"/>
  <c r="H58" i="34"/>
  <c r="DM58" i="36" s="1"/>
  <c r="C58" i="34"/>
  <c r="DH58" i="36" s="1"/>
  <c r="E58" i="33"/>
  <c r="DC58" i="36" s="1"/>
  <c r="D58" i="34"/>
  <c r="DI58" i="36" s="1"/>
  <c r="E58" i="35"/>
  <c r="DQ58" i="36" s="1"/>
  <c r="C58" i="32"/>
  <c r="CT58" i="36" s="1"/>
  <c r="D58" i="32"/>
  <c r="CU58" i="36" s="1"/>
  <c r="E58" i="32"/>
  <c r="CV58" i="36" s="1"/>
  <c r="F58" i="32"/>
  <c r="CW58" i="36" s="1"/>
  <c r="F58" i="35"/>
  <c r="DR58" i="36" s="1"/>
  <c r="G58" i="32"/>
  <c r="CX58" i="36" s="1"/>
  <c r="G58" i="35"/>
  <c r="DS58" i="36" s="1"/>
  <c r="H58" i="32"/>
  <c r="CY58" i="36" s="1"/>
  <c r="H58" i="35"/>
  <c r="DT58" i="36" s="1"/>
  <c r="F58" i="40"/>
  <c r="DY58" i="36" s="1"/>
  <c r="C58" i="18"/>
  <c r="CM58" i="36" s="1"/>
  <c r="G58" i="40"/>
  <c r="DZ58" i="36" s="1"/>
  <c r="D58" i="18"/>
  <c r="CN58" i="36" s="1"/>
  <c r="E58" i="18"/>
  <c r="CO58" i="36" s="1"/>
  <c r="F58" i="18"/>
  <c r="CP58" i="36" s="1"/>
  <c r="G58" i="18"/>
  <c r="CQ58" i="36" s="1"/>
  <c r="H58" i="18"/>
  <c r="CR58" i="36" s="1"/>
  <c r="G13" i="33"/>
  <c r="DE13" i="36" s="1"/>
  <c r="H13" i="33"/>
  <c r="DF13" i="36" s="1"/>
  <c r="C13" i="33"/>
  <c r="DA13" i="36" s="1"/>
  <c r="D13" i="33"/>
  <c r="DB13" i="36" s="1"/>
  <c r="E13" i="33"/>
  <c r="DC13" i="36" s="1"/>
  <c r="F13" i="33"/>
  <c r="DD13" i="36" s="1"/>
  <c r="C13" i="34"/>
  <c r="DH13" i="36" s="1"/>
  <c r="D13" i="34"/>
  <c r="DI13" i="36" s="1"/>
  <c r="E13" i="34"/>
  <c r="DJ13" i="36" s="1"/>
  <c r="F13" i="34"/>
  <c r="DK13" i="36" s="1"/>
  <c r="G13" i="34"/>
  <c r="DL13" i="36" s="1"/>
  <c r="H13" i="34"/>
  <c r="DM13" i="36" s="1"/>
  <c r="D13" i="35"/>
  <c r="DP13" i="36" s="1"/>
  <c r="E13" i="35"/>
  <c r="DQ13" i="36" s="1"/>
  <c r="F13" i="35"/>
  <c r="DR13" i="36" s="1"/>
  <c r="G13" i="35"/>
  <c r="DS13" i="36" s="1"/>
  <c r="H13" i="35"/>
  <c r="DT13" i="36" s="1"/>
  <c r="C13" i="32"/>
  <c r="CT13" i="36" s="1"/>
  <c r="D13" i="32"/>
  <c r="CU13" i="36" s="1"/>
  <c r="E13" i="32"/>
  <c r="CV13" i="36" s="1"/>
  <c r="F13" i="32"/>
  <c r="CW13" i="36" s="1"/>
  <c r="G13" i="32"/>
  <c r="CX13" i="36" s="1"/>
  <c r="C13" i="35"/>
  <c r="DO13" i="36" s="1"/>
  <c r="H13" i="32"/>
  <c r="CY13" i="36" s="1"/>
  <c r="C13" i="18"/>
  <c r="CM13" i="36" s="1"/>
  <c r="D13" i="18"/>
  <c r="CN13" i="36" s="1"/>
  <c r="F13" i="18"/>
  <c r="CP13" i="36" s="1"/>
  <c r="D13" i="40"/>
  <c r="DW13" i="36" s="1"/>
  <c r="G13" i="18"/>
  <c r="CQ13" i="36" s="1"/>
  <c r="E13" i="40"/>
  <c r="DX13" i="36" s="1"/>
  <c r="H13" i="18"/>
  <c r="CR13" i="36" s="1"/>
  <c r="F13" i="40"/>
  <c r="DY13" i="36" s="1"/>
  <c r="G13" i="40"/>
  <c r="DZ13" i="36" s="1"/>
  <c r="B13" i="40"/>
  <c r="DU13" i="36" s="1"/>
  <c r="E13" i="18"/>
  <c r="CO13" i="36" s="1"/>
  <c r="C13" i="40"/>
  <c r="DV13" i="36" s="1"/>
  <c r="C30" i="33"/>
  <c r="DA30" i="36" s="1"/>
  <c r="D30" i="33"/>
  <c r="DB30" i="36" s="1"/>
  <c r="E30" i="34"/>
  <c r="DJ30" i="36" s="1"/>
  <c r="C30" i="35"/>
  <c r="DO30" i="36" s="1"/>
  <c r="F30" i="34"/>
  <c r="DK30" i="36" s="1"/>
  <c r="D30" i="35"/>
  <c r="DP30" i="36" s="1"/>
  <c r="G30" i="34"/>
  <c r="DL30" i="36" s="1"/>
  <c r="E30" i="33"/>
  <c r="DC30" i="36" s="1"/>
  <c r="H30" i="34"/>
  <c r="DM30" i="36" s="1"/>
  <c r="F30" i="33"/>
  <c r="DD30" i="36" s="1"/>
  <c r="G30" i="33"/>
  <c r="DE30" i="36" s="1"/>
  <c r="H30" i="33"/>
  <c r="DF30" i="36" s="1"/>
  <c r="C30" i="34"/>
  <c r="DH30" i="36" s="1"/>
  <c r="D30" i="34"/>
  <c r="DI30" i="36" s="1"/>
  <c r="H30" i="35"/>
  <c r="DT30" i="36" s="1"/>
  <c r="C30" i="32"/>
  <c r="CT30" i="36" s="1"/>
  <c r="D30" i="32"/>
  <c r="CU30" i="36" s="1"/>
  <c r="E30" i="32"/>
  <c r="CV30" i="36" s="1"/>
  <c r="F30" i="32"/>
  <c r="CW30" i="36" s="1"/>
  <c r="G30" i="32"/>
  <c r="CX30" i="36" s="1"/>
  <c r="E30" i="35"/>
  <c r="DQ30" i="36" s="1"/>
  <c r="H30" i="32"/>
  <c r="CY30" i="36" s="1"/>
  <c r="F30" i="35"/>
  <c r="DR30" i="36" s="1"/>
  <c r="G30" i="35"/>
  <c r="DS30" i="36" s="1"/>
  <c r="F30" i="40"/>
  <c r="DY30" i="36" s="1"/>
  <c r="C30" i="18"/>
  <c r="CM30" i="36" s="1"/>
  <c r="G30" i="40"/>
  <c r="DZ30" i="36" s="1"/>
  <c r="D30" i="18"/>
  <c r="CN30" i="36" s="1"/>
  <c r="E30" i="18"/>
  <c r="CO30" i="36" s="1"/>
  <c r="F30" i="18"/>
  <c r="CP30" i="36" s="1"/>
  <c r="G30" i="18"/>
  <c r="CQ30" i="36" s="1"/>
  <c r="H30" i="18"/>
  <c r="CR30" i="36" s="1"/>
  <c r="D30" i="40"/>
  <c r="DW30" i="36" s="1"/>
  <c r="E30" i="40"/>
  <c r="DX30" i="36" s="1"/>
  <c r="C51" i="33"/>
  <c r="DA51" i="36" s="1"/>
  <c r="D51" i="33"/>
  <c r="DB51" i="36" s="1"/>
  <c r="E51" i="33"/>
  <c r="DC51" i="36" s="1"/>
  <c r="F51" i="33"/>
  <c r="DD51" i="36" s="1"/>
  <c r="G51" i="34"/>
  <c r="DL51" i="36" s="1"/>
  <c r="E51" i="35"/>
  <c r="DQ51" i="36" s="1"/>
  <c r="H51" i="34"/>
  <c r="DM51" i="36" s="1"/>
  <c r="F51" i="35"/>
  <c r="DR51" i="36" s="1"/>
  <c r="G51" i="33"/>
  <c r="DE51" i="36" s="1"/>
  <c r="H51" i="33"/>
  <c r="DF51" i="36" s="1"/>
  <c r="C51" i="34"/>
  <c r="DH51" i="36" s="1"/>
  <c r="D51" i="34"/>
  <c r="DI51" i="36" s="1"/>
  <c r="E51" i="34"/>
  <c r="DJ51" i="36" s="1"/>
  <c r="F51" i="34"/>
  <c r="DK51" i="36" s="1"/>
  <c r="C51" i="35"/>
  <c r="DO51" i="36" s="1"/>
  <c r="E51" i="32"/>
  <c r="CV51" i="36" s="1"/>
  <c r="F51" i="32"/>
  <c r="CW51" i="36" s="1"/>
  <c r="G51" i="32"/>
  <c r="CX51" i="36" s="1"/>
  <c r="H51" i="32"/>
  <c r="CY51" i="36" s="1"/>
  <c r="D51" i="35"/>
  <c r="DP51" i="36" s="1"/>
  <c r="G51" i="35"/>
  <c r="DS51" i="36" s="1"/>
  <c r="H51" i="35"/>
  <c r="DT51" i="36" s="1"/>
  <c r="C51" i="32"/>
  <c r="CT51" i="36" s="1"/>
  <c r="D51" i="32"/>
  <c r="CU51" i="36" s="1"/>
  <c r="D51" i="18"/>
  <c r="CN51" i="36" s="1"/>
  <c r="E51" i="18"/>
  <c r="CO51" i="36" s="1"/>
  <c r="F51" i="18"/>
  <c r="CP51" i="36" s="1"/>
  <c r="B51" i="40"/>
  <c r="DU51" i="36" s="1"/>
  <c r="G51" i="18"/>
  <c r="CQ51" i="36" s="1"/>
  <c r="C51" i="40"/>
  <c r="DV51" i="36" s="1"/>
  <c r="H51" i="18"/>
  <c r="CR51" i="36" s="1"/>
  <c r="C51" i="18"/>
  <c r="CM51" i="36" s="1"/>
  <c r="G51" i="40"/>
  <c r="DZ51" i="36" s="1"/>
  <c r="C70" i="33"/>
  <c r="DA70" i="36" s="1"/>
  <c r="D70" i="33"/>
  <c r="DB70" i="36" s="1"/>
  <c r="E70" i="34"/>
  <c r="DJ70" i="36" s="1"/>
  <c r="F70" i="34"/>
  <c r="DK70" i="36" s="1"/>
  <c r="G70" i="34"/>
  <c r="DL70" i="36" s="1"/>
  <c r="E70" i="33"/>
  <c r="DC70" i="36" s="1"/>
  <c r="H70" i="34"/>
  <c r="DM70" i="36" s="1"/>
  <c r="F70" i="33"/>
  <c r="DD70" i="36" s="1"/>
  <c r="G70" i="33"/>
  <c r="DE70" i="36" s="1"/>
  <c r="H70" i="33"/>
  <c r="DF70" i="36" s="1"/>
  <c r="F70" i="35"/>
  <c r="DR70" i="36" s="1"/>
  <c r="G70" i="35"/>
  <c r="DS70" i="36" s="1"/>
  <c r="H70" i="35"/>
  <c r="DT70" i="36" s="1"/>
  <c r="C70" i="34"/>
  <c r="DH70" i="36" s="1"/>
  <c r="D70" i="34"/>
  <c r="DI70" i="36" s="1"/>
  <c r="C70" i="32"/>
  <c r="CT70" i="36" s="1"/>
  <c r="D70" i="32"/>
  <c r="CU70" i="36" s="1"/>
  <c r="E70" i="32"/>
  <c r="CV70" i="36" s="1"/>
  <c r="F70" i="32"/>
  <c r="CW70" i="36" s="1"/>
  <c r="G70" i="32"/>
  <c r="CX70" i="36" s="1"/>
  <c r="C70" i="35"/>
  <c r="DO70" i="36" s="1"/>
  <c r="H70" i="32"/>
  <c r="CY70" i="36" s="1"/>
  <c r="D70" i="35"/>
  <c r="DP70" i="36" s="1"/>
  <c r="E70" i="35"/>
  <c r="DQ70" i="36" s="1"/>
  <c r="C70" i="18"/>
  <c r="CM70" i="36" s="1"/>
  <c r="D70" i="18"/>
  <c r="CN70" i="36" s="1"/>
  <c r="E70" i="18"/>
  <c r="CO70" i="36" s="1"/>
  <c r="F70" i="18"/>
  <c r="CP70" i="36" s="1"/>
  <c r="G70" i="18"/>
  <c r="CQ70" i="36" s="1"/>
  <c r="H70" i="18"/>
  <c r="CR70" i="36" s="1"/>
  <c r="C78" i="33"/>
  <c r="DA78" i="36" s="1"/>
  <c r="D78" i="33"/>
  <c r="DB78" i="36" s="1"/>
  <c r="E78" i="34"/>
  <c r="DJ78" i="36" s="1"/>
  <c r="F78" i="34"/>
  <c r="DK78" i="36" s="1"/>
  <c r="G78" i="34"/>
  <c r="DL78" i="36" s="1"/>
  <c r="E78" i="33"/>
  <c r="DC78" i="36" s="1"/>
  <c r="H78" i="34"/>
  <c r="DM78" i="36" s="1"/>
  <c r="F78" i="33"/>
  <c r="DD78" i="36" s="1"/>
  <c r="G78" i="33"/>
  <c r="DE78" i="36" s="1"/>
  <c r="H78" i="33"/>
  <c r="DF78" i="36" s="1"/>
  <c r="C78" i="34"/>
  <c r="DH78" i="36" s="1"/>
  <c r="F78" i="35"/>
  <c r="DR78" i="36" s="1"/>
  <c r="D78" i="34"/>
  <c r="DI78" i="36" s="1"/>
  <c r="G78" i="35"/>
  <c r="DS78" i="36" s="1"/>
  <c r="H78" i="35"/>
  <c r="DT78" i="36" s="1"/>
  <c r="C78" i="32"/>
  <c r="CT78" i="36" s="1"/>
  <c r="D78" i="32"/>
  <c r="CU78" i="36" s="1"/>
  <c r="E78" i="32"/>
  <c r="CV78" i="36" s="1"/>
  <c r="F78" i="32"/>
  <c r="CW78" i="36" s="1"/>
  <c r="G78" i="32"/>
  <c r="CX78" i="36" s="1"/>
  <c r="C78" i="35"/>
  <c r="DO78" i="36" s="1"/>
  <c r="H78" i="32"/>
  <c r="CY78" i="36" s="1"/>
  <c r="D78" i="35"/>
  <c r="DP78" i="36" s="1"/>
  <c r="E78" i="35"/>
  <c r="DQ78" i="36" s="1"/>
  <c r="C78" i="18"/>
  <c r="CM78" i="36" s="1"/>
  <c r="D78" i="18"/>
  <c r="CN78" i="36" s="1"/>
  <c r="E78" i="18"/>
  <c r="CO78" i="36" s="1"/>
  <c r="F78" i="18"/>
  <c r="CP78" i="36" s="1"/>
  <c r="G78" i="18"/>
  <c r="CQ78" i="36" s="1"/>
  <c r="H78" i="18"/>
  <c r="CR78" i="36" s="1"/>
  <c r="G97" i="33"/>
  <c r="DE97" i="36" s="1"/>
  <c r="H97" i="33"/>
  <c r="DF97" i="36" s="1"/>
  <c r="C97" i="34"/>
  <c r="DH97" i="36" s="1"/>
  <c r="D97" i="34"/>
  <c r="DI97" i="36" s="1"/>
  <c r="E97" i="34"/>
  <c r="DJ97" i="36" s="1"/>
  <c r="F97" i="34"/>
  <c r="DK97" i="36" s="1"/>
  <c r="C97" i="33"/>
  <c r="DA97" i="36" s="1"/>
  <c r="G97" i="34"/>
  <c r="DL97" i="36" s="1"/>
  <c r="D97" i="33"/>
  <c r="DB97" i="36" s="1"/>
  <c r="H97" i="34"/>
  <c r="DM97" i="36" s="1"/>
  <c r="E97" i="33"/>
  <c r="DC97" i="36" s="1"/>
  <c r="F97" i="33"/>
  <c r="DD97" i="36" s="1"/>
  <c r="D97" i="35"/>
  <c r="DP97" i="36" s="1"/>
  <c r="E97" i="35"/>
  <c r="DQ97" i="36" s="1"/>
  <c r="F97" i="35"/>
  <c r="DR97" i="36" s="1"/>
  <c r="G97" i="35"/>
  <c r="DS97" i="36" s="1"/>
  <c r="H97" i="35"/>
  <c r="DT97" i="36" s="1"/>
  <c r="C97" i="32"/>
  <c r="CT97" i="36" s="1"/>
  <c r="D97" i="32"/>
  <c r="CU97" i="36" s="1"/>
  <c r="E97" i="32"/>
  <c r="CV97" i="36" s="1"/>
  <c r="G97" i="32"/>
  <c r="CX97" i="36" s="1"/>
  <c r="C97" i="35"/>
  <c r="DO97" i="36" s="1"/>
  <c r="H97" i="32"/>
  <c r="CY97" i="36" s="1"/>
  <c r="F97" i="32"/>
  <c r="CW97" i="36" s="1"/>
  <c r="H97" i="18"/>
  <c r="CR97" i="36" s="1"/>
  <c r="C97" i="18"/>
  <c r="CM97" i="36" s="1"/>
  <c r="G97" i="40"/>
  <c r="DZ97" i="36" s="1"/>
  <c r="D97" i="18"/>
  <c r="CN97" i="36" s="1"/>
  <c r="E97" i="18"/>
  <c r="CO97" i="36" s="1"/>
  <c r="F97" i="18"/>
  <c r="CP97" i="36" s="1"/>
  <c r="G97" i="18"/>
  <c r="CQ97" i="36" s="1"/>
  <c r="E88" i="33"/>
  <c r="DC88" i="36" s="1"/>
  <c r="F88" i="33"/>
  <c r="DD88" i="36" s="1"/>
  <c r="C88" i="34"/>
  <c r="DH88" i="36" s="1"/>
  <c r="D88" i="34"/>
  <c r="DI88" i="36" s="1"/>
  <c r="C88" i="33"/>
  <c r="DA88" i="36" s="1"/>
  <c r="E88" i="34"/>
  <c r="DJ88" i="36" s="1"/>
  <c r="D88" i="33"/>
  <c r="DB88" i="36" s="1"/>
  <c r="F88" i="34"/>
  <c r="DK88" i="36" s="1"/>
  <c r="G88" i="33"/>
  <c r="DE88" i="36" s="1"/>
  <c r="H88" i="33"/>
  <c r="DF88" i="36" s="1"/>
  <c r="G88" i="34"/>
  <c r="DL88" i="36" s="1"/>
  <c r="H88" i="34"/>
  <c r="DM88" i="36" s="1"/>
  <c r="C88" i="35"/>
  <c r="DO88" i="36" s="1"/>
  <c r="D88" i="35"/>
  <c r="DP88" i="36" s="1"/>
  <c r="E88" i="35"/>
  <c r="DQ88" i="36" s="1"/>
  <c r="G88" i="32"/>
  <c r="CX88" i="36" s="1"/>
  <c r="H88" i="32"/>
  <c r="CY88" i="36" s="1"/>
  <c r="F88" i="35"/>
  <c r="DR88" i="36" s="1"/>
  <c r="C88" i="32"/>
  <c r="CT88" i="36" s="1"/>
  <c r="G88" i="35"/>
  <c r="DS88" i="36" s="1"/>
  <c r="D88" i="32"/>
  <c r="CU88" i="36" s="1"/>
  <c r="H88" i="35"/>
  <c r="DT88" i="36" s="1"/>
  <c r="E88" i="32"/>
  <c r="CV88" i="36" s="1"/>
  <c r="F88" i="32"/>
  <c r="CW88" i="36" s="1"/>
  <c r="F88" i="18"/>
  <c r="CP88" i="36" s="1"/>
  <c r="G88" i="18"/>
  <c r="CQ88" i="36" s="1"/>
  <c r="H88" i="18"/>
  <c r="CR88" i="36" s="1"/>
  <c r="E88" i="40"/>
  <c r="DX88" i="36" s="1"/>
  <c r="C88" i="18"/>
  <c r="CM88" i="36" s="1"/>
  <c r="D88" i="18"/>
  <c r="CN88" i="36" s="1"/>
  <c r="E88" i="18"/>
  <c r="CO88" i="36" s="1"/>
  <c r="C115" i="33"/>
  <c r="G115" i="34"/>
  <c r="D115" i="33"/>
  <c r="H115" i="34"/>
  <c r="E115" i="33"/>
  <c r="F115" i="33"/>
  <c r="G115" i="33"/>
  <c r="H115" i="33"/>
  <c r="H115" i="35"/>
  <c r="C115" i="34"/>
  <c r="D115" i="34"/>
  <c r="E115" i="34"/>
  <c r="C115" i="35"/>
  <c r="F115" i="34"/>
  <c r="E115" i="32"/>
  <c r="F115" i="32"/>
  <c r="G115" i="32"/>
  <c r="H115" i="32"/>
  <c r="D115" i="35"/>
  <c r="E115" i="35"/>
  <c r="F115" i="35"/>
  <c r="C115" i="32"/>
  <c r="G115" i="35"/>
  <c r="D115" i="32"/>
  <c r="D115" i="18"/>
  <c r="E115" i="18"/>
  <c r="F115" i="18"/>
  <c r="G115" i="18"/>
  <c r="C115" i="40"/>
  <c r="H115" i="18"/>
  <c r="C115" i="18"/>
  <c r="C107" i="33"/>
  <c r="D107" i="33"/>
  <c r="G107" i="34"/>
  <c r="H107" i="34"/>
  <c r="E107" i="33"/>
  <c r="F107" i="33"/>
  <c r="G107" i="33"/>
  <c r="H107" i="33"/>
  <c r="F107" i="34"/>
  <c r="H107" i="35"/>
  <c r="C107" i="35"/>
  <c r="C107" i="34"/>
  <c r="D107" i="34"/>
  <c r="E107" i="34"/>
  <c r="E107" i="32"/>
  <c r="F107" i="32"/>
  <c r="G107" i="32"/>
  <c r="H107" i="32"/>
  <c r="D107" i="35"/>
  <c r="E107" i="35"/>
  <c r="F107" i="35"/>
  <c r="C107" i="32"/>
  <c r="G107" i="35"/>
  <c r="D107" i="32"/>
  <c r="D107" i="18"/>
  <c r="E107" i="18"/>
  <c r="F107" i="18"/>
  <c r="G107" i="18"/>
  <c r="C107" i="40"/>
  <c r="H107" i="18"/>
  <c r="C107" i="18"/>
  <c r="E3" i="40"/>
  <c r="DX3" i="36" s="1"/>
  <c r="C122" i="40"/>
  <c r="F120" i="40"/>
  <c r="B119" i="40"/>
  <c r="E117" i="40"/>
  <c r="B116" i="40"/>
  <c r="E111" i="40"/>
  <c r="B110" i="40"/>
  <c r="D108" i="40"/>
  <c r="D105" i="40"/>
  <c r="DW105" i="36" s="1"/>
  <c r="G103" i="40"/>
  <c r="DZ103" i="36" s="1"/>
  <c r="D102" i="40"/>
  <c r="DW102" i="36" s="1"/>
  <c r="G100" i="40"/>
  <c r="DZ100" i="36" s="1"/>
  <c r="D99" i="40"/>
  <c r="DW99" i="36" s="1"/>
  <c r="F97" i="40"/>
  <c r="DY97" i="36" s="1"/>
  <c r="C96" i="40"/>
  <c r="DV96" i="36" s="1"/>
  <c r="F94" i="40"/>
  <c r="DY94" i="36" s="1"/>
  <c r="C93" i="40"/>
  <c r="DV93" i="36" s="1"/>
  <c r="F91" i="40"/>
  <c r="DY91" i="36" s="1"/>
  <c r="C90" i="40"/>
  <c r="DV90" i="36" s="1"/>
  <c r="F88" i="40"/>
  <c r="DY88" i="36" s="1"/>
  <c r="E85" i="40"/>
  <c r="DX85" i="36" s="1"/>
  <c r="B84" i="40"/>
  <c r="DU84" i="36" s="1"/>
  <c r="E82" i="40"/>
  <c r="DX82" i="36" s="1"/>
  <c r="B81" i="40"/>
  <c r="DU81" i="36" s="1"/>
  <c r="E79" i="40"/>
  <c r="DX79" i="36" s="1"/>
  <c r="B78" i="40"/>
  <c r="DU78" i="36" s="1"/>
  <c r="D76" i="40"/>
  <c r="DW76" i="36" s="1"/>
  <c r="G74" i="40"/>
  <c r="DZ74" i="36" s="1"/>
  <c r="D73" i="40"/>
  <c r="DW73" i="36" s="1"/>
  <c r="F71" i="40"/>
  <c r="DY71" i="36" s="1"/>
  <c r="B70" i="40"/>
  <c r="DU70" i="36" s="1"/>
  <c r="B68" i="40"/>
  <c r="DU68" i="36" s="1"/>
  <c r="D66" i="40"/>
  <c r="DW66" i="36" s="1"/>
  <c r="F64" i="40"/>
  <c r="DY64" i="36" s="1"/>
  <c r="F62" i="40"/>
  <c r="DY62" i="36" s="1"/>
  <c r="B61" i="40"/>
  <c r="DU61" i="36" s="1"/>
  <c r="D59" i="40"/>
  <c r="DW59" i="36" s="1"/>
  <c r="F55" i="40"/>
  <c r="DY55" i="36" s="1"/>
  <c r="F52" i="40"/>
  <c r="DY52" i="36" s="1"/>
  <c r="G48" i="40"/>
  <c r="DZ48" i="36" s="1"/>
  <c r="E43" i="40"/>
  <c r="DX43" i="36" s="1"/>
  <c r="C38" i="40"/>
  <c r="DV38" i="36" s="1"/>
  <c r="G32" i="40"/>
  <c r="DZ32" i="36" s="1"/>
  <c r="E27" i="40"/>
  <c r="DX27" i="36" s="1"/>
  <c r="C22" i="40"/>
  <c r="DV22" i="36" s="1"/>
  <c r="G16" i="40"/>
  <c r="DZ16" i="36" s="1"/>
  <c r="E11" i="40"/>
  <c r="DX11" i="36" s="1"/>
  <c r="C6" i="40"/>
  <c r="DV6" i="36" s="1"/>
  <c r="D149" i="18"/>
  <c r="F138" i="18"/>
  <c r="C34" i="33"/>
  <c r="DA34" i="36" s="1"/>
  <c r="D34" i="33"/>
  <c r="DB34" i="36" s="1"/>
  <c r="F34" i="33"/>
  <c r="DD34" i="36" s="1"/>
  <c r="E34" i="34"/>
  <c r="DJ34" i="36" s="1"/>
  <c r="C34" i="35"/>
  <c r="DO34" i="36" s="1"/>
  <c r="G34" i="33"/>
  <c r="DE34" i="36" s="1"/>
  <c r="F34" i="34"/>
  <c r="DK34" i="36" s="1"/>
  <c r="D34" i="35"/>
  <c r="DP34" i="36" s="1"/>
  <c r="H34" i="33"/>
  <c r="DF34" i="36" s="1"/>
  <c r="G34" i="34"/>
  <c r="DL34" i="36" s="1"/>
  <c r="H34" i="34"/>
  <c r="DM34" i="36" s="1"/>
  <c r="C34" i="34"/>
  <c r="DH34" i="36" s="1"/>
  <c r="E34" i="33"/>
  <c r="DC34" i="36" s="1"/>
  <c r="D34" i="34"/>
  <c r="DI34" i="36" s="1"/>
  <c r="F34" i="35"/>
  <c r="DR34" i="36" s="1"/>
  <c r="G34" i="35"/>
  <c r="DS34" i="36" s="1"/>
  <c r="H34" i="35"/>
  <c r="DT34" i="36" s="1"/>
  <c r="C34" i="32"/>
  <c r="CT34" i="36" s="1"/>
  <c r="D34" i="32"/>
  <c r="CU34" i="36" s="1"/>
  <c r="E34" i="32"/>
  <c r="CV34" i="36" s="1"/>
  <c r="F34" i="32"/>
  <c r="CW34" i="36" s="1"/>
  <c r="G34" i="32"/>
  <c r="CX34" i="36" s="1"/>
  <c r="H34" i="32"/>
  <c r="CY34" i="36" s="1"/>
  <c r="E34" i="35"/>
  <c r="DQ34" i="36" s="1"/>
  <c r="F34" i="40"/>
  <c r="DY34" i="36" s="1"/>
  <c r="C34" i="18"/>
  <c r="CM34" i="36" s="1"/>
  <c r="G34" i="40"/>
  <c r="DZ34" i="36" s="1"/>
  <c r="D34" i="18"/>
  <c r="CN34" i="36" s="1"/>
  <c r="E34" i="18"/>
  <c r="CO34" i="36" s="1"/>
  <c r="F34" i="18"/>
  <c r="CP34" i="36" s="1"/>
  <c r="G34" i="18"/>
  <c r="CQ34" i="36" s="1"/>
  <c r="H34" i="18"/>
  <c r="CR34" i="36" s="1"/>
  <c r="D34" i="40"/>
  <c r="DW34" i="36" s="1"/>
  <c r="E34" i="40"/>
  <c r="DX34" i="36" s="1"/>
  <c r="G69" i="33"/>
  <c r="DE69" i="36" s="1"/>
  <c r="H69" i="33"/>
  <c r="DF69" i="36" s="1"/>
  <c r="D69" i="33"/>
  <c r="DB69" i="36" s="1"/>
  <c r="C69" i="34"/>
  <c r="DH69" i="36" s="1"/>
  <c r="E69" i="33"/>
  <c r="DC69" i="36" s="1"/>
  <c r="D69" i="34"/>
  <c r="DI69" i="36" s="1"/>
  <c r="F69" i="33"/>
  <c r="DD69" i="36" s="1"/>
  <c r="E69" i="34"/>
  <c r="DJ69" i="36" s="1"/>
  <c r="F69" i="34"/>
  <c r="DK69" i="36" s="1"/>
  <c r="G69" i="34"/>
  <c r="DL69" i="36" s="1"/>
  <c r="H69" i="34"/>
  <c r="DM69" i="36" s="1"/>
  <c r="C69" i="33"/>
  <c r="DA69" i="36" s="1"/>
  <c r="D69" i="35"/>
  <c r="DP69" i="36" s="1"/>
  <c r="E69" i="35"/>
  <c r="DQ69" i="36" s="1"/>
  <c r="F69" i="35"/>
  <c r="DR69" i="36" s="1"/>
  <c r="G69" i="35"/>
  <c r="DS69" i="36" s="1"/>
  <c r="C69" i="32"/>
  <c r="CT69" i="36" s="1"/>
  <c r="C69" i="35"/>
  <c r="DO69" i="36" s="1"/>
  <c r="D69" i="32"/>
  <c r="CU69" i="36" s="1"/>
  <c r="H69" i="35"/>
  <c r="DT69" i="36" s="1"/>
  <c r="E69" i="32"/>
  <c r="CV69" i="36" s="1"/>
  <c r="F69" i="32"/>
  <c r="CW69" i="36" s="1"/>
  <c r="G69" i="32"/>
  <c r="CX69" i="36" s="1"/>
  <c r="H69" i="32"/>
  <c r="CY69" i="36" s="1"/>
  <c r="H69" i="18"/>
  <c r="CR69" i="36" s="1"/>
  <c r="F69" i="40"/>
  <c r="DY69" i="36" s="1"/>
  <c r="C69" i="18"/>
  <c r="CM69" i="36" s="1"/>
  <c r="G69" i="40"/>
  <c r="DZ69" i="36" s="1"/>
  <c r="D69" i="18"/>
  <c r="CN69" i="36" s="1"/>
  <c r="E69" i="18"/>
  <c r="CO69" i="36" s="1"/>
  <c r="F69" i="18"/>
  <c r="CP69" i="36" s="1"/>
  <c r="G69" i="18"/>
  <c r="CQ69" i="36" s="1"/>
  <c r="E114" i="34"/>
  <c r="F114" i="34"/>
  <c r="C114" i="33"/>
  <c r="D114" i="33"/>
  <c r="E114" i="33"/>
  <c r="F114" i="33"/>
  <c r="G114" i="33"/>
  <c r="H114" i="33"/>
  <c r="H114" i="34"/>
  <c r="F114" i="35"/>
  <c r="G114" i="35"/>
  <c r="H114" i="35"/>
  <c r="C114" i="34"/>
  <c r="D114" i="34"/>
  <c r="G114" i="34"/>
  <c r="C114" i="32"/>
  <c r="C114" i="35"/>
  <c r="D114" i="32"/>
  <c r="D114" i="35"/>
  <c r="E114" i="32"/>
  <c r="E114" i="35"/>
  <c r="F114" i="32"/>
  <c r="G114" i="32"/>
  <c r="H114" i="32"/>
  <c r="C114" i="18"/>
  <c r="D114" i="18"/>
  <c r="E114" i="18"/>
  <c r="F114" i="18"/>
  <c r="G114" i="18"/>
  <c r="H114" i="18"/>
  <c r="G106" i="33"/>
  <c r="DE106" i="36" s="1"/>
  <c r="E106" i="34"/>
  <c r="DJ106" i="36" s="1"/>
  <c r="H106" i="33"/>
  <c r="DF106" i="36" s="1"/>
  <c r="F106" i="34"/>
  <c r="DK106" i="36" s="1"/>
  <c r="C106" i="33"/>
  <c r="DA106" i="36" s="1"/>
  <c r="D106" i="33"/>
  <c r="DB106" i="36" s="1"/>
  <c r="E106" i="33"/>
  <c r="DC106" i="36" s="1"/>
  <c r="F106" i="33"/>
  <c r="DD106" i="36" s="1"/>
  <c r="F106" i="35"/>
  <c r="DR106" i="36" s="1"/>
  <c r="C106" i="34"/>
  <c r="DH106" i="36" s="1"/>
  <c r="G106" i="35"/>
  <c r="DS106" i="36" s="1"/>
  <c r="D106" i="34"/>
  <c r="DI106" i="36" s="1"/>
  <c r="H106" i="35"/>
  <c r="DT106" i="36" s="1"/>
  <c r="G106" i="34"/>
  <c r="DL106" i="36" s="1"/>
  <c r="H106" i="34"/>
  <c r="DM106" i="36" s="1"/>
  <c r="C106" i="32"/>
  <c r="CT106" i="36" s="1"/>
  <c r="C106" i="35"/>
  <c r="DO106" i="36" s="1"/>
  <c r="D106" i="32"/>
  <c r="CU106" i="36" s="1"/>
  <c r="D106" i="35"/>
  <c r="DP106" i="36" s="1"/>
  <c r="E106" i="32"/>
  <c r="CV106" i="36" s="1"/>
  <c r="E106" i="35"/>
  <c r="DQ106" i="36" s="1"/>
  <c r="F106" i="32"/>
  <c r="CW106" i="36" s="1"/>
  <c r="G106" i="32"/>
  <c r="CX106" i="36" s="1"/>
  <c r="H106" i="32"/>
  <c r="CY106" i="36" s="1"/>
  <c r="C106" i="18"/>
  <c r="CM106" i="36" s="1"/>
  <c r="D106" i="18"/>
  <c r="CN106" i="36" s="1"/>
  <c r="E106" i="18"/>
  <c r="CO106" i="36" s="1"/>
  <c r="F106" i="18"/>
  <c r="CP106" i="36" s="1"/>
  <c r="G106" i="18"/>
  <c r="CQ106" i="36" s="1"/>
  <c r="H106" i="18"/>
  <c r="CR106" i="36" s="1"/>
  <c r="F3" i="40"/>
  <c r="DY3" i="36" s="1"/>
  <c r="D120" i="40"/>
  <c r="G118" i="40"/>
  <c r="D117" i="40"/>
  <c r="G115" i="40"/>
  <c r="D114" i="40"/>
  <c r="G112" i="40"/>
  <c r="D111" i="40"/>
  <c r="F109" i="40"/>
  <c r="C108" i="40"/>
  <c r="F106" i="40"/>
  <c r="DY106" i="36" s="1"/>
  <c r="F103" i="40"/>
  <c r="DY103" i="36" s="1"/>
  <c r="C102" i="40"/>
  <c r="DV102" i="36" s="1"/>
  <c r="F100" i="40"/>
  <c r="DY100" i="36" s="1"/>
  <c r="B99" i="40"/>
  <c r="DU99" i="36" s="1"/>
  <c r="E97" i="40"/>
  <c r="DX97" i="36" s="1"/>
  <c r="E94" i="40"/>
  <c r="DX94" i="36" s="1"/>
  <c r="B93" i="40"/>
  <c r="DU93" i="36" s="1"/>
  <c r="E91" i="40"/>
  <c r="DX91" i="36" s="1"/>
  <c r="B90" i="40"/>
  <c r="DU90" i="36" s="1"/>
  <c r="D88" i="40"/>
  <c r="DW88" i="36" s="1"/>
  <c r="D85" i="40"/>
  <c r="DW85" i="36" s="1"/>
  <c r="G83" i="40"/>
  <c r="DZ83" i="36" s="1"/>
  <c r="D82" i="40"/>
  <c r="DW82" i="36" s="1"/>
  <c r="G80" i="40"/>
  <c r="DZ80" i="36" s="1"/>
  <c r="F77" i="40"/>
  <c r="DY77" i="36" s="1"/>
  <c r="C76" i="40"/>
  <c r="DV76" i="36" s="1"/>
  <c r="F74" i="40"/>
  <c r="DY74" i="36" s="1"/>
  <c r="C73" i="40"/>
  <c r="DV73" i="36" s="1"/>
  <c r="E69" i="40"/>
  <c r="DX69" i="36" s="1"/>
  <c r="G67" i="40"/>
  <c r="DZ67" i="36" s="1"/>
  <c r="C66" i="40"/>
  <c r="DV66" i="36" s="1"/>
  <c r="C64" i="40"/>
  <c r="DV64" i="36" s="1"/>
  <c r="E62" i="40"/>
  <c r="DX62" i="36" s="1"/>
  <c r="E58" i="40"/>
  <c r="DX58" i="36" s="1"/>
  <c r="E55" i="40"/>
  <c r="DX55" i="36" s="1"/>
  <c r="F51" i="40"/>
  <c r="DY51" i="36" s="1"/>
  <c r="D43" i="40"/>
  <c r="DW43" i="36" s="1"/>
  <c r="F32" i="40"/>
  <c r="DY32" i="36" s="1"/>
  <c r="D27" i="40"/>
  <c r="DW27" i="36" s="1"/>
  <c r="F16" i="40"/>
  <c r="DY16" i="36" s="1"/>
  <c r="D11" i="40"/>
  <c r="DW11" i="36" s="1"/>
  <c r="B6" i="40"/>
  <c r="DU6" i="36" s="1"/>
  <c r="D143" i="18"/>
  <c r="D135" i="18"/>
  <c r="D127" i="18"/>
  <c r="H147" i="18"/>
  <c r="D137" i="18"/>
  <c r="C14" i="33"/>
  <c r="DA14" i="36" s="1"/>
  <c r="D14" i="33"/>
  <c r="DB14" i="36" s="1"/>
  <c r="E14" i="33"/>
  <c r="DC14" i="36" s="1"/>
  <c r="F14" i="33"/>
  <c r="DD14" i="36" s="1"/>
  <c r="G14" i="33"/>
  <c r="DE14" i="36" s="1"/>
  <c r="H14" i="33"/>
  <c r="DF14" i="36" s="1"/>
  <c r="E14" i="34"/>
  <c r="DJ14" i="36" s="1"/>
  <c r="C14" i="35"/>
  <c r="DO14" i="36" s="1"/>
  <c r="F14" i="34"/>
  <c r="DK14" i="36" s="1"/>
  <c r="D14" i="35"/>
  <c r="DP14" i="36" s="1"/>
  <c r="G14" i="34"/>
  <c r="DL14" i="36" s="1"/>
  <c r="H14" i="34"/>
  <c r="DM14" i="36" s="1"/>
  <c r="C14" i="34"/>
  <c r="DH14" i="36" s="1"/>
  <c r="D14" i="34"/>
  <c r="DI14" i="36" s="1"/>
  <c r="H14" i="35"/>
  <c r="DT14" i="36" s="1"/>
  <c r="C14" i="32"/>
  <c r="CT14" i="36" s="1"/>
  <c r="E14" i="35"/>
  <c r="DQ14" i="36" s="1"/>
  <c r="D14" i="32"/>
  <c r="CU14" i="36" s="1"/>
  <c r="F14" i="35"/>
  <c r="DR14" i="36" s="1"/>
  <c r="E14" i="32"/>
  <c r="CV14" i="36" s="1"/>
  <c r="G14" i="35"/>
  <c r="DS14" i="36" s="1"/>
  <c r="F14" i="32"/>
  <c r="CW14" i="36" s="1"/>
  <c r="G14" i="32"/>
  <c r="CX14" i="36" s="1"/>
  <c r="H14" i="32"/>
  <c r="CY14" i="36" s="1"/>
  <c r="E14" i="18"/>
  <c r="CO14" i="36" s="1"/>
  <c r="F14" i="18"/>
  <c r="CP14" i="36" s="1"/>
  <c r="F14" i="40"/>
  <c r="DY14" i="36" s="1"/>
  <c r="G14" i="40"/>
  <c r="DZ14" i="36" s="1"/>
  <c r="C14" i="18"/>
  <c r="CM14" i="36" s="1"/>
  <c r="D14" i="18"/>
  <c r="CN14" i="36" s="1"/>
  <c r="G14" i="18"/>
  <c r="CQ14" i="36" s="1"/>
  <c r="H14" i="18"/>
  <c r="CR14" i="36" s="1"/>
  <c r="D14" i="40"/>
  <c r="DW14" i="36" s="1"/>
  <c r="E14" i="40"/>
  <c r="DX14" i="36" s="1"/>
  <c r="C71" i="33"/>
  <c r="DA71" i="36" s="1"/>
  <c r="D71" i="33"/>
  <c r="DB71" i="36" s="1"/>
  <c r="E71" i="33"/>
  <c r="DC71" i="36" s="1"/>
  <c r="F71" i="33"/>
  <c r="DD71" i="36" s="1"/>
  <c r="H71" i="33"/>
  <c r="DF71" i="36" s="1"/>
  <c r="G71" i="34"/>
  <c r="DL71" i="36" s="1"/>
  <c r="H71" i="34"/>
  <c r="DM71" i="36" s="1"/>
  <c r="C71" i="34"/>
  <c r="DH71" i="36" s="1"/>
  <c r="D71" i="34"/>
  <c r="DI71" i="36" s="1"/>
  <c r="G71" i="33"/>
  <c r="DE71" i="36" s="1"/>
  <c r="H71" i="35"/>
  <c r="DT71" i="36" s="1"/>
  <c r="C71" i="35"/>
  <c r="DO71" i="36" s="1"/>
  <c r="E71" i="34"/>
  <c r="DJ71" i="36" s="1"/>
  <c r="F71" i="34"/>
  <c r="DK71" i="36" s="1"/>
  <c r="D71" i="35"/>
  <c r="DP71" i="36" s="1"/>
  <c r="E71" i="32"/>
  <c r="CV71" i="36" s="1"/>
  <c r="E71" i="35"/>
  <c r="DQ71" i="36" s="1"/>
  <c r="F71" i="32"/>
  <c r="CW71" i="36" s="1"/>
  <c r="F71" i="35"/>
  <c r="DR71" i="36" s="1"/>
  <c r="G71" i="32"/>
  <c r="CX71" i="36" s="1"/>
  <c r="G71" i="35"/>
  <c r="DS71" i="36" s="1"/>
  <c r="H71" i="32"/>
  <c r="CY71" i="36" s="1"/>
  <c r="C71" i="32"/>
  <c r="CT71" i="36" s="1"/>
  <c r="D71" i="32"/>
  <c r="CU71" i="36" s="1"/>
  <c r="D71" i="18"/>
  <c r="CN71" i="36" s="1"/>
  <c r="E71" i="18"/>
  <c r="CO71" i="36" s="1"/>
  <c r="F71" i="18"/>
  <c r="CP71" i="36" s="1"/>
  <c r="B71" i="40"/>
  <c r="DU71" i="36" s="1"/>
  <c r="G71" i="18"/>
  <c r="CQ71" i="36" s="1"/>
  <c r="C71" i="40"/>
  <c r="DV71" i="36" s="1"/>
  <c r="H71" i="18"/>
  <c r="CR71" i="36" s="1"/>
  <c r="C71" i="18"/>
  <c r="CM71" i="36" s="1"/>
  <c r="E96" i="33"/>
  <c r="DC96" i="36" s="1"/>
  <c r="F96" i="33"/>
  <c r="DD96" i="36" s="1"/>
  <c r="C96" i="33"/>
  <c r="DA96" i="36" s="1"/>
  <c r="D96" i="33"/>
  <c r="DB96" i="36" s="1"/>
  <c r="G96" i="33"/>
  <c r="DE96" i="36" s="1"/>
  <c r="C96" i="34"/>
  <c r="DH96" i="36" s="1"/>
  <c r="H96" i="33"/>
  <c r="DF96" i="36" s="1"/>
  <c r="D96" i="34"/>
  <c r="DI96" i="36" s="1"/>
  <c r="E96" i="34"/>
  <c r="DJ96" i="36" s="1"/>
  <c r="F96" i="34"/>
  <c r="DK96" i="36" s="1"/>
  <c r="C96" i="35"/>
  <c r="DO96" i="36" s="1"/>
  <c r="D96" i="35"/>
  <c r="DP96" i="36" s="1"/>
  <c r="E96" i="35"/>
  <c r="DQ96" i="36" s="1"/>
  <c r="G96" i="34"/>
  <c r="DL96" i="36" s="1"/>
  <c r="H96" i="34"/>
  <c r="DM96" i="36" s="1"/>
  <c r="G96" i="32"/>
  <c r="CX96" i="36" s="1"/>
  <c r="H96" i="32"/>
  <c r="CY96" i="36" s="1"/>
  <c r="F96" i="35"/>
  <c r="DR96" i="36" s="1"/>
  <c r="C96" i="32"/>
  <c r="CT96" i="36" s="1"/>
  <c r="G96" i="35"/>
  <c r="DS96" i="36" s="1"/>
  <c r="H96" i="35"/>
  <c r="DT96" i="36" s="1"/>
  <c r="E96" i="32"/>
  <c r="CV96" i="36" s="1"/>
  <c r="F96" i="32"/>
  <c r="CW96" i="36" s="1"/>
  <c r="D96" i="32"/>
  <c r="CU96" i="36" s="1"/>
  <c r="F96" i="18"/>
  <c r="CP96" i="36" s="1"/>
  <c r="G96" i="18"/>
  <c r="CQ96" i="36" s="1"/>
  <c r="H96" i="18"/>
  <c r="CR96" i="36" s="1"/>
  <c r="E96" i="40"/>
  <c r="DX96" i="36" s="1"/>
  <c r="C96" i="18"/>
  <c r="CM96" i="36" s="1"/>
  <c r="D96" i="18"/>
  <c r="CN96" i="36" s="1"/>
  <c r="E96" i="18"/>
  <c r="CO96" i="36" s="1"/>
  <c r="C87" i="33"/>
  <c r="DA87" i="36" s="1"/>
  <c r="D87" i="33"/>
  <c r="DB87" i="36" s="1"/>
  <c r="E87" i="33"/>
  <c r="DC87" i="36" s="1"/>
  <c r="G87" i="34"/>
  <c r="DL87" i="36" s="1"/>
  <c r="F87" i="33"/>
  <c r="DD87" i="36" s="1"/>
  <c r="H87" i="34"/>
  <c r="DM87" i="36" s="1"/>
  <c r="G87" i="33"/>
  <c r="DE87" i="36" s="1"/>
  <c r="H87" i="33"/>
  <c r="DF87" i="36" s="1"/>
  <c r="C87" i="34"/>
  <c r="DH87" i="36" s="1"/>
  <c r="D87" i="34"/>
  <c r="DI87" i="36" s="1"/>
  <c r="H87" i="35"/>
  <c r="DT87" i="36" s="1"/>
  <c r="C87" i="35"/>
  <c r="DO87" i="36" s="1"/>
  <c r="E87" i="34"/>
  <c r="DJ87" i="36" s="1"/>
  <c r="F87" i="34"/>
  <c r="DK87" i="36" s="1"/>
  <c r="D87" i="35"/>
  <c r="DP87" i="36" s="1"/>
  <c r="E87" i="32"/>
  <c r="CV87" i="36" s="1"/>
  <c r="E87" i="35"/>
  <c r="DQ87" i="36" s="1"/>
  <c r="F87" i="32"/>
  <c r="CW87" i="36" s="1"/>
  <c r="F87" i="35"/>
  <c r="DR87" i="36" s="1"/>
  <c r="G87" i="32"/>
  <c r="CX87" i="36" s="1"/>
  <c r="G87" i="35"/>
  <c r="DS87" i="36" s="1"/>
  <c r="H87" i="32"/>
  <c r="CY87" i="36" s="1"/>
  <c r="C87" i="32"/>
  <c r="CT87" i="36" s="1"/>
  <c r="D87" i="32"/>
  <c r="CU87" i="36" s="1"/>
  <c r="D87" i="18"/>
  <c r="CN87" i="36" s="1"/>
  <c r="E87" i="18"/>
  <c r="CO87" i="36" s="1"/>
  <c r="F87" i="18"/>
  <c r="CP87" i="36" s="1"/>
  <c r="G87" i="18"/>
  <c r="CQ87" i="36" s="1"/>
  <c r="C87" i="40"/>
  <c r="DV87" i="36" s="1"/>
  <c r="H87" i="18"/>
  <c r="CR87" i="36" s="1"/>
  <c r="C87" i="18"/>
  <c r="CM87" i="36" s="1"/>
  <c r="H7" i="35"/>
  <c r="DT7" i="36" s="1"/>
  <c r="F7" i="34"/>
  <c r="DK7" i="36" s="1"/>
  <c r="C7" i="35"/>
  <c r="DO7" i="36" s="1"/>
  <c r="F7" i="35"/>
  <c r="DR7" i="36" s="1"/>
  <c r="D7" i="34"/>
  <c r="DI7" i="36" s="1"/>
  <c r="G7" i="34"/>
  <c r="DL7" i="36" s="1"/>
  <c r="D7" i="35"/>
  <c r="DP7" i="36" s="1"/>
  <c r="G7" i="35"/>
  <c r="DS7" i="36" s="1"/>
  <c r="E7" i="34"/>
  <c r="DJ7" i="36" s="1"/>
  <c r="H7" i="34"/>
  <c r="DM7" i="36" s="1"/>
  <c r="E7" i="35"/>
  <c r="DQ7" i="36" s="1"/>
  <c r="C7" i="34"/>
  <c r="DH7" i="36" s="1"/>
  <c r="H7" i="33"/>
  <c r="DF7" i="36" s="1"/>
  <c r="F7" i="32"/>
  <c r="CW7" i="36" s="1"/>
  <c r="C7" i="33"/>
  <c r="DA7" i="36" s="1"/>
  <c r="E7" i="32"/>
  <c r="CV7" i="36" s="1"/>
  <c r="F7" i="33"/>
  <c r="DD7" i="36" s="1"/>
  <c r="D7" i="32"/>
  <c r="CU7" i="36" s="1"/>
  <c r="C7" i="32"/>
  <c r="CT7" i="36" s="1"/>
  <c r="D7" i="33"/>
  <c r="DB7" i="36" s="1"/>
  <c r="G7" i="33"/>
  <c r="DE7" i="36" s="1"/>
  <c r="H7" i="32"/>
  <c r="CY7" i="36" s="1"/>
  <c r="E7" i="33"/>
  <c r="DC7" i="36" s="1"/>
  <c r="G7" i="32"/>
  <c r="CX7" i="36" s="1"/>
  <c r="D7" i="18"/>
  <c r="CN7" i="36" s="1"/>
  <c r="C7" i="18"/>
  <c r="CM7" i="36" s="1"/>
  <c r="H7" i="18"/>
  <c r="CR7" i="36" s="1"/>
  <c r="G7" i="18"/>
  <c r="CQ7" i="36" s="1"/>
  <c r="B7" i="40"/>
  <c r="DU7" i="36" s="1"/>
  <c r="F7" i="18"/>
  <c r="CP7" i="36" s="1"/>
  <c r="C7" i="40"/>
  <c r="DV7" i="36" s="1"/>
  <c r="E7" i="18"/>
  <c r="CO7" i="36" s="1"/>
  <c r="F7" i="40"/>
  <c r="DY7" i="36" s="1"/>
  <c r="G7" i="40"/>
  <c r="DZ7" i="36" s="1"/>
  <c r="C22" i="33"/>
  <c r="DA22" i="36" s="1"/>
  <c r="D22" i="33"/>
  <c r="DB22" i="36" s="1"/>
  <c r="E22" i="33"/>
  <c r="DC22" i="36" s="1"/>
  <c r="F22" i="33"/>
  <c r="DD22" i="36" s="1"/>
  <c r="H22" i="33"/>
  <c r="DF22" i="36" s="1"/>
  <c r="E22" i="34"/>
  <c r="DJ22" i="36" s="1"/>
  <c r="C22" i="35"/>
  <c r="DO22" i="36" s="1"/>
  <c r="F22" i="34"/>
  <c r="DK22" i="36" s="1"/>
  <c r="D22" i="35"/>
  <c r="DP22" i="36" s="1"/>
  <c r="G22" i="34"/>
  <c r="DL22" i="36" s="1"/>
  <c r="H22" i="34"/>
  <c r="DM22" i="36" s="1"/>
  <c r="C22" i="34"/>
  <c r="DH22" i="36" s="1"/>
  <c r="G22" i="33"/>
  <c r="DE22" i="36" s="1"/>
  <c r="D22" i="34"/>
  <c r="DI22" i="36" s="1"/>
  <c r="E22" i="35"/>
  <c r="DQ22" i="36" s="1"/>
  <c r="F22" i="35"/>
  <c r="DR22" i="36" s="1"/>
  <c r="G22" i="35"/>
  <c r="DS22" i="36" s="1"/>
  <c r="C22" i="32"/>
  <c r="CT22" i="36" s="1"/>
  <c r="D22" i="32"/>
  <c r="CU22" i="36" s="1"/>
  <c r="E22" i="32"/>
  <c r="CV22" i="36" s="1"/>
  <c r="F22" i="32"/>
  <c r="CW22" i="36" s="1"/>
  <c r="H22" i="35"/>
  <c r="DT22" i="36" s="1"/>
  <c r="G22" i="32"/>
  <c r="CX22" i="36" s="1"/>
  <c r="H22" i="32"/>
  <c r="CY22" i="36" s="1"/>
  <c r="F22" i="40"/>
  <c r="DY22" i="36" s="1"/>
  <c r="C22" i="18"/>
  <c r="CM22" i="36" s="1"/>
  <c r="G22" i="40"/>
  <c r="DZ22" i="36" s="1"/>
  <c r="D22" i="18"/>
  <c r="CN22" i="36" s="1"/>
  <c r="E22" i="18"/>
  <c r="CO22" i="36" s="1"/>
  <c r="F22" i="18"/>
  <c r="CP22" i="36" s="1"/>
  <c r="G22" i="18"/>
  <c r="CQ22" i="36" s="1"/>
  <c r="H22" i="18"/>
  <c r="CR22" i="36" s="1"/>
  <c r="D22" i="40"/>
  <c r="DW22" i="36" s="1"/>
  <c r="E22" i="40"/>
  <c r="DX22" i="36" s="1"/>
  <c r="C35" i="33"/>
  <c r="DA35" i="36" s="1"/>
  <c r="D35" i="33"/>
  <c r="DB35" i="36" s="1"/>
  <c r="E35" i="33"/>
  <c r="DC35" i="36" s="1"/>
  <c r="F35" i="33"/>
  <c r="DD35" i="36" s="1"/>
  <c r="G35" i="34"/>
  <c r="DL35" i="36" s="1"/>
  <c r="E35" i="35"/>
  <c r="DQ35" i="36" s="1"/>
  <c r="H35" i="34"/>
  <c r="DM35" i="36" s="1"/>
  <c r="F35" i="35"/>
  <c r="DR35" i="36" s="1"/>
  <c r="G35" i="33"/>
  <c r="DE35" i="36" s="1"/>
  <c r="H35" i="33"/>
  <c r="DF35" i="36" s="1"/>
  <c r="C35" i="34"/>
  <c r="DH35" i="36" s="1"/>
  <c r="D35" i="34"/>
  <c r="DI35" i="36" s="1"/>
  <c r="E35" i="34"/>
  <c r="DJ35" i="36" s="1"/>
  <c r="F35" i="34"/>
  <c r="DK35" i="36" s="1"/>
  <c r="C35" i="35"/>
  <c r="DO35" i="36" s="1"/>
  <c r="D35" i="35"/>
  <c r="DP35" i="36" s="1"/>
  <c r="E35" i="32"/>
  <c r="CV35" i="36" s="1"/>
  <c r="G35" i="35"/>
  <c r="DS35" i="36" s="1"/>
  <c r="F35" i="32"/>
  <c r="CW35" i="36" s="1"/>
  <c r="H35" i="35"/>
  <c r="DT35" i="36" s="1"/>
  <c r="G35" i="32"/>
  <c r="CX35" i="36" s="1"/>
  <c r="H35" i="32"/>
  <c r="CY35" i="36" s="1"/>
  <c r="C35" i="32"/>
  <c r="CT35" i="36" s="1"/>
  <c r="D35" i="32"/>
  <c r="CU35" i="36" s="1"/>
  <c r="D35" i="18"/>
  <c r="CN35" i="36" s="1"/>
  <c r="E35" i="18"/>
  <c r="CO35" i="36" s="1"/>
  <c r="F35" i="18"/>
  <c r="CP35" i="36" s="1"/>
  <c r="B35" i="40"/>
  <c r="DU35" i="36" s="1"/>
  <c r="G35" i="18"/>
  <c r="CQ35" i="36" s="1"/>
  <c r="C35" i="40"/>
  <c r="DV35" i="36" s="1"/>
  <c r="H35" i="18"/>
  <c r="CR35" i="36" s="1"/>
  <c r="F35" i="40"/>
  <c r="DY35" i="36" s="1"/>
  <c r="C35" i="18"/>
  <c r="CM35" i="36" s="1"/>
  <c r="G35" i="40"/>
  <c r="DZ35" i="36" s="1"/>
  <c r="E48" i="33"/>
  <c r="DC48" i="36" s="1"/>
  <c r="F48" i="33"/>
  <c r="DD48" i="36" s="1"/>
  <c r="G48" i="33"/>
  <c r="DE48" i="36" s="1"/>
  <c r="H48" i="33"/>
  <c r="DF48" i="36" s="1"/>
  <c r="G48" i="35"/>
  <c r="DS48" i="36" s="1"/>
  <c r="C48" i="33"/>
  <c r="DA48" i="36" s="1"/>
  <c r="H48" i="35"/>
  <c r="DT48" i="36" s="1"/>
  <c r="D48" i="33"/>
  <c r="DB48" i="36" s="1"/>
  <c r="C48" i="34"/>
  <c r="DH48" i="36" s="1"/>
  <c r="D48" i="34"/>
  <c r="DI48" i="36" s="1"/>
  <c r="E48" i="34"/>
  <c r="DJ48" i="36" s="1"/>
  <c r="F48" i="34"/>
  <c r="DK48" i="36" s="1"/>
  <c r="G48" i="34"/>
  <c r="DL48" i="36" s="1"/>
  <c r="H48" i="34"/>
  <c r="DM48" i="36" s="1"/>
  <c r="F48" i="35"/>
  <c r="DR48" i="36" s="1"/>
  <c r="G48" i="32"/>
  <c r="CX48" i="36" s="1"/>
  <c r="H48" i="32"/>
  <c r="CY48" i="36" s="1"/>
  <c r="C48" i="32"/>
  <c r="CT48" i="36" s="1"/>
  <c r="C48" i="35"/>
  <c r="DO48" i="36" s="1"/>
  <c r="D48" i="32"/>
  <c r="CU48" i="36" s="1"/>
  <c r="D48" i="35"/>
  <c r="DP48" i="36" s="1"/>
  <c r="E48" i="32"/>
  <c r="CV48" i="36" s="1"/>
  <c r="E48" i="35"/>
  <c r="DQ48" i="36" s="1"/>
  <c r="F48" i="32"/>
  <c r="CW48" i="36" s="1"/>
  <c r="F48" i="18"/>
  <c r="CP48" i="36" s="1"/>
  <c r="B48" i="40"/>
  <c r="DU48" i="36" s="1"/>
  <c r="G48" i="18"/>
  <c r="CQ48" i="36" s="1"/>
  <c r="C48" i="40"/>
  <c r="DV48" i="36" s="1"/>
  <c r="H48" i="18"/>
  <c r="CR48" i="36" s="1"/>
  <c r="D48" i="40"/>
  <c r="DW48" i="36" s="1"/>
  <c r="E48" i="40"/>
  <c r="DX48" i="36" s="1"/>
  <c r="C48" i="18"/>
  <c r="CM48" i="36" s="1"/>
  <c r="D48" i="18"/>
  <c r="CN48" i="36" s="1"/>
  <c r="E48" i="18"/>
  <c r="CO48" i="36" s="1"/>
  <c r="E60" i="33"/>
  <c r="DC60" i="36" s="1"/>
  <c r="F60" i="33"/>
  <c r="DD60" i="36" s="1"/>
  <c r="G60" i="33"/>
  <c r="DE60" i="36" s="1"/>
  <c r="H60" i="33"/>
  <c r="DF60" i="36" s="1"/>
  <c r="G60" i="35"/>
  <c r="DS60" i="36" s="1"/>
  <c r="H60" i="35"/>
  <c r="DT60" i="36" s="1"/>
  <c r="C60" i="34"/>
  <c r="DH60" i="36" s="1"/>
  <c r="D60" i="34"/>
  <c r="DI60" i="36" s="1"/>
  <c r="E60" i="34"/>
  <c r="DJ60" i="36" s="1"/>
  <c r="C60" i="33"/>
  <c r="DA60" i="36" s="1"/>
  <c r="F60" i="34"/>
  <c r="DK60" i="36" s="1"/>
  <c r="D60" i="33"/>
  <c r="DB60" i="36" s="1"/>
  <c r="G60" i="34"/>
  <c r="DL60" i="36" s="1"/>
  <c r="C60" i="35"/>
  <c r="DO60" i="36" s="1"/>
  <c r="H60" i="34"/>
  <c r="DM60" i="36" s="1"/>
  <c r="D60" i="35"/>
  <c r="DP60" i="36" s="1"/>
  <c r="G60" i="32"/>
  <c r="CX60" i="36" s="1"/>
  <c r="E60" i="35"/>
  <c r="DQ60" i="36" s="1"/>
  <c r="H60" i="32"/>
  <c r="CY60" i="36" s="1"/>
  <c r="F60" i="35"/>
  <c r="DR60" i="36" s="1"/>
  <c r="C60" i="32"/>
  <c r="CT60" i="36" s="1"/>
  <c r="D60" i="32"/>
  <c r="CU60" i="36" s="1"/>
  <c r="E60" i="32"/>
  <c r="CV60" i="36" s="1"/>
  <c r="F60" i="32"/>
  <c r="CW60" i="36" s="1"/>
  <c r="F60" i="18"/>
  <c r="CP60" i="36" s="1"/>
  <c r="G60" i="18"/>
  <c r="CQ60" i="36" s="1"/>
  <c r="H60" i="18"/>
  <c r="CR60" i="36" s="1"/>
  <c r="D60" i="40"/>
  <c r="DW60" i="36" s="1"/>
  <c r="E60" i="40"/>
  <c r="DX60" i="36" s="1"/>
  <c r="C60" i="18"/>
  <c r="CM60" i="36" s="1"/>
  <c r="D60" i="18"/>
  <c r="CN60" i="36" s="1"/>
  <c r="E60" i="18"/>
  <c r="CO60" i="36" s="1"/>
  <c r="C15" i="33"/>
  <c r="DA15" i="36" s="1"/>
  <c r="D15" i="33"/>
  <c r="DB15" i="36" s="1"/>
  <c r="E15" i="33"/>
  <c r="DC15" i="36" s="1"/>
  <c r="F15" i="33"/>
  <c r="DD15" i="36" s="1"/>
  <c r="G15" i="33"/>
  <c r="DE15" i="36" s="1"/>
  <c r="H15" i="33"/>
  <c r="DF15" i="36" s="1"/>
  <c r="G15" i="34"/>
  <c r="DL15" i="36" s="1"/>
  <c r="E15" i="35"/>
  <c r="DQ15" i="36" s="1"/>
  <c r="H15" i="34"/>
  <c r="DM15" i="36" s="1"/>
  <c r="F15" i="35"/>
  <c r="DR15" i="36" s="1"/>
  <c r="C15" i="34"/>
  <c r="DH15" i="36" s="1"/>
  <c r="D15" i="34"/>
  <c r="DI15" i="36" s="1"/>
  <c r="E15" i="34"/>
  <c r="DJ15" i="36" s="1"/>
  <c r="F15" i="34"/>
  <c r="DK15" i="36" s="1"/>
  <c r="C15" i="35"/>
  <c r="DO15" i="36" s="1"/>
  <c r="D15" i="35"/>
  <c r="DP15" i="36" s="1"/>
  <c r="G15" i="35"/>
  <c r="DS15" i="36" s="1"/>
  <c r="E15" i="32"/>
  <c r="CV15" i="36" s="1"/>
  <c r="F15" i="32"/>
  <c r="CW15" i="36" s="1"/>
  <c r="G15" i="32"/>
  <c r="CX15" i="36" s="1"/>
  <c r="H15" i="32"/>
  <c r="CY15" i="36" s="1"/>
  <c r="H15" i="35"/>
  <c r="DT15" i="36" s="1"/>
  <c r="C15" i="32"/>
  <c r="CT15" i="36" s="1"/>
  <c r="D15" i="32"/>
  <c r="CU15" i="36" s="1"/>
  <c r="G15" i="18"/>
  <c r="CQ15" i="36" s="1"/>
  <c r="H15" i="18"/>
  <c r="CR15" i="36" s="1"/>
  <c r="D15" i="18"/>
  <c r="CN15" i="36" s="1"/>
  <c r="E15" i="18"/>
  <c r="CO15" i="36" s="1"/>
  <c r="F15" i="18"/>
  <c r="CP15" i="36" s="1"/>
  <c r="B15" i="40"/>
  <c r="DU15" i="36" s="1"/>
  <c r="C15" i="40"/>
  <c r="DV15" i="36" s="1"/>
  <c r="F15" i="40"/>
  <c r="DY15" i="36" s="1"/>
  <c r="C15" i="18"/>
  <c r="CM15" i="36" s="1"/>
  <c r="G15" i="40"/>
  <c r="DZ15" i="36" s="1"/>
  <c r="G37" i="33"/>
  <c r="DE37" i="36" s="1"/>
  <c r="H37" i="33"/>
  <c r="DF37" i="36" s="1"/>
  <c r="D37" i="33"/>
  <c r="DB37" i="36" s="1"/>
  <c r="C37" i="34"/>
  <c r="DH37" i="36" s="1"/>
  <c r="E37" i="33"/>
  <c r="DC37" i="36" s="1"/>
  <c r="D37" i="34"/>
  <c r="DI37" i="36" s="1"/>
  <c r="F37" i="33"/>
  <c r="DD37" i="36" s="1"/>
  <c r="E37" i="34"/>
  <c r="DJ37" i="36" s="1"/>
  <c r="F37" i="34"/>
  <c r="DK37" i="36" s="1"/>
  <c r="G37" i="34"/>
  <c r="DL37" i="36" s="1"/>
  <c r="H37" i="34"/>
  <c r="DM37" i="36" s="1"/>
  <c r="C37" i="33"/>
  <c r="DA37" i="36" s="1"/>
  <c r="H37" i="35"/>
  <c r="DT37" i="36" s="1"/>
  <c r="C37" i="35"/>
  <c r="DO37" i="36" s="1"/>
  <c r="C37" i="32"/>
  <c r="CT37" i="36" s="1"/>
  <c r="D37" i="32"/>
  <c r="CU37" i="36" s="1"/>
  <c r="D37" i="35"/>
  <c r="DP37" i="36" s="1"/>
  <c r="E37" i="32"/>
  <c r="CV37" i="36" s="1"/>
  <c r="E37" i="35"/>
  <c r="DQ37" i="36" s="1"/>
  <c r="F37" i="32"/>
  <c r="CW37" i="36" s="1"/>
  <c r="F37" i="35"/>
  <c r="DR37" i="36" s="1"/>
  <c r="G37" i="32"/>
  <c r="CX37" i="36" s="1"/>
  <c r="G37" i="35"/>
  <c r="DS37" i="36" s="1"/>
  <c r="H37" i="32"/>
  <c r="CY37" i="36" s="1"/>
  <c r="H37" i="18"/>
  <c r="CR37" i="36" s="1"/>
  <c r="D37" i="40"/>
  <c r="DW37" i="36" s="1"/>
  <c r="E37" i="40"/>
  <c r="DX37" i="36" s="1"/>
  <c r="F37" i="40"/>
  <c r="DY37" i="36" s="1"/>
  <c r="C37" i="18"/>
  <c r="CM37" i="36" s="1"/>
  <c r="G37" i="40"/>
  <c r="DZ37" i="36" s="1"/>
  <c r="D37" i="18"/>
  <c r="CN37" i="36" s="1"/>
  <c r="E37" i="18"/>
  <c r="CO37" i="36" s="1"/>
  <c r="F37" i="18"/>
  <c r="CP37" i="36" s="1"/>
  <c r="B37" i="40"/>
  <c r="DU37" i="36" s="1"/>
  <c r="G37" i="18"/>
  <c r="CQ37" i="36" s="1"/>
  <c r="C37" i="40"/>
  <c r="DV37" i="36" s="1"/>
  <c r="G57" i="33"/>
  <c r="DE57" i="36" s="1"/>
  <c r="H57" i="33"/>
  <c r="DF57" i="36" s="1"/>
  <c r="C57" i="34"/>
  <c r="DH57" i="36" s="1"/>
  <c r="D57" i="34"/>
  <c r="DI57" i="36" s="1"/>
  <c r="E57" i="34"/>
  <c r="DJ57" i="36" s="1"/>
  <c r="C57" i="33"/>
  <c r="DA57" i="36" s="1"/>
  <c r="F57" i="34"/>
  <c r="DK57" i="36" s="1"/>
  <c r="D57" i="33"/>
  <c r="DB57" i="36" s="1"/>
  <c r="G57" i="34"/>
  <c r="DL57" i="36" s="1"/>
  <c r="E57" i="33"/>
  <c r="DC57" i="36" s="1"/>
  <c r="H57" i="34"/>
  <c r="DM57" i="36" s="1"/>
  <c r="F57" i="33"/>
  <c r="DD57" i="36" s="1"/>
  <c r="F57" i="35"/>
  <c r="DR57" i="36" s="1"/>
  <c r="G57" i="35"/>
  <c r="DS57" i="36" s="1"/>
  <c r="H57" i="35"/>
  <c r="DT57" i="36" s="1"/>
  <c r="C57" i="35"/>
  <c r="DO57" i="36" s="1"/>
  <c r="D57" i="35"/>
  <c r="DP57" i="36" s="1"/>
  <c r="C57" i="32"/>
  <c r="CT57" i="36" s="1"/>
  <c r="E57" i="35"/>
  <c r="DQ57" i="36" s="1"/>
  <c r="D57" i="32"/>
  <c r="CU57" i="36" s="1"/>
  <c r="E57" i="32"/>
  <c r="CV57" i="36" s="1"/>
  <c r="F57" i="32"/>
  <c r="CW57" i="36" s="1"/>
  <c r="G57" i="32"/>
  <c r="CX57" i="36" s="1"/>
  <c r="H57" i="32"/>
  <c r="CY57" i="36" s="1"/>
  <c r="H57" i="18"/>
  <c r="CR57" i="36" s="1"/>
  <c r="D57" i="40"/>
  <c r="DW57" i="36" s="1"/>
  <c r="E57" i="40"/>
  <c r="DX57" i="36" s="1"/>
  <c r="F57" i="40"/>
  <c r="DY57" i="36" s="1"/>
  <c r="C57" i="18"/>
  <c r="CM57" i="36" s="1"/>
  <c r="G57" i="40"/>
  <c r="DZ57" i="36" s="1"/>
  <c r="D57" i="18"/>
  <c r="CN57" i="36" s="1"/>
  <c r="E57" i="18"/>
  <c r="CO57" i="36" s="1"/>
  <c r="F57" i="18"/>
  <c r="CP57" i="36" s="1"/>
  <c r="G57" i="18"/>
  <c r="CQ57" i="36" s="1"/>
  <c r="C57" i="40"/>
  <c r="DV57" i="36" s="1"/>
  <c r="E72" i="33"/>
  <c r="DC72" i="36" s="1"/>
  <c r="F72" i="33"/>
  <c r="DD72" i="36" s="1"/>
  <c r="G72" i="33"/>
  <c r="DE72" i="36" s="1"/>
  <c r="H72" i="33"/>
  <c r="DF72" i="36" s="1"/>
  <c r="C72" i="33"/>
  <c r="DA72" i="36" s="1"/>
  <c r="D72" i="33"/>
  <c r="DB72" i="36" s="1"/>
  <c r="C72" i="34"/>
  <c r="DH72" i="36" s="1"/>
  <c r="D72" i="34"/>
  <c r="DI72" i="36" s="1"/>
  <c r="E72" i="34"/>
  <c r="DJ72" i="36" s="1"/>
  <c r="F72" i="34"/>
  <c r="DK72" i="36" s="1"/>
  <c r="G72" i="34"/>
  <c r="DL72" i="36" s="1"/>
  <c r="H72" i="34"/>
  <c r="DM72" i="36" s="1"/>
  <c r="C72" i="35"/>
  <c r="DO72" i="36" s="1"/>
  <c r="D72" i="35"/>
  <c r="DP72" i="36" s="1"/>
  <c r="E72" i="35"/>
  <c r="DQ72" i="36" s="1"/>
  <c r="G72" i="32"/>
  <c r="CX72" i="36" s="1"/>
  <c r="H72" i="32"/>
  <c r="CY72" i="36" s="1"/>
  <c r="F72" i="35"/>
  <c r="DR72" i="36" s="1"/>
  <c r="C72" i="32"/>
  <c r="CT72" i="36" s="1"/>
  <c r="G72" i="35"/>
  <c r="DS72" i="36" s="1"/>
  <c r="D72" i="32"/>
  <c r="CU72" i="36" s="1"/>
  <c r="H72" i="35"/>
  <c r="DT72" i="36" s="1"/>
  <c r="E72" i="32"/>
  <c r="CV72" i="36" s="1"/>
  <c r="F72" i="32"/>
  <c r="CW72" i="36" s="1"/>
  <c r="F72" i="18"/>
  <c r="CP72" i="36" s="1"/>
  <c r="G72" i="18"/>
  <c r="CQ72" i="36" s="1"/>
  <c r="H72" i="18"/>
  <c r="CR72" i="36" s="1"/>
  <c r="D72" i="40"/>
  <c r="DW72" i="36" s="1"/>
  <c r="E72" i="40"/>
  <c r="DX72" i="36" s="1"/>
  <c r="C72" i="18"/>
  <c r="CM72" i="36" s="1"/>
  <c r="D72" i="18"/>
  <c r="CN72" i="36" s="1"/>
  <c r="E72" i="18"/>
  <c r="CO72" i="36" s="1"/>
  <c r="C79" i="33"/>
  <c r="DA79" i="36" s="1"/>
  <c r="D79" i="33"/>
  <c r="DB79" i="36" s="1"/>
  <c r="E79" i="33"/>
  <c r="DC79" i="36" s="1"/>
  <c r="F79" i="33"/>
  <c r="DD79" i="36" s="1"/>
  <c r="H79" i="33"/>
  <c r="DF79" i="36" s="1"/>
  <c r="G79" i="34"/>
  <c r="DL79" i="36" s="1"/>
  <c r="H79" i="34"/>
  <c r="DM79" i="36" s="1"/>
  <c r="C79" i="34"/>
  <c r="DH79" i="36" s="1"/>
  <c r="D79" i="34"/>
  <c r="DI79" i="36" s="1"/>
  <c r="G79" i="33"/>
  <c r="DE79" i="36" s="1"/>
  <c r="H79" i="35"/>
  <c r="DT79" i="36" s="1"/>
  <c r="E79" i="34"/>
  <c r="DJ79" i="36" s="1"/>
  <c r="F79" i="34"/>
  <c r="DK79" i="36" s="1"/>
  <c r="C79" i="35"/>
  <c r="DO79" i="36" s="1"/>
  <c r="D79" i="35"/>
  <c r="DP79" i="36" s="1"/>
  <c r="E79" i="32"/>
  <c r="CV79" i="36" s="1"/>
  <c r="E79" i="35"/>
  <c r="DQ79" i="36" s="1"/>
  <c r="F79" i="32"/>
  <c r="CW79" i="36" s="1"/>
  <c r="F79" i="35"/>
  <c r="DR79" i="36" s="1"/>
  <c r="G79" i="32"/>
  <c r="CX79" i="36" s="1"/>
  <c r="G79" i="35"/>
  <c r="DS79" i="36" s="1"/>
  <c r="H79" i="32"/>
  <c r="CY79" i="36" s="1"/>
  <c r="C79" i="32"/>
  <c r="CT79" i="36" s="1"/>
  <c r="D79" i="32"/>
  <c r="CU79" i="36" s="1"/>
  <c r="D79" i="18"/>
  <c r="CN79" i="36" s="1"/>
  <c r="E79" i="18"/>
  <c r="CO79" i="36" s="1"/>
  <c r="F79" i="18"/>
  <c r="CP79" i="36" s="1"/>
  <c r="G79" i="18"/>
  <c r="CQ79" i="36" s="1"/>
  <c r="C79" i="40"/>
  <c r="DV79" i="36" s="1"/>
  <c r="H79" i="18"/>
  <c r="CR79" i="36" s="1"/>
  <c r="C79" i="18"/>
  <c r="CM79" i="36" s="1"/>
  <c r="C95" i="33"/>
  <c r="DA95" i="36" s="1"/>
  <c r="D95" i="33"/>
  <c r="DB95" i="36" s="1"/>
  <c r="G95" i="34"/>
  <c r="DL95" i="36" s="1"/>
  <c r="H95" i="34"/>
  <c r="DM95" i="36" s="1"/>
  <c r="E95" i="33"/>
  <c r="DC95" i="36" s="1"/>
  <c r="C95" i="34"/>
  <c r="DH95" i="36" s="1"/>
  <c r="F95" i="33"/>
  <c r="DD95" i="36" s="1"/>
  <c r="D95" i="34"/>
  <c r="DI95" i="36" s="1"/>
  <c r="G95" i="33"/>
  <c r="DE95" i="36" s="1"/>
  <c r="H95" i="33"/>
  <c r="DF95" i="36" s="1"/>
  <c r="H95" i="35"/>
  <c r="DT95" i="36" s="1"/>
  <c r="E95" i="34"/>
  <c r="DJ95" i="36" s="1"/>
  <c r="F95" i="34"/>
  <c r="DK95" i="36" s="1"/>
  <c r="C95" i="35"/>
  <c r="DO95" i="36" s="1"/>
  <c r="D95" i="35"/>
  <c r="DP95" i="36" s="1"/>
  <c r="E95" i="32"/>
  <c r="CV95" i="36" s="1"/>
  <c r="E95" i="35"/>
  <c r="DQ95" i="36" s="1"/>
  <c r="F95" i="32"/>
  <c r="CW95" i="36" s="1"/>
  <c r="F95" i="35"/>
  <c r="DR95" i="36" s="1"/>
  <c r="G95" i="32"/>
  <c r="CX95" i="36" s="1"/>
  <c r="G95" i="35"/>
  <c r="DS95" i="36" s="1"/>
  <c r="H95" i="32"/>
  <c r="CY95" i="36" s="1"/>
  <c r="C95" i="32"/>
  <c r="CT95" i="36" s="1"/>
  <c r="D95" i="32"/>
  <c r="CU95" i="36" s="1"/>
  <c r="D95" i="18"/>
  <c r="CN95" i="36" s="1"/>
  <c r="E95" i="18"/>
  <c r="CO95" i="36" s="1"/>
  <c r="F95" i="18"/>
  <c r="CP95" i="36" s="1"/>
  <c r="G95" i="18"/>
  <c r="CQ95" i="36" s="1"/>
  <c r="C95" i="40"/>
  <c r="DV95" i="36" s="1"/>
  <c r="H95" i="18"/>
  <c r="CR95" i="36" s="1"/>
  <c r="C95" i="18"/>
  <c r="CM95" i="36" s="1"/>
  <c r="D86" i="33"/>
  <c r="DB86" i="36" s="1"/>
  <c r="E86" i="34"/>
  <c r="DJ86" i="36" s="1"/>
  <c r="F86" i="34"/>
  <c r="DK86" i="36" s="1"/>
  <c r="G86" i="34"/>
  <c r="DL86" i="36" s="1"/>
  <c r="C86" i="33"/>
  <c r="DA86" i="36" s="1"/>
  <c r="H86" i="34"/>
  <c r="DM86" i="36" s="1"/>
  <c r="E86" i="33"/>
  <c r="DC86" i="36" s="1"/>
  <c r="F86" i="33"/>
  <c r="DD86" i="36" s="1"/>
  <c r="G86" i="33"/>
  <c r="DE86" i="36" s="1"/>
  <c r="H86" i="33"/>
  <c r="DF86" i="36" s="1"/>
  <c r="F86" i="35"/>
  <c r="DR86" i="36" s="1"/>
  <c r="G86" i="35"/>
  <c r="DS86" i="36" s="1"/>
  <c r="H86" i="35"/>
  <c r="DT86" i="36" s="1"/>
  <c r="C86" i="34"/>
  <c r="DH86" i="36" s="1"/>
  <c r="D86" i="34"/>
  <c r="DI86" i="36" s="1"/>
  <c r="C86" i="32"/>
  <c r="CT86" i="36" s="1"/>
  <c r="D86" i="32"/>
  <c r="CU86" i="36" s="1"/>
  <c r="E86" i="32"/>
  <c r="CV86" i="36" s="1"/>
  <c r="F86" i="32"/>
  <c r="CW86" i="36" s="1"/>
  <c r="G86" i="32"/>
  <c r="CX86" i="36" s="1"/>
  <c r="C86" i="35"/>
  <c r="DO86" i="36" s="1"/>
  <c r="H86" i="32"/>
  <c r="CY86" i="36" s="1"/>
  <c r="D86" i="35"/>
  <c r="DP86" i="36" s="1"/>
  <c r="E86" i="35"/>
  <c r="DQ86" i="36" s="1"/>
  <c r="C86" i="18"/>
  <c r="CM86" i="36" s="1"/>
  <c r="D86" i="18"/>
  <c r="CN86" i="36" s="1"/>
  <c r="E86" i="18"/>
  <c r="CO86" i="36" s="1"/>
  <c r="F86" i="18"/>
  <c r="CP86" i="36" s="1"/>
  <c r="G86" i="18"/>
  <c r="CQ86" i="36" s="1"/>
  <c r="H86" i="18"/>
  <c r="CR86" i="36" s="1"/>
  <c r="G121" i="33"/>
  <c r="C121" i="34"/>
  <c r="E122" i="34"/>
  <c r="H121" i="33"/>
  <c r="D121" i="34"/>
  <c r="F122" i="34"/>
  <c r="C122" i="33"/>
  <c r="D122" i="33"/>
  <c r="C121" i="33"/>
  <c r="E122" i="33"/>
  <c r="D121" i="33"/>
  <c r="F122" i="33"/>
  <c r="E121" i="33"/>
  <c r="G122" i="33"/>
  <c r="F121" i="33"/>
  <c r="H122" i="33"/>
  <c r="H121" i="34"/>
  <c r="D121" i="35"/>
  <c r="F122" i="35"/>
  <c r="C122" i="34"/>
  <c r="E121" i="35"/>
  <c r="G122" i="35"/>
  <c r="D122" i="34"/>
  <c r="F121" i="35"/>
  <c r="H122" i="35"/>
  <c r="G122" i="34"/>
  <c r="G121" i="35"/>
  <c r="H122" i="34"/>
  <c r="E121" i="34"/>
  <c r="F121" i="34"/>
  <c r="G121" i="34"/>
  <c r="H121" i="35"/>
  <c r="C122" i="32"/>
  <c r="C122" i="35"/>
  <c r="D122" i="32"/>
  <c r="D122" i="35"/>
  <c r="C121" i="32"/>
  <c r="E122" i="32"/>
  <c r="E122" i="35"/>
  <c r="D121" i="32"/>
  <c r="F122" i="32"/>
  <c r="E121" i="32"/>
  <c r="G122" i="32"/>
  <c r="G121" i="32"/>
  <c r="C121" i="35"/>
  <c r="H121" i="32"/>
  <c r="F121" i="32"/>
  <c r="H122" i="32"/>
  <c r="H121" i="18"/>
  <c r="C122" i="18"/>
  <c r="D122" i="18"/>
  <c r="C121" i="18"/>
  <c r="E122" i="18"/>
  <c r="G121" i="40"/>
  <c r="D121" i="18"/>
  <c r="F122" i="18"/>
  <c r="E121" i="18"/>
  <c r="G122" i="18"/>
  <c r="F121" i="18"/>
  <c r="H122" i="18"/>
  <c r="G121" i="18"/>
  <c r="G113" i="33"/>
  <c r="C113" i="34"/>
  <c r="H113" i="33"/>
  <c r="D113" i="34"/>
  <c r="C113" i="33"/>
  <c r="D113" i="33"/>
  <c r="E113" i="33"/>
  <c r="F113" i="33"/>
  <c r="D113" i="35"/>
  <c r="E113" i="34"/>
  <c r="E113" i="35"/>
  <c r="F113" i="34"/>
  <c r="F113" i="35"/>
  <c r="G113" i="34"/>
  <c r="G113" i="35"/>
  <c r="H113" i="34"/>
  <c r="H113" i="35"/>
  <c r="C113" i="32"/>
  <c r="D113" i="32"/>
  <c r="E113" i="32"/>
  <c r="G113" i="32"/>
  <c r="C113" i="35"/>
  <c r="H113" i="32"/>
  <c r="F113" i="32"/>
  <c r="H113" i="18"/>
  <c r="C113" i="18"/>
  <c r="G113" i="40"/>
  <c r="D113" i="18"/>
  <c r="E113" i="18"/>
  <c r="F113" i="18"/>
  <c r="G113" i="18"/>
  <c r="G105" i="33"/>
  <c r="DE105" i="36" s="1"/>
  <c r="H105" i="33"/>
  <c r="DF105" i="36" s="1"/>
  <c r="C105" i="33"/>
  <c r="DA105" i="36" s="1"/>
  <c r="C105" i="34"/>
  <c r="DH105" i="36" s="1"/>
  <c r="D105" i="33"/>
  <c r="DB105" i="36" s="1"/>
  <c r="D105" i="34"/>
  <c r="DI105" i="36" s="1"/>
  <c r="E105" i="33"/>
  <c r="DC105" i="36" s="1"/>
  <c r="F105" i="33"/>
  <c r="DD105" i="36" s="1"/>
  <c r="H105" i="34"/>
  <c r="DM105" i="36" s="1"/>
  <c r="D105" i="35"/>
  <c r="DP105" i="36" s="1"/>
  <c r="E105" i="35"/>
  <c r="DQ105" i="36" s="1"/>
  <c r="F105" i="35"/>
  <c r="DR105" i="36" s="1"/>
  <c r="G105" i="35"/>
  <c r="DS105" i="36" s="1"/>
  <c r="E105" i="34"/>
  <c r="DJ105" i="36" s="1"/>
  <c r="F105" i="34"/>
  <c r="DK105" i="36" s="1"/>
  <c r="G105" i="34"/>
  <c r="DL105" i="36" s="1"/>
  <c r="H105" i="35"/>
  <c r="DT105" i="36" s="1"/>
  <c r="C105" i="32"/>
  <c r="CT105" i="36" s="1"/>
  <c r="D105" i="32"/>
  <c r="CU105" i="36" s="1"/>
  <c r="E105" i="32"/>
  <c r="CV105" i="36" s="1"/>
  <c r="G105" i="32"/>
  <c r="CX105" i="36" s="1"/>
  <c r="C105" i="35"/>
  <c r="DO105" i="36" s="1"/>
  <c r="H105" i="32"/>
  <c r="CY105" i="36" s="1"/>
  <c r="F105" i="32"/>
  <c r="CW105" i="36" s="1"/>
  <c r="H105" i="18"/>
  <c r="CR105" i="36" s="1"/>
  <c r="C105" i="18"/>
  <c r="CM105" i="36" s="1"/>
  <c r="G105" i="40"/>
  <c r="DZ105" i="36" s="1"/>
  <c r="D105" i="18"/>
  <c r="CN105" i="36" s="1"/>
  <c r="E105" i="18"/>
  <c r="CO105" i="36" s="1"/>
  <c r="F105" i="18"/>
  <c r="CP105" i="36" s="1"/>
  <c r="G105" i="18"/>
  <c r="CQ105" i="36" s="1"/>
  <c r="F121" i="40"/>
  <c r="F118" i="40"/>
  <c r="C117" i="40"/>
  <c r="F115" i="40"/>
  <c r="C114" i="40"/>
  <c r="B111" i="40"/>
  <c r="E109" i="40"/>
  <c r="B108" i="40"/>
  <c r="E106" i="40"/>
  <c r="DX106" i="36" s="1"/>
  <c r="B105" i="40"/>
  <c r="DU105" i="36" s="1"/>
  <c r="E103" i="40"/>
  <c r="DX103" i="36" s="1"/>
  <c r="B102" i="40"/>
  <c r="DU102" i="36" s="1"/>
  <c r="D100" i="40"/>
  <c r="DW100" i="36" s="1"/>
  <c r="G98" i="40"/>
  <c r="DZ98" i="36" s="1"/>
  <c r="D97" i="40"/>
  <c r="DW97" i="36" s="1"/>
  <c r="G95" i="40"/>
  <c r="DZ95" i="36" s="1"/>
  <c r="D94" i="40"/>
  <c r="DW94" i="36" s="1"/>
  <c r="G92" i="40"/>
  <c r="DZ92" i="36" s="1"/>
  <c r="D91" i="40"/>
  <c r="DW91" i="36" s="1"/>
  <c r="F89" i="40"/>
  <c r="DY89" i="36" s="1"/>
  <c r="C88" i="40"/>
  <c r="DV88" i="36" s="1"/>
  <c r="F86" i="40"/>
  <c r="DY86" i="36" s="1"/>
  <c r="F83" i="40"/>
  <c r="DY83" i="36" s="1"/>
  <c r="C82" i="40"/>
  <c r="DV82" i="36" s="1"/>
  <c r="B79" i="40"/>
  <c r="DU79" i="36" s="1"/>
  <c r="E77" i="40"/>
  <c r="DX77" i="36" s="1"/>
  <c r="B76" i="40"/>
  <c r="DU76" i="36" s="1"/>
  <c r="E74" i="40"/>
  <c r="DX74" i="36" s="1"/>
  <c r="B73" i="40"/>
  <c r="DU73" i="36" s="1"/>
  <c r="D71" i="40"/>
  <c r="DW71" i="36" s="1"/>
  <c r="D69" i="40"/>
  <c r="DW69" i="36" s="1"/>
  <c r="F67" i="40"/>
  <c r="DY67" i="36" s="1"/>
  <c r="B66" i="40"/>
  <c r="DU66" i="36" s="1"/>
  <c r="B64" i="40"/>
  <c r="DU64" i="36" s="1"/>
  <c r="D62" i="40"/>
  <c r="DW62" i="36" s="1"/>
  <c r="F60" i="40"/>
  <c r="DY60" i="36" s="1"/>
  <c r="D58" i="40"/>
  <c r="DW58" i="36" s="1"/>
  <c r="D55" i="40"/>
  <c r="DW55" i="36" s="1"/>
  <c r="E51" i="40"/>
  <c r="DX51" i="36" s="1"/>
  <c r="E47" i="40"/>
  <c r="DX47" i="36" s="1"/>
  <c r="C42" i="40"/>
  <c r="DV42" i="36" s="1"/>
  <c r="G36" i="40"/>
  <c r="DZ36" i="36" s="1"/>
  <c r="E31" i="40"/>
  <c r="DX31" i="36" s="1"/>
  <c r="C26" i="40"/>
  <c r="DV26" i="36" s="1"/>
  <c r="G20" i="40"/>
  <c r="DZ20" i="36" s="1"/>
  <c r="E15" i="40"/>
  <c r="DX15" i="36" s="1"/>
  <c r="C10" i="40"/>
  <c r="DV10" i="36" s="1"/>
  <c r="G4" i="40"/>
  <c r="DZ4" i="36" s="1"/>
  <c r="C150" i="18"/>
  <c r="C142" i="18"/>
  <c r="C134" i="18"/>
  <c r="C126" i="18"/>
  <c r="F146" i="18"/>
  <c r="C38" i="33"/>
  <c r="DA38" i="36" s="1"/>
  <c r="D38" i="33"/>
  <c r="DB38" i="36" s="1"/>
  <c r="E38" i="34"/>
  <c r="DJ38" i="36" s="1"/>
  <c r="C38" i="35"/>
  <c r="DO38" i="36" s="1"/>
  <c r="F38" i="34"/>
  <c r="DK38" i="36" s="1"/>
  <c r="D38" i="35"/>
  <c r="DP38" i="36" s="1"/>
  <c r="G38" i="34"/>
  <c r="DL38" i="36" s="1"/>
  <c r="E38" i="33"/>
  <c r="DC38" i="36" s="1"/>
  <c r="H38" i="34"/>
  <c r="DM38" i="36" s="1"/>
  <c r="F38" i="33"/>
  <c r="DD38" i="36" s="1"/>
  <c r="G38" i="33"/>
  <c r="DE38" i="36" s="1"/>
  <c r="H38" i="33"/>
  <c r="DF38" i="36" s="1"/>
  <c r="C38" i="34"/>
  <c r="DH38" i="36" s="1"/>
  <c r="D38" i="34"/>
  <c r="DI38" i="36" s="1"/>
  <c r="E38" i="35"/>
  <c r="DQ38" i="36" s="1"/>
  <c r="F38" i="35"/>
  <c r="DR38" i="36" s="1"/>
  <c r="G38" i="35"/>
  <c r="DS38" i="36" s="1"/>
  <c r="H38" i="35"/>
  <c r="DT38" i="36" s="1"/>
  <c r="C38" i="32"/>
  <c r="CT38" i="36" s="1"/>
  <c r="D38" i="32"/>
  <c r="CU38" i="36" s="1"/>
  <c r="E38" i="32"/>
  <c r="CV38" i="36" s="1"/>
  <c r="F38" i="32"/>
  <c r="CW38" i="36" s="1"/>
  <c r="G38" i="32"/>
  <c r="CX38" i="36" s="1"/>
  <c r="H38" i="32"/>
  <c r="CY38" i="36" s="1"/>
  <c r="F38" i="40"/>
  <c r="DY38" i="36" s="1"/>
  <c r="C38" i="18"/>
  <c r="CM38" i="36" s="1"/>
  <c r="G38" i="40"/>
  <c r="DZ38" i="36" s="1"/>
  <c r="D38" i="18"/>
  <c r="CN38" i="36" s="1"/>
  <c r="E38" i="18"/>
  <c r="CO38" i="36" s="1"/>
  <c r="F38" i="18"/>
  <c r="CP38" i="36" s="1"/>
  <c r="G38" i="18"/>
  <c r="CQ38" i="36" s="1"/>
  <c r="H38" i="18"/>
  <c r="CR38" i="36" s="1"/>
  <c r="D38" i="40"/>
  <c r="DW38" i="36" s="1"/>
  <c r="E38" i="40"/>
  <c r="DX38" i="36" s="1"/>
  <c r="E80" i="33"/>
  <c r="DC80" i="36" s="1"/>
  <c r="F80" i="33"/>
  <c r="DD80" i="36" s="1"/>
  <c r="G80" i="33"/>
  <c r="DE80" i="36" s="1"/>
  <c r="H80" i="33"/>
  <c r="DF80" i="36" s="1"/>
  <c r="C80" i="33"/>
  <c r="DA80" i="36" s="1"/>
  <c r="D80" i="33"/>
  <c r="DB80" i="36" s="1"/>
  <c r="C80" i="34"/>
  <c r="DH80" i="36" s="1"/>
  <c r="D80" i="34"/>
  <c r="DI80" i="36" s="1"/>
  <c r="E80" i="34"/>
  <c r="DJ80" i="36" s="1"/>
  <c r="F80" i="34"/>
  <c r="DK80" i="36" s="1"/>
  <c r="C80" i="35"/>
  <c r="DO80" i="36" s="1"/>
  <c r="D80" i="35"/>
  <c r="DP80" i="36" s="1"/>
  <c r="E80" i="35"/>
  <c r="DQ80" i="36" s="1"/>
  <c r="G80" i="34"/>
  <c r="DL80" i="36" s="1"/>
  <c r="H80" i="34"/>
  <c r="DM80" i="36" s="1"/>
  <c r="G80" i="32"/>
  <c r="CX80" i="36" s="1"/>
  <c r="H80" i="32"/>
  <c r="CY80" i="36" s="1"/>
  <c r="F80" i="35"/>
  <c r="DR80" i="36" s="1"/>
  <c r="C80" i="32"/>
  <c r="CT80" i="36" s="1"/>
  <c r="G80" i="35"/>
  <c r="DS80" i="36" s="1"/>
  <c r="D80" i="32"/>
  <c r="CU80" i="36" s="1"/>
  <c r="H80" i="35"/>
  <c r="DT80" i="36" s="1"/>
  <c r="E80" i="32"/>
  <c r="CV80" i="36" s="1"/>
  <c r="F80" i="32"/>
  <c r="CW80" i="36" s="1"/>
  <c r="F80" i="18"/>
  <c r="CP80" i="36" s="1"/>
  <c r="G80" i="18"/>
  <c r="CQ80" i="36" s="1"/>
  <c r="H80" i="18"/>
  <c r="CR80" i="36" s="1"/>
  <c r="E80" i="40"/>
  <c r="DX80" i="36" s="1"/>
  <c r="C80" i="18"/>
  <c r="CM80" i="36" s="1"/>
  <c r="D80" i="18"/>
  <c r="CN80" i="36" s="1"/>
  <c r="E80" i="18"/>
  <c r="CO80" i="36" s="1"/>
  <c r="G85" i="33"/>
  <c r="DE85" i="36" s="1"/>
  <c r="H85" i="33"/>
  <c r="DF85" i="36" s="1"/>
  <c r="D85" i="33"/>
  <c r="DB85" i="36" s="1"/>
  <c r="C85" i="34"/>
  <c r="DH85" i="36" s="1"/>
  <c r="E85" i="33"/>
  <c r="DC85" i="36" s="1"/>
  <c r="D85" i="34"/>
  <c r="DI85" i="36" s="1"/>
  <c r="F85" i="33"/>
  <c r="DD85" i="36" s="1"/>
  <c r="E85" i="34"/>
  <c r="DJ85" i="36" s="1"/>
  <c r="F85" i="34"/>
  <c r="DK85" i="36" s="1"/>
  <c r="G85" i="34"/>
  <c r="DL85" i="36" s="1"/>
  <c r="H85" i="34"/>
  <c r="DM85" i="36" s="1"/>
  <c r="C85" i="33"/>
  <c r="DA85" i="36" s="1"/>
  <c r="D85" i="35"/>
  <c r="DP85" i="36" s="1"/>
  <c r="E85" i="35"/>
  <c r="DQ85" i="36" s="1"/>
  <c r="F85" i="35"/>
  <c r="DR85" i="36" s="1"/>
  <c r="G85" i="35"/>
  <c r="DS85" i="36" s="1"/>
  <c r="C85" i="32"/>
  <c r="CT85" i="36" s="1"/>
  <c r="C85" i="35"/>
  <c r="DO85" i="36" s="1"/>
  <c r="D85" i="32"/>
  <c r="CU85" i="36" s="1"/>
  <c r="H85" i="35"/>
  <c r="DT85" i="36" s="1"/>
  <c r="E85" i="32"/>
  <c r="CV85" i="36" s="1"/>
  <c r="F85" i="32"/>
  <c r="CW85" i="36" s="1"/>
  <c r="G85" i="32"/>
  <c r="CX85" i="36" s="1"/>
  <c r="H85" i="32"/>
  <c r="CY85" i="36" s="1"/>
  <c r="H85" i="18"/>
  <c r="CR85" i="36" s="1"/>
  <c r="C85" i="18"/>
  <c r="CM85" i="36" s="1"/>
  <c r="G85" i="40"/>
  <c r="DZ85" i="36" s="1"/>
  <c r="D85" i="18"/>
  <c r="CN85" i="36" s="1"/>
  <c r="E85" i="18"/>
  <c r="CO85" i="36" s="1"/>
  <c r="F85" i="18"/>
  <c r="CP85" i="36" s="1"/>
  <c r="G85" i="18"/>
  <c r="CQ85" i="36" s="1"/>
  <c r="E120" i="33"/>
  <c r="F120" i="33"/>
  <c r="G120" i="33"/>
  <c r="H120" i="33"/>
  <c r="C120" i="33"/>
  <c r="D120" i="33"/>
  <c r="D120" i="34"/>
  <c r="E120" i="34"/>
  <c r="C120" i="35"/>
  <c r="F120" i="34"/>
  <c r="D120" i="35"/>
  <c r="G120" i="34"/>
  <c r="E120" i="35"/>
  <c r="H120" i="34"/>
  <c r="C120" i="34"/>
  <c r="G120" i="32"/>
  <c r="H120" i="32"/>
  <c r="F120" i="35"/>
  <c r="C120" i="32"/>
  <c r="G120" i="35"/>
  <c r="H120" i="35"/>
  <c r="E120" i="32"/>
  <c r="F120" i="32"/>
  <c r="D120" i="32"/>
  <c r="F120" i="18"/>
  <c r="G120" i="18"/>
  <c r="H120" i="18"/>
  <c r="E120" i="40"/>
  <c r="C120" i="18"/>
  <c r="D120" i="18"/>
  <c r="E120" i="18"/>
  <c r="E112" i="33"/>
  <c r="F112" i="33"/>
  <c r="C112" i="33"/>
  <c r="D112" i="33"/>
  <c r="G112" i="33"/>
  <c r="H112" i="33"/>
  <c r="H112" i="34"/>
  <c r="C112" i="35"/>
  <c r="D112" i="35"/>
  <c r="C112" i="34"/>
  <c r="E112" i="35"/>
  <c r="D112" i="34"/>
  <c r="E112" i="34"/>
  <c r="F112" i="34"/>
  <c r="G112" i="34"/>
  <c r="G112" i="32"/>
  <c r="H112" i="32"/>
  <c r="F112" i="35"/>
  <c r="C112" i="32"/>
  <c r="G112" i="35"/>
  <c r="H112" i="35"/>
  <c r="E112" i="32"/>
  <c r="F112" i="32"/>
  <c r="D112" i="32"/>
  <c r="F112" i="18"/>
  <c r="G112" i="18"/>
  <c r="H112" i="18"/>
  <c r="E112" i="40"/>
  <c r="C112" i="18"/>
  <c r="D112" i="18"/>
  <c r="E112" i="18"/>
  <c r="E104" i="33"/>
  <c r="DC104" i="36" s="1"/>
  <c r="F104" i="33"/>
  <c r="DD104" i="36" s="1"/>
  <c r="C104" i="33"/>
  <c r="DA104" i="36" s="1"/>
  <c r="D104" i="33"/>
  <c r="DB104" i="36" s="1"/>
  <c r="F104" i="34"/>
  <c r="DK104" i="36" s="1"/>
  <c r="G104" i="33"/>
  <c r="DE104" i="36" s="1"/>
  <c r="H104" i="33"/>
  <c r="DF104" i="36" s="1"/>
  <c r="C104" i="34"/>
  <c r="DH104" i="36" s="1"/>
  <c r="D104" i="34"/>
  <c r="DI104" i="36" s="1"/>
  <c r="C104" i="35"/>
  <c r="DO104" i="36" s="1"/>
  <c r="E104" i="34"/>
  <c r="DJ104" i="36" s="1"/>
  <c r="D104" i="35"/>
  <c r="DP104" i="36" s="1"/>
  <c r="G104" i="34"/>
  <c r="DL104" i="36" s="1"/>
  <c r="E104" i="35"/>
  <c r="DQ104" i="36" s="1"/>
  <c r="H104" i="34"/>
  <c r="DM104" i="36" s="1"/>
  <c r="G104" i="32"/>
  <c r="CX104" i="36" s="1"/>
  <c r="H104" i="32"/>
  <c r="CY104" i="36" s="1"/>
  <c r="F104" i="35"/>
  <c r="DR104" i="36" s="1"/>
  <c r="C104" i="32"/>
  <c r="CT104" i="36" s="1"/>
  <c r="G104" i="35"/>
  <c r="DS104" i="36" s="1"/>
  <c r="H104" i="35"/>
  <c r="DT104" i="36" s="1"/>
  <c r="E104" i="32"/>
  <c r="CV104" i="36" s="1"/>
  <c r="F104" i="32"/>
  <c r="CW104" i="36" s="1"/>
  <c r="D104" i="32"/>
  <c r="CU104" i="36" s="1"/>
  <c r="F104" i="18"/>
  <c r="CP104" i="36" s="1"/>
  <c r="G104" i="18"/>
  <c r="CQ104" i="36" s="1"/>
  <c r="H104" i="18"/>
  <c r="CR104" i="36" s="1"/>
  <c r="E104" i="40"/>
  <c r="DX104" i="36" s="1"/>
  <c r="C104" i="18"/>
  <c r="CM104" i="36" s="1"/>
  <c r="D104" i="18"/>
  <c r="CN104" i="36" s="1"/>
  <c r="E104" i="18"/>
  <c r="CO104" i="36" s="1"/>
  <c r="E121" i="40"/>
  <c r="B120" i="40"/>
  <c r="E118" i="40"/>
  <c r="B117" i="40"/>
  <c r="E115" i="40"/>
  <c r="B114" i="40"/>
  <c r="D112" i="40"/>
  <c r="G110" i="40"/>
  <c r="D109" i="40"/>
  <c r="G107" i="40"/>
  <c r="D106" i="40"/>
  <c r="DW106" i="36" s="1"/>
  <c r="G104" i="40"/>
  <c r="DZ104" i="36" s="1"/>
  <c r="D103" i="40"/>
  <c r="DW103" i="36" s="1"/>
  <c r="F101" i="40"/>
  <c r="DY101" i="36" s="1"/>
  <c r="C100" i="40"/>
  <c r="DV100" i="36" s="1"/>
  <c r="F98" i="40"/>
  <c r="DY98" i="36" s="1"/>
  <c r="C97" i="40"/>
  <c r="DV97" i="36" s="1"/>
  <c r="F95" i="40"/>
  <c r="DY95" i="36" s="1"/>
  <c r="C94" i="40"/>
  <c r="DV94" i="36" s="1"/>
  <c r="F92" i="40"/>
  <c r="DY92" i="36" s="1"/>
  <c r="B91" i="40"/>
  <c r="DU91" i="36" s="1"/>
  <c r="E89" i="40"/>
  <c r="DX89" i="36" s="1"/>
  <c r="B88" i="40"/>
  <c r="DU88" i="36" s="1"/>
  <c r="E86" i="40"/>
  <c r="DX86" i="36" s="1"/>
  <c r="B85" i="40"/>
  <c r="DU85" i="36" s="1"/>
  <c r="E83" i="40"/>
  <c r="DX83" i="36" s="1"/>
  <c r="B82" i="40"/>
  <c r="DU82" i="36" s="1"/>
  <c r="D80" i="40"/>
  <c r="DW80" i="36" s="1"/>
  <c r="G78" i="40"/>
  <c r="DZ78" i="36" s="1"/>
  <c r="D77" i="40"/>
  <c r="DW77" i="36" s="1"/>
  <c r="G75" i="40"/>
  <c r="DZ75" i="36" s="1"/>
  <c r="D74" i="40"/>
  <c r="DW74" i="36" s="1"/>
  <c r="G72" i="40"/>
  <c r="DZ72" i="36" s="1"/>
  <c r="G70" i="40"/>
  <c r="DZ70" i="36" s="1"/>
  <c r="C69" i="40"/>
  <c r="DV69" i="36" s="1"/>
  <c r="E67" i="40"/>
  <c r="DX67" i="36" s="1"/>
  <c r="E65" i="40"/>
  <c r="DX65" i="36" s="1"/>
  <c r="G63" i="40"/>
  <c r="DZ63" i="36" s="1"/>
  <c r="C62" i="40"/>
  <c r="DV62" i="36" s="1"/>
  <c r="C60" i="40"/>
  <c r="DV60" i="36" s="1"/>
  <c r="C58" i="40"/>
  <c r="DV58" i="36" s="1"/>
  <c r="D54" i="40"/>
  <c r="DW54" i="36" s="1"/>
  <c r="D51" i="40"/>
  <c r="DW51" i="36" s="1"/>
  <c r="D47" i="40"/>
  <c r="DW47" i="36" s="1"/>
  <c r="B42" i="40"/>
  <c r="DU42" i="36" s="1"/>
  <c r="F36" i="40"/>
  <c r="DY36" i="36" s="1"/>
  <c r="D31" i="40"/>
  <c r="DW31" i="36" s="1"/>
  <c r="B26" i="40"/>
  <c r="DU26" i="36" s="1"/>
  <c r="F20" i="40"/>
  <c r="DY20" i="36" s="1"/>
  <c r="D15" i="40"/>
  <c r="DW15" i="36" s="1"/>
  <c r="B10" i="40"/>
  <c r="DU10" i="36" s="1"/>
  <c r="F4" i="40"/>
  <c r="DY4" i="36" s="1"/>
  <c r="H149" i="18"/>
  <c r="H133" i="18"/>
  <c r="D145" i="18"/>
  <c r="G149" i="18"/>
  <c r="E148" i="18"/>
  <c r="C147" i="18"/>
  <c r="E144" i="18"/>
  <c r="C143" i="18"/>
  <c r="G141" i="18"/>
  <c r="E140" i="18"/>
  <c r="C139" i="18"/>
  <c r="E136" i="18"/>
  <c r="C135" i="18"/>
  <c r="G133" i="18"/>
  <c r="E132" i="18"/>
  <c r="C131" i="18"/>
  <c r="E128" i="18"/>
  <c r="C127" i="18"/>
  <c r="G125" i="18"/>
  <c r="E124" i="18"/>
  <c r="C123" i="18"/>
  <c r="H150" i="18"/>
  <c r="F149" i="18"/>
  <c r="D148" i="18"/>
  <c r="D144" i="18"/>
  <c r="H142" i="18"/>
  <c r="F141" i="18"/>
  <c r="D140" i="18"/>
  <c r="D136" i="18"/>
  <c r="H134" i="18"/>
  <c r="F133" i="18"/>
  <c r="D132" i="18"/>
  <c r="D128" i="18"/>
  <c r="H126" i="18"/>
  <c r="F125" i="18"/>
  <c r="D124" i="18"/>
  <c r="E141" i="18"/>
  <c r="C140" i="18"/>
  <c r="C136" i="18"/>
  <c r="G134" i="18"/>
  <c r="E133" i="18"/>
  <c r="C132" i="18"/>
  <c r="C128" i="18"/>
  <c r="G126" i="18"/>
  <c r="E125" i="18"/>
  <c r="C124" i="18"/>
  <c r="E150" i="18"/>
  <c r="C149" i="18"/>
  <c r="G147" i="18"/>
  <c r="G143" i="18"/>
  <c r="E142" i="18"/>
  <c r="C141" i="18"/>
  <c r="G139" i="18"/>
  <c r="G135" i="18"/>
  <c r="E134" i="18"/>
  <c r="C133" i="18"/>
  <c r="G131" i="18"/>
  <c r="G127" i="18"/>
  <c r="E126" i="18"/>
  <c r="C125" i="18"/>
  <c r="G123" i="18"/>
  <c r="D150" i="18"/>
  <c r="H148" i="18"/>
  <c r="F147" i="18"/>
  <c r="H144" i="18"/>
  <c r="F143" i="18"/>
  <c r="D142" i="18"/>
  <c r="H140" i="18"/>
  <c r="F139" i="18"/>
  <c r="H136" i="18"/>
  <c r="F135" i="18"/>
  <c r="D134" i="18"/>
  <c r="H132" i="18"/>
  <c r="F131" i="18"/>
  <c r="H128" i="18"/>
  <c r="F127" i="18"/>
  <c r="D126" i="18"/>
  <c r="H124" i="18"/>
  <c r="F123" i="18"/>
  <c r="G148" i="18"/>
  <c r="E147" i="18"/>
  <c r="G144" i="18"/>
  <c r="E143" i="18"/>
  <c r="G140" i="18"/>
  <c r="E139" i="18"/>
  <c r="G136" i="18"/>
  <c r="E135" i="18"/>
  <c r="G132" i="18"/>
  <c r="E131" i="18"/>
  <c r="G128" i="18"/>
  <c r="E127" i="18"/>
  <c r="G124" i="18"/>
  <c r="E123" i="18"/>
  <c r="C127" i="32"/>
  <c r="F148" i="18"/>
  <c r="D147" i="18"/>
  <c r="F144" i="18"/>
  <c r="H141" i="18"/>
  <c r="D139" i="18"/>
  <c r="F136" i="18"/>
  <c r="D131" i="18"/>
  <c r="F128" i="18"/>
  <c r="H125" i="18"/>
  <c r="D123" i="18"/>
  <c r="H126" i="32"/>
  <c r="G236" i="32"/>
  <c r="H236" i="32"/>
  <c r="G228" i="32"/>
  <c r="H228" i="32"/>
  <c r="G220" i="32"/>
  <c r="H220" i="32"/>
  <c r="G212" i="32"/>
  <c r="H212" i="32"/>
  <c r="G204" i="32"/>
  <c r="H204" i="32"/>
  <c r="G196" i="32"/>
  <c r="H196" i="32"/>
  <c r="G188" i="32"/>
  <c r="H188" i="32"/>
  <c r="G180" i="32"/>
  <c r="H180" i="32"/>
  <c r="G172" i="32"/>
  <c r="H172" i="32"/>
  <c r="G164" i="32"/>
  <c r="H164" i="32"/>
  <c r="G156" i="32"/>
  <c r="H156" i="32"/>
  <c r="G148" i="32"/>
  <c r="H148" i="32"/>
  <c r="G140" i="32"/>
  <c r="H140" i="32"/>
  <c r="G132" i="32"/>
  <c r="H132" i="32"/>
  <c r="G124" i="32"/>
  <c r="H124" i="32"/>
  <c r="E124" i="32"/>
  <c r="E184" i="33"/>
  <c r="F184" i="33"/>
  <c r="G184" i="33"/>
  <c r="H184" i="33"/>
  <c r="C184" i="33"/>
  <c r="D184" i="33"/>
  <c r="E176" i="33"/>
  <c r="F176" i="33"/>
  <c r="G176" i="33"/>
  <c r="H176" i="33"/>
  <c r="C176" i="33"/>
  <c r="D176" i="33"/>
  <c r="E168" i="33"/>
  <c r="F168" i="33"/>
  <c r="G168" i="33"/>
  <c r="H168" i="33"/>
  <c r="C168" i="33"/>
  <c r="D168" i="33"/>
  <c r="E160" i="33"/>
  <c r="F160" i="33"/>
  <c r="G160" i="33"/>
  <c r="H160" i="33"/>
  <c r="C160" i="33"/>
  <c r="D160" i="33"/>
  <c r="E152" i="33"/>
  <c r="F152" i="33"/>
  <c r="G152" i="33"/>
  <c r="H152" i="33"/>
  <c r="C152" i="33"/>
  <c r="D152" i="33"/>
  <c r="E144" i="33"/>
  <c r="F144" i="33"/>
  <c r="G144" i="33"/>
  <c r="H144" i="33"/>
  <c r="C144" i="33"/>
  <c r="D144" i="33"/>
  <c r="E136" i="33"/>
  <c r="F136" i="33"/>
  <c r="G136" i="33"/>
  <c r="H136" i="33"/>
  <c r="C136" i="33"/>
  <c r="D136" i="33"/>
  <c r="E128" i="33"/>
  <c r="F128" i="33"/>
  <c r="G128" i="33"/>
  <c r="H128" i="33"/>
  <c r="C128" i="33"/>
  <c r="D128" i="33"/>
  <c r="G211" i="34"/>
  <c r="H211" i="34"/>
  <c r="C211" i="34"/>
  <c r="D211" i="34"/>
  <c r="E211" i="34"/>
  <c r="F211" i="34"/>
  <c r="G203" i="34"/>
  <c r="H203" i="34"/>
  <c r="F203" i="34"/>
  <c r="C203" i="34"/>
  <c r="D203" i="34"/>
  <c r="E203" i="34"/>
  <c r="G195" i="34"/>
  <c r="H195" i="34"/>
  <c r="C195" i="34"/>
  <c r="D195" i="34"/>
  <c r="E195" i="34"/>
  <c r="F195" i="34"/>
  <c r="G187" i="34"/>
  <c r="H187" i="34"/>
  <c r="F187" i="34"/>
  <c r="C187" i="34"/>
  <c r="D187" i="34"/>
  <c r="E187" i="34"/>
  <c r="G179" i="34"/>
  <c r="H179" i="34"/>
  <c r="C179" i="34"/>
  <c r="D179" i="34"/>
  <c r="E179" i="34"/>
  <c r="F179" i="34"/>
  <c r="G171" i="34"/>
  <c r="H171" i="34"/>
  <c r="F171" i="34"/>
  <c r="C171" i="34"/>
  <c r="D171" i="34"/>
  <c r="E171" i="34"/>
  <c r="G163" i="34"/>
  <c r="H163" i="34"/>
  <c r="C163" i="34"/>
  <c r="D163" i="34"/>
  <c r="E163" i="34"/>
  <c r="F163" i="34"/>
  <c r="G155" i="34"/>
  <c r="H155" i="34"/>
  <c r="F155" i="34"/>
  <c r="C155" i="34"/>
  <c r="D155" i="34"/>
  <c r="E155" i="34"/>
  <c r="G147" i="34"/>
  <c r="H147" i="34"/>
  <c r="C147" i="34"/>
  <c r="D147" i="34"/>
  <c r="E147" i="34"/>
  <c r="F147" i="34"/>
  <c r="G139" i="34"/>
  <c r="H139" i="34"/>
  <c r="F139" i="34"/>
  <c r="C139" i="34"/>
  <c r="D139" i="34"/>
  <c r="E139" i="34"/>
  <c r="G131" i="34"/>
  <c r="H131" i="34"/>
  <c r="C131" i="34"/>
  <c r="D131" i="34"/>
  <c r="E131" i="34"/>
  <c r="F131" i="34"/>
  <c r="G123" i="34"/>
  <c r="H123" i="34"/>
  <c r="F123" i="34"/>
  <c r="C123" i="34"/>
  <c r="D123" i="34"/>
  <c r="E123" i="34"/>
  <c r="C189" i="35"/>
  <c r="D189" i="35"/>
  <c r="E189" i="35"/>
  <c r="F189" i="35"/>
  <c r="G189" i="35"/>
  <c r="H189" i="35"/>
  <c r="C181" i="35"/>
  <c r="D181" i="35"/>
  <c r="E181" i="35"/>
  <c r="F181" i="35"/>
  <c r="G181" i="35"/>
  <c r="H181" i="35"/>
  <c r="C173" i="35"/>
  <c r="D173" i="35"/>
  <c r="E173" i="35"/>
  <c r="F173" i="35"/>
  <c r="G173" i="35"/>
  <c r="H173" i="35"/>
  <c r="C165" i="35"/>
  <c r="D165" i="35"/>
  <c r="E165" i="35"/>
  <c r="F165" i="35"/>
  <c r="G165" i="35"/>
  <c r="H165" i="35"/>
  <c r="D157" i="35"/>
  <c r="E157" i="35"/>
  <c r="F157" i="35"/>
  <c r="C157" i="35"/>
  <c r="G157" i="35"/>
  <c r="H157" i="35"/>
  <c r="D149" i="35"/>
  <c r="E149" i="35"/>
  <c r="F149" i="35"/>
  <c r="G149" i="35"/>
  <c r="C149" i="35"/>
  <c r="H149" i="35"/>
  <c r="D141" i="35"/>
  <c r="E141" i="35"/>
  <c r="F141" i="35"/>
  <c r="G141" i="35"/>
  <c r="C141" i="35"/>
  <c r="H141" i="35"/>
  <c r="D133" i="35"/>
  <c r="E133" i="35"/>
  <c r="F133" i="35"/>
  <c r="G133" i="35"/>
  <c r="C133" i="35"/>
  <c r="H133" i="35"/>
  <c r="D125" i="35"/>
  <c r="E125" i="35"/>
  <c r="F125" i="35"/>
  <c r="G125" i="35"/>
  <c r="C125" i="35"/>
  <c r="H125" i="35"/>
  <c r="E236" i="32"/>
  <c r="G234" i="32"/>
  <c r="C233" i="32"/>
  <c r="E229" i="32"/>
  <c r="G225" i="32"/>
  <c r="E222" i="32"/>
  <c r="E220" i="32"/>
  <c r="G218" i="32"/>
  <c r="C217" i="32"/>
  <c r="E213" i="32"/>
  <c r="G209" i="32"/>
  <c r="E206" i="32"/>
  <c r="E204" i="32"/>
  <c r="G202" i="32"/>
  <c r="C201" i="32"/>
  <c r="E197" i="32"/>
  <c r="G193" i="32"/>
  <c r="E190" i="32"/>
  <c r="E188" i="32"/>
  <c r="G186" i="32"/>
  <c r="C185" i="32"/>
  <c r="E181" i="32"/>
  <c r="G177" i="32"/>
  <c r="E174" i="32"/>
  <c r="E172" i="32"/>
  <c r="G170" i="32"/>
  <c r="C169" i="32"/>
  <c r="E165" i="32"/>
  <c r="G161" i="32"/>
  <c r="E158" i="32"/>
  <c r="E156" i="32"/>
  <c r="G154" i="32"/>
  <c r="C153" i="32"/>
  <c r="E149" i="32"/>
  <c r="G145" i="32"/>
  <c r="E142" i="32"/>
  <c r="E140" i="32"/>
  <c r="G138" i="32"/>
  <c r="C137" i="32"/>
  <c r="E133" i="32"/>
  <c r="G129" i="32"/>
  <c r="E126" i="32"/>
  <c r="D124" i="32"/>
  <c r="E235" i="32"/>
  <c r="F235" i="32"/>
  <c r="E227" i="32"/>
  <c r="F227" i="32"/>
  <c r="E219" i="32"/>
  <c r="F219" i="32"/>
  <c r="E211" i="32"/>
  <c r="F211" i="32"/>
  <c r="E203" i="32"/>
  <c r="F203" i="32"/>
  <c r="E195" i="32"/>
  <c r="F195" i="32"/>
  <c r="E187" i="32"/>
  <c r="F187" i="32"/>
  <c r="E179" i="32"/>
  <c r="F179" i="32"/>
  <c r="E171" i="32"/>
  <c r="F171" i="32"/>
  <c r="E163" i="32"/>
  <c r="F163" i="32"/>
  <c r="E155" i="32"/>
  <c r="F155" i="32"/>
  <c r="E147" i="32"/>
  <c r="F147" i="32"/>
  <c r="E139" i="32"/>
  <c r="F139" i="32"/>
  <c r="E131" i="32"/>
  <c r="F131" i="32"/>
  <c r="E123" i="32"/>
  <c r="F123" i="32"/>
  <c r="C123" i="32"/>
  <c r="D123" i="32"/>
  <c r="C183" i="33"/>
  <c r="D183" i="33"/>
  <c r="E183" i="33"/>
  <c r="F183" i="33"/>
  <c r="G183" i="33"/>
  <c r="H183" i="33"/>
  <c r="C175" i="33"/>
  <c r="D175" i="33"/>
  <c r="E175" i="33"/>
  <c r="F175" i="33"/>
  <c r="G175" i="33"/>
  <c r="H175" i="33"/>
  <c r="C167" i="33"/>
  <c r="D167" i="33"/>
  <c r="E167" i="33"/>
  <c r="F167" i="33"/>
  <c r="G167" i="33"/>
  <c r="H167" i="33"/>
  <c r="C159" i="33"/>
  <c r="D159" i="33"/>
  <c r="E159" i="33"/>
  <c r="F159" i="33"/>
  <c r="G159" i="33"/>
  <c r="H159" i="33"/>
  <c r="C151" i="33"/>
  <c r="D151" i="33"/>
  <c r="E151" i="33"/>
  <c r="F151" i="33"/>
  <c r="G151" i="33"/>
  <c r="H151" i="33"/>
  <c r="C143" i="33"/>
  <c r="D143" i="33"/>
  <c r="E143" i="33"/>
  <c r="F143" i="33"/>
  <c r="G143" i="33"/>
  <c r="H143" i="33"/>
  <c r="C135" i="33"/>
  <c r="D135" i="33"/>
  <c r="E135" i="33"/>
  <c r="F135" i="33"/>
  <c r="G135" i="33"/>
  <c r="H135" i="33"/>
  <c r="C127" i="33"/>
  <c r="D127" i="33"/>
  <c r="E127" i="33"/>
  <c r="F127" i="33"/>
  <c r="G127" i="33"/>
  <c r="H127" i="33"/>
  <c r="E210" i="34"/>
  <c r="F210" i="34"/>
  <c r="H210" i="34"/>
  <c r="C210" i="34"/>
  <c r="D210" i="34"/>
  <c r="G210" i="34"/>
  <c r="E202" i="34"/>
  <c r="F202" i="34"/>
  <c r="C202" i="34"/>
  <c r="D202" i="34"/>
  <c r="G202" i="34"/>
  <c r="H202" i="34"/>
  <c r="E194" i="34"/>
  <c r="F194" i="34"/>
  <c r="H194" i="34"/>
  <c r="C194" i="34"/>
  <c r="D194" i="34"/>
  <c r="G194" i="34"/>
  <c r="E186" i="34"/>
  <c r="F186" i="34"/>
  <c r="C186" i="34"/>
  <c r="D186" i="34"/>
  <c r="G186" i="34"/>
  <c r="H186" i="34"/>
  <c r="E178" i="34"/>
  <c r="F178" i="34"/>
  <c r="H178" i="34"/>
  <c r="C178" i="34"/>
  <c r="D178" i="34"/>
  <c r="G178" i="34"/>
  <c r="E170" i="34"/>
  <c r="F170" i="34"/>
  <c r="C170" i="34"/>
  <c r="D170" i="34"/>
  <c r="G170" i="34"/>
  <c r="H170" i="34"/>
  <c r="E162" i="34"/>
  <c r="F162" i="34"/>
  <c r="H162" i="34"/>
  <c r="C162" i="34"/>
  <c r="D162" i="34"/>
  <c r="G162" i="34"/>
  <c r="E154" i="34"/>
  <c r="F154" i="34"/>
  <c r="C154" i="34"/>
  <c r="D154" i="34"/>
  <c r="G154" i="34"/>
  <c r="H154" i="34"/>
  <c r="E146" i="34"/>
  <c r="F146" i="34"/>
  <c r="H146" i="34"/>
  <c r="C146" i="34"/>
  <c r="D146" i="34"/>
  <c r="G146" i="34"/>
  <c r="E138" i="34"/>
  <c r="F138" i="34"/>
  <c r="C138" i="34"/>
  <c r="D138" i="34"/>
  <c r="G138" i="34"/>
  <c r="H138" i="34"/>
  <c r="E130" i="34"/>
  <c r="F130" i="34"/>
  <c r="H130" i="34"/>
  <c r="C130" i="34"/>
  <c r="D130" i="34"/>
  <c r="G130" i="34"/>
  <c r="C188" i="35"/>
  <c r="D188" i="35"/>
  <c r="E188" i="35"/>
  <c r="F188" i="35"/>
  <c r="G188" i="35"/>
  <c r="H188" i="35"/>
  <c r="C180" i="35"/>
  <c r="D180" i="35"/>
  <c r="E180" i="35"/>
  <c r="F180" i="35"/>
  <c r="G180" i="35"/>
  <c r="H180" i="35"/>
  <c r="C172" i="35"/>
  <c r="D172" i="35"/>
  <c r="E172" i="35"/>
  <c r="F172" i="35"/>
  <c r="G172" i="35"/>
  <c r="H172" i="35"/>
  <c r="C164" i="35"/>
  <c r="D164" i="35"/>
  <c r="E164" i="35"/>
  <c r="F164" i="35"/>
  <c r="G164" i="35"/>
  <c r="H164" i="35"/>
  <c r="C156" i="35"/>
  <c r="D156" i="35"/>
  <c r="E156" i="35"/>
  <c r="F156" i="35"/>
  <c r="G156" i="35"/>
  <c r="H156" i="35"/>
  <c r="C148" i="35"/>
  <c r="D148" i="35"/>
  <c r="E148" i="35"/>
  <c r="F148" i="35"/>
  <c r="G148" i="35"/>
  <c r="H148" i="35"/>
  <c r="C140" i="35"/>
  <c r="D140" i="35"/>
  <c r="E140" i="35"/>
  <c r="F140" i="35"/>
  <c r="G140" i="35"/>
  <c r="H140" i="35"/>
  <c r="C132" i="35"/>
  <c r="D132" i="35"/>
  <c r="E132" i="35"/>
  <c r="F132" i="35"/>
  <c r="G132" i="35"/>
  <c r="H132" i="35"/>
  <c r="C124" i="35"/>
  <c r="D124" i="35"/>
  <c r="E124" i="35"/>
  <c r="F124" i="35"/>
  <c r="G124" i="35"/>
  <c r="H124" i="35"/>
  <c r="D236" i="32"/>
  <c r="F232" i="32"/>
  <c r="H230" i="32"/>
  <c r="D229" i="32"/>
  <c r="D227" i="32"/>
  <c r="F225" i="32"/>
  <c r="H223" i="32"/>
  <c r="H221" i="32"/>
  <c r="D220" i="32"/>
  <c r="F216" i="32"/>
  <c r="H214" i="32"/>
  <c r="D213" i="32"/>
  <c r="D211" i="32"/>
  <c r="F209" i="32"/>
  <c r="H207" i="32"/>
  <c r="H205" i="32"/>
  <c r="D204" i="32"/>
  <c r="F200" i="32"/>
  <c r="H198" i="32"/>
  <c r="D197" i="32"/>
  <c r="D195" i="32"/>
  <c r="F193" i="32"/>
  <c r="H191" i="32"/>
  <c r="H189" i="32"/>
  <c r="D188" i="32"/>
  <c r="F184" i="32"/>
  <c r="H182" i="32"/>
  <c r="D181" i="32"/>
  <c r="D179" i="32"/>
  <c r="F177" i="32"/>
  <c r="H175" i="32"/>
  <c r="H173" i="32"/>
  <c r="D172" i="32"/>
  <c r="F168" i="32"/>
  <c r="H166" i="32"/>
  <c r="D165" i="32"/>
  <c r="D163" i="32"/>
  <c r="F161" i="32"/>
  <c r="H159" i="32"/>
  <c r="H157" i="32"/>
  <c r="D156" i="32"/>
  <c r="F152" i="32"/>
  <c r="H150" i="32"/>
  <c r="D149" i="32"/>
  <c r="D147" i="32"/>
  <c r="F145" i="32"/>
  <c r="H143" i="32"/>
  <c r="H141" i="32"/>
  <c r="D140" i="32"/>
  <c r="F136" i="32"/>
  <c r="H134" i="32"/>
  <c r="D133" i="32"/>
  <c r="D131" i="32"/>
  <c r="F129" i="32"/>
  <c r="H127" i="32"/>
  <c r="H125" i="32"/>
  <c r="C124" i="32"/>
  <c r="C234" i="32"/>
  <c r="D234" i="32"/>
  <c r="C226" i="32"/>
  <c r="D226" i="32"/>
  <c r="C218" i="32"/>
  <c r="D218" i="32"/>
  <c r="C210" i="32"/>
  <c r="D210" i="32"/>
  <c r="C202" i="32"/>
  <c r="D202" i="32"/>
  <c r="C194" i="32"/>
  <c r="D194" i="32"/>
  <c r="C186" i="32"/>
  <c r="D186" i="32"/>
  <c r="C178" i="32"/>
  <c r="D178" i="32"/>
  <c r="C170" i="32"/>
  <c r="D170" i="32"/>
  <c r="C162" i="32"/>
  <c r="D162" i="32"/>
  <c r="C154" i="32"/>
  <c r="D154" i="32"/>
  <c r="C146" i="32"/>
  <c r="D146" i="32"/>
  <c r="C138" i="32"/>
  <c r="D138" i="32"/>
  <c r="C130" i="32"/>
  <c r="D130" i="32"/>
  <c r="C190" i="33"/>
  <c r="D190" i="33"/>
  <c r="E190" i="33"/>
  <c r="F190" i="33"/>
  <c r="G190" i="33"/>
  <c r="H190" i="33"/>
  <c r="C182" i="33"/>
  <c r="D182" i="33"/>
  <c r="E182" i="33"/>
  <c r="F182" i="33"/>
  <c r="G182" i="33"/>
  <c r="H182" i="33"/>
  <c r="C174" i="33"/>
  <c r="D174" i="33"/>
  <c r="E174" i="33"/>
  <c r="F174" i="33"/>
  <c r="G174" i="33"/>
  <c r="H174" i="33"/>
  <c r="C166" i="33"/>
  <c r="D166" i="33"/>
  <c r="E166" i="33"/>
  <c r="F166" i="33"/>
  <c r="G166" i="33"/>
  <c r="H166" i="33"/>
  <c r="C158" i="33"/>
  <c r="D158" i="33"/>
  <c r="E158" i="33"/>
  <c r="F158" i="33"/>
  <c r="G158" i="33"/>
  <c r="H158" i="33"/>
  <c r="C150" i="33"/>
  <c r="D150" i="33"/>
  <c r="E150" i="33"/>
  <c r="F150" i="33"/>
  <c r="G150" i="33"/>
  <c r="H150" i="33"/>
  <c r="C142" i="33"/>
  <c r="D142" i="33"/>
  <c r="E142" i="33"/>
  <c r="F142" i="33"/>
  <c r="G142" i="33"/>
  <c r="H142" i="33"/>
  <c r="C134" i="33"/>
  <c r="D134" i="33"/>
  <c r="E134" i="33"/>
  <c r="F134" i="33"/>
  <c r="G134" i="33"/>
  <c r="H134" i="33"/>
  <c r="C126" i="33"/>
  <c r="D126" i="33"/>
  <c r="E126" i="33"/>
  <c r="F126" i="33"/>
  <c r="G126" i="33"/>
  <c r="H126" i="33"/>
  <c r="C209" i="34"/>
  <c r="D209" i="34"/>
  <c r="E209" i="34"/>
  <c r="F209" i="34"/>
  <c r="G209" i="34"/>
  <c r="H209" i="34"/>
  <c r="C201" i="34"/>
  <c r="D201" i="34"/>
  <c r="H201" i="34"/>
  <c r="E201" i="34"/>
  <c r="F201" i="34"/>
  <c r="G201" i="34"/>
  <c r="C193" i="34"/>
  <c r="D193" i="34"/>
  <c r="E193" i="34"/>
  <c r="F193" i="34"/>
  <c r="G193" i="34"/>
  <c r="H193" i="34"/>
  <c r="C185" i="34"/>
  <c r="D185" i="34"/>
  <c r="H185" i="34"/>
  <c r="E185" i="34"/>
  <c r="F185" i="34"/>
  <c r="G185" i="34"/>
  <c r="C177" i="34"/>
  <c r="D177" i="34"/>
  <c r="E177" i="34"/>
  <c r="F177" i="34"/>
  <c r="G177" i="34"/>
  <c r="H177" i="34"/>
  <c r="C169" i="34"/>
  <c r="D169" i="34"/>
  <c r="H169" i="34"/>
  <c r="E169" i="34"/>
  <c r="F169" i="34"/>
  <c r="G169" i="34"/>
  <c r="C161" i="34"/>
  <c r="D161" i="34"/>
  <c r="E161" i="34"/>
  <c r="F161" i="34"/>
  <c r="G161" i="34"/>
  <c r="H161" i="34"/>
  <c r="C153" i="34"/>
  <c r="D153" i="34"/>
  <c r="H153" i="34"/>
  <c r="E153" i="34"/>
  <c r="F153" i="34"/>
  <c r="G153" i="34"/>
  <c r="C145" i="34"/>
  <c r="D145" i="34"/>
  <c r="E145" i="34"/>
  <c r="F145" i="34"/>
  <c r="G145" i="34"/>
  <c r="H145" i="34"/>
  <c r="C137" i="34"/>
  <c r="D137" i="34"/>
  <c r="H137" i="34"/>
  <c r="E137" i="34"/>
  <c r="F137" i="34"/>
  <c r="G137" i="34"/>
  <c r="C129" i="34"/>
  <c r="D129" i="34"/>
  <c r="E129" i="34"/>
  <c r="F129" i="34"/>
  <c r="G129" i="34"/>
  <c r="H129" i="34"/>
  <c r="G195" i="35"/>
  <c r="H195" i="35"/>
  <c r="C195" i="35"/>
  <c r="D195" i="35"/>
  <c r="E195" i="35"/>
  <c r="F195" i="35"/>
  <c r="G187" i="35"/>
  <c r="H187" i="35"/>
  <c r="C187" i="35"/>
  <c r="D187" i="35"/>
  <c r="E187" i="35"/>
  <c r="F187" i="35"/>
  <c r="G179" i="35"/>
  <c r="H179" i="35"/>
  <c r="C179" i="35"/>
  <c r="D179" i="35"/>
  <c r="E179" i="35"/>
  <c r="F179" i="35"/>
  <c r="G171" i="35"/>
  <c r="H171" i="35"/>
  <c r="C171" i="35"/>
  <c r="D171" i="35"/>
  <c r="E171" i="35"/>
  <c r="F171" i="35"/>
  <c r="G163" i="35"/>
  <c r="H163" i="35"/>
  <c r="C163" i="35"/>
  <c r="D163" i="35"/>
  <c r="E163" i="35"/>
  <c r="F163" i="35"/>
  <c r="H155" i="35"/>
  <c r="C155" i="35"/>
  <c r="D155" i="35"/>
  <c r="E155" i="35"/>
  <c r="F155" i="35"/>
  <c r="G155" i="35"/>
  <c r="H147" i="35"/>
  <c r="C147" i="35"/>
  <c r="D147" i="35"/>
  <c r="E147" i="35"/>
  <c r="F147" i="35"/>
  <c r="G147" i="35"/>
  <c r="H139" i="35"/>
  <c r="C139" i="35"/>
  <c r="D139" i="35"/>
  <c r="E139" i="35"/>
  <c r="F139" i="35"/>
  <c r="G139" i="35"/>
  <c r="H131" i="35"/>
  <c r="C131" i="35"/>
  <c r="D131" i="35"/>
  <c r="E131" i="35"/>
  <c r="F131" i="35"/>
  <c r="G131" i="35"/>
  <c r="H123" i="35"/>
  <c r="C123" i="35"/>
  <c r="D123" i="35"/>
  <c r="E123" i="35"/>
  <c r="F123" i="35"/>
  <c r="G123" i="35"/>
  <c r="C236" i="32"/>
  <c r="E234" i="32"/>
  <c r="E232" i="32"/>
  <c r="G230" i="32"/>
  <c r="C229" i="32"/>
  <c r="C227" i="32"/>
  <c r="E225" i="32"/>
  <c r="G223" i="32"/>
  <c r="G221" i="32"/>
  <c r="C220" i="32"/>
  <c r="E218" i="32"/>
  <c r="E216" i="32"/>
  <c r="G214" i="32"/>
  <c r="C213" i="32"/>
  <c r="C211" i="32"/>
  <c r="E209" i="32"/>
  <c r="G207" i="32"/>
  <c r="G205" i="32"/>
  <c r="C204" i="32"/>
  <c r="E202" i="32"/>
  <c r="E200" i="32"/>
  <c r="G198" i="32"/>
  <c r="C197" i="32"/>
  <c r="C195" i="32"/>
  <c r="E193" i="32"/>
  <c r="G191" i="32"/>
  <c r="G189" i="32"/>
  <c r="C188" i="32"/>
  <c r="E186" i="32"/>
  <c r="E184" i="32"/>
  <c r="G182" i="32"/>
  <c r="C181" i="32"/>
  <c r="C179" i="32"/>
  <c r="E177" i="32"/>
  <c r="G175" i="32"/>
  <c r="G173" i="32"/>
  <c r="C172" i="32"/>
  <c r="E170" i="32"/>
  <c r="E168" i="32"/>
  <c r="G166" i="32"/>
  <c r="C165" i="32"/>
  <c r="C163" i="32"/>
  <c r="E161" i="32"/>
  <c r="G159" i="32"/>
  <c r="G157" i="32"/>
  <c r="C156" i="32"/>
  <c r="E154" i="32"/>
  <c r="E152" i="32"/>
  <c r="G150" i="32"/>
  <c r="C149" i="32"/>
  <c r="C147" i="32"/>
  <c r="E145" i="32"/>
  <c r="G143" i="32"/>
  <c r="G141" i="32"/>
  <c r="C140" i="32"/>
  <c r="E138" i="32"/>
  <c r="E136" i="32"/>
  <c r="G134" i="32"/>
  <c r="C133" i="32"/>
  <c r="C131" i="32"/>
  <c r="E129" i="32"/>
  <c r="G127" i="32"/>
  <c r="G125" i="32"/>
  <c r="H123" i="32"/>
  <c r="G189" i="33"/>
  <c r="H189" i="33"/>
  <c r="C189" i="33"/>
  <c r="D189" i="33"/>
  <c r="E189" i="33"/>
  <c r="F189" i="33"/>
  <c r="G181" i="33"/>
  <c r="H181" i="33"/>
  <c r="C181" i="33"/>
  <c r="D181" i="33"/>
  <c r="E181" i="33"/>
  <c r="F181" i="33"/>
  <c r="G173" i="33"/>
  <c r="H173" i="33"/>
  <c r="C173" i="33"/>
  <c r="D173" i="33"/>
  <c r="E173" i="33"/>
  <c r="F173" i="33"/>
  <c r="G165" i="33"/>
  <c r="H165" i="33"/>
  <c r="C165" i="33"/>
  <c r="D165" i="33"/>
  <c r="E165" i="33"/>
  <c r="F165" i="33"/>
  <c r="G157" i="33"/>
  <c r="H157" i="33"/>
  <c r="C157" i="33"/>
  <c r="D157" i="33"/>
  <c r="E157" i="33"/>
  <c r="F157" i="33"/>
  <c r="G149" i="33"/>
  <c r="H149" i="33"/>
  <c r="C149" i="33"/>
  <c r="D149" i="33"/>
  <c r="E149" i="33"/>
  <c r="F149" i="33"/>
  <c r="G141" i="33"/>
  <c r="H141" i="33"/>
  <c r="C141" i="33"/>
  <c r="D141" i="33"/>
  <c r="E141" i="33"/>
  <c r="F141" i="33"/>
  <c r="G133" i="33"/>
  <c r="H133" i="33"/>
  <c r="C133" i="33"/>
  <c r="D133" i="33"/>
  <c r="E133" i="33"/>
  <c r="F133" i="33"/>
  <c r="G125" i="33"/>
  <c r="H125" i="33"/>
  <c r="C125" i="33"/>
  <c r="D125" i="33"/>
  <c r="E125" i="33"/>
  <c r="F125" i="33"/>
  <c r="H208" i="34"/>
  <c r="C208" i="34"/>
  <c r="D208" i="34"/>
  <c r="E208" i="34"/>
  <c r="F208" i="34"/>
  <c r="G208" i="34"/>
  <c r="D200" i="34"/>
  <c r="E200" i="34"/>
  <c r="F200" i="34"/>
  <c r="G200" i="34"/>
  <c r="C200" i="34"/>
  <c r="H200" i="34"/>
  <c r="H192" i="34"/>
  <c r="C192" i="34"/>
  <c r="D192" i="34"/>
  <c r="E192" i="34"/>
  <c r="F192" i="34"/>
  <c r="G192" i="34"/>
  <c r="D184" i="34"/>
  <c r="E184" i="34"/>
  <c r="F184" i="34"/>
  <c r="G184" i="34"/>
  <c r="H184" i="34"/>
  <c r="C184" i="34"/>
  <c r="H176" i="34"/>
  <c r="C176" i="34"/>
  <c r="D176" i="34"/>
  <c r="E176" i="34"/>
  <c r="F176" i="34"/>
  <c r="G176" i="34"/>
  <c r="D168" i="34"/>
  <c r="E168" i="34"/>
  <c r="F168" i="34"/>
  <c r="G168" i="34"/>
  <c r="H168" i="34"/>
  <c r="C168" i="34"/>
  <c r="H160" i="34"/>
  <c r="C160" i="34"/>
  <c r="D160" i="34"/>
  <c r="E160" i="34"/>
  <c r="F160" i="34"/>
  <c r="G160" i="34"/>
  <c r="D152" i="34"/>
  <c r="E152" i="34"/>
  <c r="F152" i="34"/>
  <c r="G152" i="34"/>
  <c r="H152" i="34"/>
  <c r="C152" i="34"/>
  <c r="H144" i="34"/>
  <c r="C144" i="34"/>
  <c r="D144" i="34"/>
  <c r="E144" i="34"/>
  <c r="F144" i="34"/>
  <c r="G144" i="34"/>
  <c r="D136" i="34"/>
  <c r="E136" i="34"/>
  <c r="F136" i="34"/>
  <c r="G136" i="34"/>
  <c r="H136" i="34"/>
  <c r="C136" i="34"/>
  <c r="H128" i="34"/>
  <c r="C128" i="34"/>
  <c r="D128" i="34"/>
  <c r="E128" i="34"/>
  <c r="F128" i="34"/>
  <c r="G128" i="34"/>
  <c r="E194" i="35"/>
  <c r="F194" i="35"/>
  <c r="G194" i="35"/>
  <c r="H194" i="35"/>
  <c r="C194" i="35"/>
  <c r="D194" i="35"/>
  <c r="E186" i="35"/>
  <c r="F186" i="35"/>
  <c r="G186" i="35"/>
  <c r="H186" i="35"/>
  <c r="C186" i="35"/>
  <c r="D186" i="35"/>
  <c r="E178" i="35"/>
  <c r="F178" i="35"/>
  <c r="G178" i="35"/>
  <c r="H178" i="35"/>
  <c r="C178" i="35"/>
  <c r="D178" i="35"/>
  <c r="E170" i="35"/>
  <c r="F170" i="35"/>
  <c r="G170" i="35"/>
  <c r="H170" i="35"/>
  <c r="C170" i="35"/>
  <c r="D170" i="35"/>
  <c r="G162" i="35"/>
  <c r="H162" i="35"/>
  <c r="C162" i="35"/>
  <c r="D162" i="35"/>
  <c r="E162" i="35"/>
  <c r="F162" i="35"/>
  <c r="F154" i="35"/>
  <c r="G154" i="35"/>
  <c r="H154" i="35"/>
  <c r="C154" i="35"/>
  <c r="D154" i="35"/>
  <c r="E154" i="35"/>
  <c r="F146" i="35"/>
  <c r="G146" i="35"/>
  <c r="H146" i="35"/>
  <c r="C146" i="35"/>
  <c r="D146" i="35"/>
  <c r="E146" i="35"/>
  <c r="F138" i="35"/>
  <c r="G138" i="35"/>
  <c r="H138" i="35"/>
  <c r="C138" i="35"/>
  <c r="D138" i="35"/>
  <c r="E138" i="35"/>
  <c r="F130" i="35"/>
  <c r="G130" i="35"/>
  <c r="H130" i="35"/>
  <c r="C130" i="35"/>
  <c r="D130" i="35"/>
  <c r="E130" i="35"/>
  <c r="H235" i="32"/>
  <c r="H233" i="32"/>
  <c r="F230" i="32"/>
  <c r="F228" i="32"/>
  <c r="H226" i="32"/>
  <c r="D225" i="32"/>
  <c r="D223" i="32"/>
  <c r="F221" i="32"/>
  <c r="H219" i="32"/>
  <c r="H217" i="32"/>
  <c r="F214" i="32"/>
  <c r="F212" i="32"/>
  <c r="H210" i="32"/>
  <c r="D209" i="32"/>
  <c r="D207" i="32"/>
  <c r="F205" i="32"/>
  <c r="H203" i="32"/>
  <c r="H201" i="32"/>
  <c r="F198" i="32"/>
  <c r="F196" i="32"/>
  <c r="H194" i="32"/>
  <c r="D193" i="32"/>
  <c r="D191" i="32"/>
  <c r="F189" i="32"/>
  <c r="H187" i="32"/>
  <c r="H185" i="32"/>
  <c r="F182" i="32"/>
  <c r="F180" i="32"/>
  <c r="H178" i="32"/>
  <c r="D177" i="32"/>
  <c r="D175" i="32"/>
  <c r="F173" i="32"/>
  <c r="H171" i="32"/>
  <c r="H169" i="32"/>
  <c r="F166" i="32"/>
  <c r="F164" i="32"/>
  <c r="H162" i="32"/>
  <c r="D161" i="32"/>
  <c r="D159" i="32"/>
  <c r="F157" i="32"/>
  <c r="H155" i="32"/>
  <c r="H153" i="32"/>
  <c r="F150" i="32"/>
  <c r="F148" i="32"/>
  <c r="H146" i="32"/>
  <c r="D145" i="32"/>
  <c r="D143" i="32"/>
  <c r="F141" i="32"/>
  <c r="H139" i="32"/>
  <c r="H137" i="32"/>
  <c r="F134" i="32"/>
  <c r="F132" i="32"/>
  <c r="H130" i="32"/>
  <c r="D129" i="32"/>
  <c r="D127" i="32"/>
  <c r="F125" i="32"/>
  <c r="G123" i="32"/>
  <c r="G232" i="32"/>
  <c r="H232" i="32"/>
  <c r="G224" i="32"/>
  <c r="H224" i="32"/>
  <c r="G216" i="32"/>
  <c r="H216" i="32"/>
  <c r="G208" i="32"/>
  <c r="H208" i="32"/>
  <c r="G200" i="32"/>
  <c r="H200" i="32"/>
  <c r="G192" i="32"/>
  <c r="H192" i="32"/>
  <c r="G184" i="32"/>
  <c r="H184" i="32"/>
  <c r="G176" i="32"/>
  <c r="H176" i="32"/>
  <c r="G168" i="32"/>
  <c r="H168" i="32"/>
  <c r="G160" i="32"/>
  <c r="H160" i="32"/>
  <c r="G152" i="32"/>
  <c r="H152" i="32"/>
  <c r="G144" i="32"/>
  <c r="H144" i="32"/>
  <c r="G136" i="32"/>
  <c r="H136" i="32"/>
  <c r="G128" i="32"/>
  <c r="H128" i="32"/>
  <c r="E188" i="33"/>
  <c r="F188" i="33"/>
  <c r="G188" i="33"/>
  <c r="H188" i="33"/>
  <c r="C188" i="33"/>
  <c r="D188" i="33"/>
  <c r="E180" i="33"/>
  <c r="F180" i="33"/>
  <c r="G180" i="33"/>
  <c r="H180" i="33"/>
  <c r="C180" i="33"/>
  <c r="D180" i="33"/>
  <c r="E172" i="33"/>
  <c r="F172" i="33"/>
  <c r="G172" i="33"/>
  <c r="H172" i="33"/>
  <c r="C172" i="33"/>
  <c r="D172" i="33"/>
  <c r="E164" i="33"/>
  <c r="F164" i="33"/>
  <c r="G164" i="33"/>
  <c r="H164" i="33"/>
  <c r="C164" i="33"/>
  <c r="D164" i="33"/>
  <c r="E156" i="33"/>
  <c r="F156" i="33"/>
  <c r="G156" i="33"/>
  <c r="H156" i="33"/>
  <c r="C156" i="33"/>
  <c r="D156" i="33"/>
  <c r="E148" i="33"/>
  <c r="F148" i="33"/>
  <c r="G148" i="33"/>
  <c r="H148" i="33"/>
  <c r="C148" i="33"/>
  <c r="D148" i="33"/>
  <c r="E140" i="33"/>
  <c r="F140" i="33"/>
  <c r="G140" i="33"/>
  <c r="H140" i="33"/>
  <c r="C140" i="33"/>
  <c r="D140" i="33"/>
  <c r="E132" i="33"/>
  <c r="F132" i="33"/>
  <c r="G132" i="33"/>
  <c r="H132" i="33"/>
  <c r="C132" i="33"/>
  <c r="D132" i="33"/>
  <c r="E124" i="33"/>
  <c r="F124" i="33"/>
  <c r="G124" i="33"/>
  <c r="H124" i="33"/>
  <c r="C124" i="33"/>
  <c r="D124" i="33"/>
  <c r="G207" i="34"/>
  <c r="H207" i="34"/>
  <c r="D207" i="34"/>
  <c r="E207" i="34"/>
  <c r="F207" i="34"/>
  <c r="C207" i="34"/>
  <c r="G199" i="34"/>
  <c r="H199" i="34"/>
  <c r="C199" i="34"/>
  <c r="D199" i="34"/>
  <c r="E199" i="34"/>
  <c r="F199" i="34"/>
  <c r="G191" i="34"/>
  <c r="H191" i="34"/>
  <c r="D191" i="34"/>
  <c r="E191" i="34"/>
  <c r="F191" i="34"/>
  <c r="C191" i="34"/>
  <c r="G183" i="34"/>
  <c r="H183" i="34"/>
  <c r="C183" i="34"/>
  <c r="D183" i="34"/>
  <c r="E183" i="34"/>
  <c r="F183" i="34"/>
  <c r="G175" i="34"/>
  <c r="H175" i="34"/>
  <c r="D175" i="34"/>
  <c r="E175" i="34"/>
  <c r="F175" i="34"/>
  <c r="C175" i="34"/>
  <c r="G167" i="34"/>
  <c r="H167" i="34"/>
  <c r="C167" i="34"/>
  <c r="D167" i="34"/>
  <c r="E167" i="34"/>
  <c r="F167" i="34"/>
  <c r="G159" i="34"/>
  <c r="H159" i="34"/>
  <c r="D159" i="34"/>
  <c r="E159" i="34"/>
  <c r="F159" i="34"/>
  <c r="C159" i="34"/>
  <c r="G151" i="34"/>
  <c r="H151" i="34"/>
  <c r="C151" i="34"/>
  <c r="D151" i="34"/>
  <c r="E151" i="34"/>
  <c r="F151" i="34"/>
  <c r="G143" i="34"/>
  <c r="H143" i="34"/>
  <c r="D143" i="34"/>
  <c r="E143" i="34"/>
  <c r="F143" i="34"/>
  <c r="C143" i="34"/>
  <c r="G135" i="34"/>
  <c r="H135" i="34"/>
  <c r="C135" i="34"/>
  <c r="D135" i="34"/>
  <c r="E135" i="34"/>
  <c r="F135" i="34"/>
  <c r="G127" i="34"/>
  <c r="H127" i="34"/>
  <c r="D127" i="34"/>
  <c r="E127" i="34"/>
  <c r="F127" i="34"/>
  <c r="C127" i="34"/>
  <c r="C193" i="35"/>
  <c r="D193" i="35"/>
  <c r="E193" i="35"/>
  <c r="F193" i="35"/>
  <c r="G193" i="35"/>
  <c r="H193" i="35"/>
  <c r="C185" i="35"/>
  <c r="D185" i="35"/>
  <c r="E185" i="35"/>
  <c r="F185" i="35"/>
  <c r="G185" i="35"/>
  <c r="H185" i="35"/>
  <c r="C177" i="35"/>
  <c r="D177" i="35"/>
  <c r="E177" i="35"/>
  <c r="F177" i="35"/>
  <c r="G177" i="35"/>
  <c r="H177" i="35"/>
  <c r="C169" i="35"/>
  <c r="D169" i="35"/>
  <c r="E169" i="35"/>
  <c r="F169" i="35"/>
  <c r="G169" i="35"/>
  <c r="H169" i="35"/>
  <c r="E161" i="35"/>
  <c r="F161" i="35"/>
  <c r="C161" i="35"/>
  <c r="D161" i="35"/>
  <c r="G161" i="35"/>
  <c r="H161" i="35"/>
  <c r="D153" i="35"/>
  <c r="E153" i="35"/>
  <c r="F153" i="35"/>
  <c r="G153" i="35"/>
  <c r="H153" i="35"/>
  <c r="C153" i="35"/>
  <c r="D145" i="35"/>
  <c r="E145" i="35"/>
  <c r="F145" i="35"/>
  <c r="G145" i="35"/>
  <c r="H145" i="35"/>
  <c r="C145" i="35"/>
  <c r="D137" i="35"/>
  <c r="E137" i="35"/>
  <c r="F137" i="35"/>
  <c r="G137" i="35"/>
  <c r="H137" i="35"/>
  <c r="C137" i="35"/>
  <c r="D129" i="35"/>
  <c r="E129" i="35"/>
  <c r="F129" i="35"/>
  <c r="G129" i="35"/>
  <c r="H129" i="35"/>
  <c r="C129" i="35"/>
  <c r="G235" i="32"/>
  <c r="G233" i="32"/>
  <c r="C232" i="32"/>
  <c r="E228" i="32"/>
  <c r="G226" i="32"/>
  <c r="C225" i="32"/>
  <c r="E221" i="32"/>
  <c r="G219" i="32"/>
  <c r="G217" i="32"/>
  <c r="C216" i="32"/>
  <c r="E212" i="32"/>
  <c r="G210" i="32"/>
  <c r="C209" i="32"/>
  <c r="E205" i="32"/>
  <c r="G203" i="32"/>
  <c r="G201" i="32"/>
  <c r="C200" i="32"/>
  <c r="E196" i="32"/>
  <c r="G194" i="32"/>
  <c r="C193" i="32"/>
  <c r="E189" i="32"/>
  <c r="G187" i="32"/>
  <c r="G185" i="32"/>
  <c r="C184" i="32"/>
  <c r="E180" i="32"/>
  <c r="G178" i="32"/>
  <c r="C177" i="32"/>
  <c r="E173" i="32"/>
  <c r="G171" i="32"/>
  <c r="G169" i="32"/>
  <c r="C168" i="32"/>
  <c r="E164" i="32"/>
  <c r="G162" i="32"/>
  <c r="C161" i="32"/>
  <c r="E157" i="32"/>
  <c r="G155" i="32"/>
  <c r="G153" i="32"/>
  <c r="C152" i="32"/>
  <c r="E148" i="32"/>
  <c r="G146" i="32"/>
  <c r="C145" i="32"/>
  <c r="E141" i="32"/>
  <c r="G139" i="32"/>
  <c r="G137" i="32"/>
  <c r="C136" i="32"/>
  <c r="E132" i="32"/>
  <c r="G130" i="32"/>
  <c r="C129" i="32"/>
  <c r="E125" i="32"/>
  <c r="E231" i="32"/>
  <c r="F231" i="32"/>
  <c r="E223" i="32"/>
  <c r="F223" i="32"/>
  <c r="E215" i="32"/>
  <c r="F215" i="32"/>
  <c r="E207" i="32"/>
  <c r="F207" i="32"/>
  <c r="E199" i="32"/>
  <c r="F199" i="32"/>
  <c r="E191" i="32"/>
  <c r="F191" i="32"/>
  <c r="E183" i="32"/>
  <c r="F183" i="32"/>
  <c r="E175" i="32"/>
  <c r="F175" i="32"/>
  <c r="E167" i="32"/>
  <c r="F167" i="32"/>
  <c r="E159" i="32"/>
  <c r="F159" i="32"/>
  <c r="E151" i="32"/>
  <c r="F151" i="32"/>
  <c r="E143" i="32"/>
  <c r="F143" i="32"/>
  <c r="E135" i="32"/>
  <c r="F135" i="32"/>
  <c r="E127" i="32"/>
  <c r="F127" i="32"/>
  <c r="C187" i="33"/>
  <c r="D187" i="33"/>
  <c r="E187" i="33"/>
  <c r="F187" i="33"/>
  <c r="G187" i="33"/>
  <c r="H187" i="33"/>
  <c r="C179" i="33"/>
  <c r="D179" i="33"/>
  <c r="E179" i="33"/>
  <c r="F179" i="33"/>
  <c r="G179" i="33"/>
  <c r="H179" i="33"/>
  <c r="C171" i="33"/>
  <c r="D171" i="33"/>
  <c r="E171" i="33"/>
  <c r="F171" i="33"/>
  <c r="G171" i="33"/>
  <c r="H171" i="33"/>
  <c r="C163" i="33"/>
  <c r="D163" i="33"/>
  <c r="E163" i="33"/>
  <c r="F163" i="33"/>
  <c r="G163" i="33"/>
  <c r="H163" i="33"/>
  <c r="C155" i="33"/>
  <c r="D155" i="33"/>
  <c r="E155" i="33"/>
  <c r="F155" i="33"/>
  <c r="G155" i="33"/>
  <c r="H155" i="33"/>
  <c r="C147" i="33"/>
  <c r="D147" i="33"/>
  <c r="E147" i="33"/>
  <c r="F147" i="33"/>
  <c r="G147" i="33"/>
  <c r="H147" i="33"/>
  <c r="C139" i="33"/>
  <c r="D139" i="33"/>
  <c r="E139" i="33"/>
  <c r="F139" i="33"/>
  <c r="G139" i="33"/>
  <c r="H139" i="33"/>
  <c r="C131" i="33"/>
  <c r="D131" i="33"/>
  <c r="E131" i="33"/>
  <c r="F131" i="33"/>
  <c r="G131" i="33"/>
  <c r="H131" i="33"/>
  <c r="C123" i="33"/>
  <c r="D123" i="33"/>
  <c r="E123" i="33"/>
  <c r="F123" i="33"/>
  <c r="G123" i="33"/>
  <c r="H123" i="33"/>
  <c r="E206" i="34"/>
  <c r="F206" i="34"/>
  <c r="C206" i="34"/>
  <c r="D206" i="34"/>
  <c r="G206" i="34"/>
  <c r="H206" i="34"/>
  <c r="E198" i="34"/>
  <c r="F198" i="34"/>
  <c r="D198" i="34"/>
  <c r="G198" i="34"/>
  <c r="H198" i="34"/>
  <c r="C198" i="34"/>
  <c r="E190" i="34"/>
  <c r="F190" i="34"/>
  <c r="C190" i="34"/>
  <c r="D190" i="34"/>
  <c r="G190" i="34"/>
  <c r="H190" i="34"/>
  <c r="E182" i="34"/>
  <c r="F182" i="34"/>
  <c r="D182" i="34"/>
  <c r="G182" i="34"/>
  <c r="H182" i="34"/>
  <c r="C182" i="34"/>
  <c r="E174" i="34"/>
  <c r="F174" i="34"/>
  <c r="C174" i="34"/>
  <c r="D174" i="34"/>
  <c r="G174" i="34"/>
  <c r="H174" i="34"/>
  <c r="E166" i="34"/>
  <c r="F166" i="34"/>
  <c r="D166" i="34"/>
  <c r="G166" i="34"/>
  <c r="H166" i="34"/>
  <c r="C166" i="34"/>
  <c r="E158" i="34"/>
  <c r="F158" i="34"/>
  <c r="C158" i="34"/>
  <c r="D158" i="34"/>
  <c r="G158" i="34"/>
  <c r="H158" i="34"/>
  <c r="E150" i="34"/>
  <c r="F150" i="34"/>
  <c r="D150" i="34"/>
  <c r="G150" i="34"/>
  <c r="H150" i="34"/>
  <c r="C150" i="34"/>
  <c r="E142" i="34"/>
  <c r="F142" i="34"/>
  <c r="C142" i="34"/>
  <c r="D142" i="34"/>
  <c r="G142" i="34"/>
  <c r="H142" i="34"/>
  <c r="E134" i="34"/>
  <c r="F134" i="34"/>
  <c r="D134" i="34"/>
  <c r="G134" i="34"/>
  <c r="H134" i="34"/>
  <c r="C134" i="34"/>
  <c r="E126" i="34"/>
  <c r="F126" i="34"/>
  <c r="C126" i="34"/>
  <c r="D126" i="34"/>
  <c r="G126" i="34"/>
  <c r="H126" i="34"/>
  <c r="C192" i="35"/>
  <c r="D192" i="35"/>
  <c r="E192" i="35"/>
  <c r="F192" i="35"/>
  <c r="G192" i="35"/>
  <c r="H192" i="35"/>
  <c r="C184" i="35"/>
  <c r="D184" i="35"/>
  <c r="E184" i="35"/>
  <c r="F184" i="35"/>
  <c r="G184" i="35"/>
  <c r="H184" i="35"/>
  <c r="C176" i="35"/>
  <c r="D176" i="35"/>
  <c r="E176" i="35"/>
  <c r="F176" i="35"/>
  <c r="G176" i="35"/>
  <c r="H176" i="35"/>
  <c r="C168" i="35"/>
  <c r="D168" i="35"/>
  <c r="E168" i="35"/>
  <c r="F168" i="35"/>
  <c r="G168" i="35"/>
  <c r="H168" i="35"/>
  <c r="C160" i="35"/>
  <c r="D160" i="35"/>
  <c r="E160" i="35"/>
  <c r="F160" i="35"/>
  <c r="G160" i="35"/>
  <c r="H160" i="35"/>
  <c r="C152" i="35"/>
  <c r="D152" i="35"/>
  <c r="E152" i="35"/>
  <c r="F152" i="35"/>
  <c r="G152" i="35"/>
  <c r="H152" i="35"/>
  <c r="C144" i="35"/>
  <c r="D144" i="35"/>
  <c r="E144" i="35"/>
  <c r="F144" i="35"/>
  <c r="G144" i="35"/>
  <c r="H144" i="35"/>
  <c r="C136" i="35"/>
  <c r="D136" i="35"/>
  <c r="E136" i="35"/>
  <c r="F136" i="35"/>
  <c r="G136" i="35"/>
  <c r="H136" i="35"/>
  <c r="C128" i="35"/>
  <c r="D128" i="35"/>
  <c r="E128" i="35"/>
  <c r="F128" i="35"/>
  <c r="G128" i="35"/>
  <c r="H128" i="35"/>
  <c r="C8" i="35"/>
  <c r="DO8" i="36" s="1"/>
  <c r="DN8" i="36"/>
  <c r="D235" i="32"/>
  <c r="F233" i="32"/>
  <c r="H231" i="32"/>
  <c r="H229" i="32"/>
  <c r="D228" i="32"/>
  <c r="F226" i="32"/>
  <c r="F224" i="32"/>
  <c r="D221" i="32"/>
  <c r="D219" i="32"/>
  <c r="F217" i="32"/>
  <c r="H215" i="32"/>
  <c r="H213" i="32"/>
  <c r="D212" i="32"/>
  <c r="F210" i="32"/>
  <c r="F208" i="32"/>
  <c r="D205" i="32"/>
  <c r="D203" i="32"/>
  <c r="F201" i="32"/>
  <c r="H199" i="32"/>
  <c r="H197" i="32"/>
  <c r="D196" i="32"/>
  <c r="F194" i="32"/>
  <c r="F192" i="32"/>
  <c r="D189" i="32"/>
  <c r="D187" i="32"/>
  <c r="F185" i="32"/>
  <c r="H183" i="32"/>
  <c r="H181" i="32"/>
  <c r="D180" i="32"/>
  <c r="F178" i="32"/>
  <c r="F176" i="32"/>
  <c r="D173" i="32"/>
  <c r="D171" i="32"/>
  <c r="F169" i="32"/>
  <c r="H167" i="32"/>
  <c r="H165" i="32"/>
  <c r="D164" i="32"/>
  <c r="F162" i="32"/>
  <c r="F160" i="32"/>
  <c r="D157" i="32"/>
  <c r="D155" i="32"/>
  <c r="F153" i="32"/>
  <c r="H151" i="32"/>
  <c r="H149" i="32"/>
  <c r="D148" i="32"/>
  <c r="F146" i="32"/>
  <c r="F144" i="32"/>
  <c r="D141" i="32"/>
  <c r="D139" i="32"/>
  <c r="F137" i="32"/>
  <c r="H135" i="32"/>
  <c r="H133" i="32"/>
  <c r="D132" i="32"/>
  <c r="F130" i="32"/>
  <c r="F128" i="32"/>
  <c r="D125" i="32"/>
  <c r="C230" i="32"/>
  <c r="D230" i="32"/>
  <c r="C222" i="32"/>
  <c r="D222" i="32"/>
  <c r="C214" i="32"/>
  <c r="D214" i="32"/>
  <c r="C206" i="32"/>
  <c r="D206" i="32"/>
  <c r="C198" i="32"/>
  <c r="D198" i="32"/>
  <c r="C190" i="32"/>
  <c r="D190" i="32"/>
  <c r="C182" i="32"/>
  <c r="D182" i="32"/>
  <c r="C174" i="32"/>
  <c r="D174" i="32"/>
  <c r="C166" i="32"/>
  <c r="D166" i="32"/>
  <c r="C158" i="32"/>
  <c r="D158" i="32"/>
  <c r="C150" i="32"/>
  <c r="D150" i="32"/>
  <c r="C142" i="32"/>
  <c r="D142" i="32"/>
  <c r="C134" i="32"/>
  <c r="D134" i="32"/>
  <c r="C126" i="32"/>
  <c r="D126" i="32"/>
  <c r="C186" i="33"/>
  <c r="D186" i="33"/>
  <c r="E186" i="33"/>
  <c r="F186" i="33"/>
  <c r="G186" i="33"/>
  <c r="H186" i="33"/>
  <c r="C178" i="33"/>
  <c r="D178" i="33"/>
  <c r="E178" i="33"/>
  <c r="F178" i="33"/>
  <c r="G178" i="33"/>
  <c r="H178" i="33"/>
  <c r="C170" i="33"/>
  <c r="D170" i="33"/>
  <c r="E170" i="33"/>
  <c r="F170" i="33"/>
  <c r="G170" i="33"/>
  <c r="H170" i="33"/>
  <c r="C162" i="33"/>
  <c r="D162" i="33"/>
  <c r="E162" i="33"/>
  <c r="F162" i="33"/>
  <c r="G162" i="33"/>
  <c r="H162" i="33"/>
  <c r="C154" i="33"/>
  <c r="D154" i="33"/>
  <c r="E154" i="33"/>
  <c r="F154" i="33"/>
  <c r="G154" i="33"/>
  <c r="H154" i="33"/>
  <c r="C146" i="33"/>
  <c r="D146" i="33"/>
  <c r="E146" i="33"/>
  <c r="F146" i="33"/>
  <c r="G146" i="33"/>
  <c r="H146" i="33"/>
  <c r="C138" i="33"/>
  <c r="D138" i="33"/>
  <c r="E138" i="33"/>
  <c r="F138" i="33"/>
  <c r="G138" i="33"/>
  <c r="H138" i="33"/>
  <c r="C130" i="33"/>
  <c r="D130" i="33"/>
  <c r="E130" i="33"/>
  <c r="F130" i="33"/>
  <c r="G130" i="33"/>
  <c r="H130" i="33"/>
  <c r="C205" i="34"/>
  <c r="D205" i="34"/>
  <c r="F205" i="34"/>
  <c r="G205" i="34"/>
  <c r="H205" i="34"/>
  <c r="E205" i="34"/>
  <c r="C197" i="34"/>
  <c r="D197" i="34"/>
  <c r="E197" i="34"/>
  <c r="F197" i="34"/>
  <c r="G197" i="34"/>
  <c r="H197" i="34"/>
  <c r="C189" i="34"/>
  <c r="D189" i="34"/>
  <c r="F189" i="34"/>
  <c r="G189" i="34"/>
  <c r="H189" i="34"/>
  <c r="E189" i="34"/>
  <c r="C181" i="34"/>
  <c r="D181" i="34"/>
  <c r="E181" i="34"/>
  <c r="F181" i="34"/>
  <c r="G181" i="34"/>
  <c r="H181" i="34"/>
  <c r="C173" i="34"/>
  <c r="D173" i="34"/>
  <c r="F173" i="34"/>
  <c r="G173" i="34"/>
  <c r="H173" i="34"/>
  <c r="E173" i="34"/>
  <c r="C165" i="34"/>
  <c r="D165" i="34"/>
  <c r="E165" i="34"/>
  <c r="F165" i="34"/>
  <c r="G165" i="34"/>
  <c r="H165" i="34"/>
  <c r="C157" i="34"/>
  <c r="D157" i="34"/>
  <c r="F157" i="34"/>
  <c r="G157" i="34"/>
  <c r="H157" i="34"/>
  <c r="E157" i="34"/>
  <c r="C149" i="34"/>
  <c r="D149" i="34"/>
  <c r="E149" i="34"/>
  <c r="F149" i="34"/>
  <c r="G149" i="34"/>
  <c r="H149" i="34"/>
  <c r="C141" i="34"/>
  <c r="D141" i="34"/>
  <c r="F141" i="34"/>
  <c r="G141" i="34"/>
  <c r="H141" i="34"/>
  <c r="E141" i="34"/>
  <c r="C133" i="34"/>
  <c r="D133" i="34"/>
  <c r="E133" i="34"/>
  <c r="F133" i="34"/>
  <c r="G133" i="34"/>
  <c r="H133" i="34"/>
  <c r="C125" i="34"/>
  <c r="D125" i="34"/>
  <c r="F125" i="34"/>
  <c r="G125" i="34"/>
  <c r="H125" i="34"/>
  <c r="E125" i="34"/>
  <c r="G191" i="35"/>
  <c r="H191" i="35"/>
  <c r="C191" i="35"/>
  <c r="D191" i="35"/>
  <c r="E191" i="35"/>
  <c r="F191" i="35"/>
  <c r="G183" i="35"/>
  <c r="H183" i="35"/>
  <c r="C183" i="35"/>
  <c r="D183" i="35"/>
  <c r="E183" i="35"/>
  <c r="F183" i="35"/>
  <c r="G175" i="35"/>
  <c r="H175" i="35"/>
  <c r="C175" i="35"/>
  <c r="D175" i="35"/>
  <c r="E175" i="35"/>
  <c r="F175" i="35"/>
  <c r="G167" i="35"/>
  <c r="H167" i="35"/>
  <c r="C167" i="35"/>
  <c r="D167" i="35"/>
  <c r="E167" i="35"/>
  <c r="F167" i="35"/>
  <c r="C159" i="35"/>
  <c r="D159" i="35"/>
  <c r="E159" i="35"/>
  <c r="F159" i="35"/>
  <c r="G159" i="35"/>
  <c r="H159" i="35"/>
  <c r="H151" i="35"/>
  <c r="C151" i="35"/>
  <c r="D151" i="35"/>
  <c r="E151" i="35"/>
  <c r="F151" i="35"/>
  <c r="G151" i="35"/>
  <c r="H143" i="35"/>
  <c r="C143" i="35"/>
  <c r="D143" i="35"/>
  <c r="E143" i="35"/>
  <c r="F143" i="35"/>
  <c r="G143" i="35"/>
  <c r="H135" i="35"/>
  <c r="C135" i="35"/>
  <c r="D135" i="35"/>
  <c r="E135" i="35"/>
  <c r="F135" i="35"/>
  <c r="G135" i="35"/>
  <c r="H127" i="35"/>
  <c r="C127" i="35"/>
  <c r="D127" i="35"/>
  <c r="E127" i="35"/>
  <c r="F127" i="35"/>
  <c r="G127" i="35"/>
  <c r="C235" i="32"/>
  <c r="E233" i="32"/>
  <c r="G231" i="32"/>
  <c r="G229" i="32"/>
  <c r="C228" i="32"/>
  <c r="E226" i="32"/>
  <c r="E224" i="32"/>
  <c r="G222" i="32"/>
  <c r="C221" i="32"/>
  <c r="C219" i="32"/>
  <c r="E217" i="32"/>
  <c r="G215" i="32"/>
  <c r="G213" i="32"/>
  <c r="C212" i="32"/>
  <c r="E210" i="32"/>
  <c r="E208" i="32"/>
  <c r="G206" i="32"/>
  <c r="C205" i="32"/>
  <c r="C203" i="32"/>
  <c r="E201" i="32"/>
  <c r="G199" i="32"/>
  <c r="G197" i="32"/>
  <c r="C196" i="32"/>
  <c r="E194" i="32"/>
  <c r="E192" i="32"/>
  <c r="G190" i="32"/>
  <c r="C189" i="32"/>
  <c r="C187" i="32"/>
  <c r="E185" i="32"/>
  <c r="G183" i="32"/>
  <c r="G181" i="32"/>
  <c r="C180" i="32"/>
  <c r="E178" i="32"/>
  <c r="E176" i="32"/>
  <c r="G174" i="32"/>
  <c r="C173" i="32"/>
  <c r="C171" i="32"/>
  <c r="E169" i="32"/>
  <c r="G167" i="32"/>
  <c r="G165" i="32"/>
  <c r="C164" i="32"/>
  <c r="E162" i="32"/>
  <c r="E160" i="32"/>
  <c r="G158" i="32"/>
  <c r="C157" i="32"/>
  <c r="C155" i="32"/>
  <c r="E153" i="32"/>
  <c r="G151" i="32"/>
  <c r="G149" i="32"/>
  <c r="C148" i="32"/>
  <c r="E146" i="32"/>
  <c r="E144" i="32"/>
  <c r="G142" i="32"/>
  <c r="C141" i="32"/>
  <c r="C139" i="32"/>
  <c r="E137" i="32"/>
  <c r="G135" i="32"/>
  <c r="G133" i="32"/>
  <c r="C132" i="32"/>
  <c r="E130" i="32"/>
  <c r="E128" i="32"/>
  <c r="G126" i="32"/>
  <c r="C125" i="32"/>
  <c r="G185" i="33"/>
  <c r="H185" i="33"/>
  <c r="C185" i="33"/>
  <c r="D185" i="33"/>
  <c r="E185" i="33"/>
  <c r="F185" i="33"/>
  <c r="G177" i="33"/>
  <c r="H177" i="33"/>
  <c r="C177" i="33"/>
  <c r="D177" i="33"/>
  <c r="E177" i="33"/>
  <c r="F177" i="33"/>
  <c r="G169" i="33"/>
  <c r="H169" i="33"/>
  <c r="C169" i="33"/>
  <c r="D169" i="33"/>
  <c r="E169" i="33"/>
  <c r="F169" i="33"/>
  <c r="G161" i="33"/>
  <c r="H161" i="33"/>
  <c r="C161" i="33"/>
  <c r="D161" i="33"/>
  <c r="E161" i="33"/>
  <c r="F161" i="33"/>
  <c r="G153" i="33"/>
  <c r="H153" i="33"/>
  <c r="C153" i="33"/>
  <c r="D153" i="33"/>
  <c r="E153" i="33"/>
  <c r="F153" i="33"/>
  <c r="G145" i="33"/>
  <c r="H145" i="33"/>
  <c r="C145" i="33"/>
  <c r="D145" i="33"/>
  <c r="E145" i="33"/>
  <c r="F145" i="33"/>
  <c r="G137" i="33"/>
  <c r="H137" i="33"/>
  <c r="C137" i="33"/>
  <c r="D137" i="33"/>
  <c r="E137" i="33"/>
  <c r="F137" i="33"/>
  <c r="G129" i="33"/>
  <c r="H129" i="33"/>
  <c r="C129" i="33"/>
  <c r="D129" i="33"/>
  <c r="E129" i="33"/>
  <c r="F129" i="33"/>
  <c r="C204" i="34"/>
  <c r="D204" i="34"/>
  <c r="E204" i="34"/>
  <c r="F204" i="34"/>
  <c r="G204" i="34"/>
  <c r="H204" i="34"/>
  <c r="F196" i="34"/>
  <c r="G196" i="34"/>
  <c r="H196" i="34"/>
  <c r="C196" i="34"/>
  <c r="D196" i="34"/>
  <c r="E196" i="34"/>
  <c r="C188" i="34"/>
  <c r="D188" i="34"/>
  <c r="E188" i="34"/>
  <c r="F188" i="34"/>
  <c r="G188" i="34"/>
  <c r="H188" i="34"/>
  <c r="F180" i="34"/>
  <c r="G180" i="34"/>
  <c r="H180" i="34"/>
  <c r="C180" i="34"/>
  <c r="D180" i="34"/>
  <c r="E180" i="34"/>
  <c r="C172" i="34"/>
  <c r="D172" i="34"/>
  <c r="E172" i="34"/>
  <c r="F172" i="34"/>
  <c r="G172" i="34"/>
  <c r="H172" i="34"/>
  <c r="F164" i="34"/>
  <c r="G164" i="34"/>
  <c r="H164" i="34"/>
  <c r="C164" i="34"/>
  <c r="D164" i="34"/>
  <c r="E164" i="34"/>
  <c r="C156" i="34"/>
  <c r="D156" i="34"/>
  <c r="E156" i="34"/>
  <c r="F156" i="34"/>
  <c r="G156" i="34"/>
  <c r="H156" i="34"/>
  <c r="F148" i="34"/>
  <c r="G148" i="34"/>
  <c r="H148" i="34"/>
  <c r="C148" i="34"/>
  <c r="D148" i="34"/>
  <c r="E148" i="34"/>
  <c r="C140" i="34"/>
  <c r="D140" i="34"/>
  <c r="E140" i="34"/>
  <c r="F140" i="34"/>
  <c r="G140" i="34"/>
  <c r="H140" i="34"/>
  <c r="F132" i="34"/>
  <c r="G132" i="34"/>
  <c r="H132" i="34"/>
  <c r="C132" i="34"/>
  <c r="D132" i="34"/>
  <c r="E132" i="34"/>
  <c r="C124" i="34"/>
  <c r="D124" i="34"/>
  <c r="E124" i="34"/>
  <c r="F124" i="34"/>
  <c r="G124" i="34"/>
  <c r="H124" i="34"/>
  <c r="E190" i="35"/>
  <c r="F190" i="35"/>
  <c r="G190" i="35"/>
  <c r="H190" i="35"/>
  <c r="C190" i="35"/>
  <c r="D190" i="35"/>
  <c r="E182" i="35"/>
  <c r="F182" i="35"/>
  <c r="G182" i="35"/>
  <c r="H182" i="35"/>
  <c r="C182" i="35"/>
  <c r="D182" i="35"/>
  <c r="E174" i="35"/>
  <c r="F174" i="35"/>
  <c r="G174" i="35"/>
  <c r="H174" i="35"/>
  <c r="C174" i="35"/>
  <c r="D174" i="35"/>
  <c r="E166" i="35"/>
  <c r="F166" i="35"/>
  <c r="G166" i="35"/>
  <c r="H166" i="35"/>
  <c r="C166" i="35"/>
  <c r="D166" i="35"/>
  <c r="G158" i="35"/>
  <c r="H158" i="35"/>
  <c r="E158" i="35"/>
  <c r="F158" i="35"/>
  <c r="C158" i="35"/>
  <c r="D158" i="35"/>
  <c r="F150" i="35"/>
  <c r="G150" i="35"/>
  <c r="H150" i="35"/>
  <c r="C150" i="35"/>
  <c r="D150" i="35"/>
  <c r="E150" i="35"/>
  <c r="F142" i="35"/>
  <c r="G142" i="35"/>
  <c r="H142" i="35"/>
  <c r="C142" i="35"/>
  <c r="D142" i="35"/>
  <c r="E142" i="35"/>
  <c r="F134" i="35"/>
  <c r="G134" i="35"/>
  <c r="H134" i="35"/>
  <c r="C134" i="35"/>
  <c r="D134" i="35"/>
  <c r="E134" i="35"/>
  <c r="F126" i="35"/>
  <c r="G126" i="35"/>
  <c r="H126" i="35"/>
  <c r="C126" i="35"/>
  <c r="D126" i="35"/>
  <c r="E126" i="35"/>
  <c r="F236" i="32"/>
  <c r="H234" i="32"/>
  <c r="D233" i="32"/>
  <c r="D231" i="32"/>
  <c r="F229" i="32"/>
  <c r="H227" i="32"/>
  <c r="H225" i="32"/>
  <c r="D224" i="32"/>
  <c r="F222" i="32"/>
  <c r="F220" i="32"/>
  <c r="H218" i="32"/>
  <c r="D217" i="32"/>
  <c r="D215" i="32"/>
  <c r="F213" i="32"/>
  <c r="H211" i="32"/>
  <c r="H209" i="32"/>
  <c r="D208" i="32"/>
  <c r="F206" i="32"/>
  <c r="F204" i="32"/>
  <c r="H202" i="32"/>
  <c r="D201" i="32"/>
  <c r="D199" i="32"/>
  <c r="F197" i="32"/>
  <c r="H195" i="32"/>
  <c r="H193" i="32"/>
  <c r="D192" i="32"/>
  <c r="F190" i="32"/>
  <c r="F188" i="32"/>
  <c r="H186" i="32"/>
  <c r="D185" i="32"/>
  <c r="D183" i="32"/>
  <c r="F181" i="32"/>
  <c r="H179" i="32"/>
  <c r="H177" i="32"/>
  <c r="D176" i="32"/>
  <c r="F174" i="32"/>
  <c r="F172" i="32"/>
  <c r="H170" i="32"/>
  <c r="D169" i="32"/>
  <c r="D167" i="32"/>
  <c r="F165" i="32"/>
  <c r="H163" i="32"/>
  <c r="H161" i="32"/>
  <c r="D160" i="32"/>
  <c r="F158" i="32"/>
  <c r="F156" i="32"/>
  <c r="H154" i="32"/>
  <c r="D153" i="32"/>
  <c r="D151" i="32"/>
  <c r="F149" i="32"/>
  <c r="H147" i="32"/>
  <c r="H145" i="32"/>
  <c r="D144" i="32"/>
  <c r="F142" i="32"/>
  <c r="F140" i="32"/>
  <c r="H138" i="32"/>
  <c r="D137" i="32"/>
  <c r="D135" i="32"/>
  <c r="F133" i="32"/>
  <c r="H131" i="32"/>
  <c r="H129" i="32"/>
  <c r="D128" i="32"/>
  <c r="F126" i="32"/>
  <c r="F124" i="32"/>
  <c r="E59" i="20"/>
  <c r="CA59" i="36" s="1"/>
  <c r="E109" i="20"/>
  <c r="D13" i="20"/>
  <c r="BZ13" i="36" s="1"/>
  <c r="D72" i="20"/>
  <c r="BZ72" i="36" s="1"/>
  <c r="D128" i="20"/>
  <c r="D51" i="20"/>
  <c r="BZ51" i="36" s="1"/>
  <c r="E115" i="20"/>
  <c r="E101" i="20"/>
  <c r="CA101" i="36" s="1"/>
  <c r="E91" i="20"/>
  <c r="CA91" i="36" s="1"/>
  <c r="D71" i="20"/>
  <c r="BZ71" i="36" s="1"/>
  <c r="E83" i="20"/>
  <c r="CA83" i="36" s="1"/>
  <c r="E139" i="20"/>
  <c r="E16" i="20"/>
  <c r="CA16" i="36" s="1"/>
  <c r="C16" i="20"/>
  <c r="BY16" i="36" s="1"/>
  <c r="D144" i="20"/>
  <c r="D79" i="20"/>
  <c r="BZ79" i="36" s="1"/>
  <c r="D56" i="20"/>
  <c r="BZ56" i="36" s="1"/>
  <c r="E43" i="20"/>
  <c r="CA43" i="36" s="1"/>
  <c r="D120" i="20"/>
  <c r="D55" i="20"/>
  <c r="BZ55" i="36" s="1"/>
  <c r="D119" i="20"/>
  <c r="D107" i="20"/>
  <c r="E93" i="20"/>
  <c r="CA93" i="36" s="1"/>
  <c r="D64" i="20"/>
  <c r="BZ64" i="36" s="1"/>
  <c r="D80" i="20"/>
  <c r="BZ80" i="36" s="1"/>
  <c r="D63" i="20"/>
  <c r="BZ63" i="36" s="1"/>
  <c r="E45" i="20"/>
  <c r="H116" i="20"/>
  <c r="I148" i="20"/>
  <c r="D95" i="20"/>
  <c r="BZ95" i="36" s="1"/>
  <c r="E61" i="20"/>
  <c r="D47" i="20"/>
  <c r="BZ47" i="36" s="1"/>
  <c r="D16" i="20"/>
  <c r="BZ16" i="36" s="1"/>
  <c r="J115" i="20"/>
  <c r="E147" i="20"/>
  <c r="E123" i="20"/>
  <c r="E75" i="20"/>
  <c r="CA75" i="36" s="1"/>
  <c r="E133" i="20"/>
  <c r="D104" i="20"/>
  <c r="BZ104" i="36" s="1"/>
  <c r="D112" i="20"/>
  <c r="D103" i="20"/>
  <c r="BZ103" i="36" s="1"/>
  <c r="D88" i="20"/>
  <c r="BZ88" i="36" s="1"/>
  <c r="E69" i="20"/>
  <c r="CA69" i="36" s="1"/>
  <c r="D40" i="20"/>
  <c r="BZ40" i="36" s="1"/>
  <c r="E34" i="20"/>
  <c r="CA34" i="36" s="1"/>
  <c r="C2" i="20"/>
  <c r="BY2" i="36" s="1"/>
  <c r="D111" i="20"/>
  <c r="D96" i="20"/>
  <c r="BZ96" i="36" s="1"/>
  <c r="D87" i="20"/>
  <c r="BZ87" i="36" s="1"/>
  <c r="E77" i="20"/>
  <c r="CA77" i="36" s="1"/>
  <c r="D48" i="20"/>
  <c r="BZ48" i="36" s="1"/>
  <c r="D5" i="20"/>
  <c r="BZ5" i="36" s="1"/>
  <c r="I132" i="20"/>
  <c r="E131" i="20"/>
  <c r="E99" i="20"/>
  <c r="CA99" i="36" s="1"/>
  <c r="E67" i="20"/>
  <c r="CA67" i="36" s="1"/>
  <c r="E19" i="20"/>
  <c r="CA19" i="36" s="1"/>
  <c r="K95" i="20"/>
  <c r="CG95" i="36" s="1"/>
  <c r="E149" i="20"/>
  <c r="E117" i="20"/>
  <c r="E85" i="20"/>
  <c r="CA85" i="36" s="1"/>
  <c r="E53" i="20"/>
  <c r="CA53" i="36" s="1"/>
  <c r="D8" i="20"/>
  <c r="BZ8" i="36" s="1"/>
  <c r="K108" i="20"/>
  <c r="L93" i="20"/>
  <c r="CH93" i="36" s="1"/>
  <c r="G107" i="20"/>
  <c r="J136" i="20"/>
  <c r="C13" i="20"/>
  <c r="BY13" i="36" s="1"/>
  <c r="C5" i="20"/>
  <c r="BY5" i="36" s="1"/>
  <c r="G103" i="20"/>
  <c r="CC103" i="36" s="1"/>
  <c r="H92" i="20"/>
  <c r="CD92" i="36" s="1"/>
  <c r="G114" i="20"/>
  <c r="I106" i="20"/>
  <c r="CE106" i="36" s="1"/>
  <c r="H122" i="20"/>
  <c r="J113" i="20"/>
  <c r="G105" i="20"/>
  <c r="CC105" i="36" s="1"/>
  <c r="C2" i="21"/>
  <c r="BN2" i="36" s="1"/>
  <c r="J147" i="20"/>
  <c r="J144" i="20"/>
  <c r="G139" i="20"/>
  <c r="J135" i="20"/>
  <c r="J131" i="20"/>
  <c r="J128" i="20"/>
  <c r="G123" i="20"/>
  <c r="I100" i="20"/>
  <c r="CE100" i="36" s="1"/>
  <c r="I120" i="20"/>
  <c r="H112" i="20"/>
  <c r="I104" i="20"/>
  <c r="CE104" i="36" s="1"/>
  <c r="G150" i="20"/>
  <c r="I142" i="20"/>
  <c r="G138" i="20"/>
  <c r="G134" i="20"/>
  <c r="I126" i="20"/>
  <c r="H98" i="20"/>
  <c r="CD98" i="36" s="1"/>
  <c r="J89" i="20"/>
  <c r="CF89" i="36" s="1"/>
  <c r="E37" i="20"/>
  <c r="CA37" i="36" s="1"/>
  <c r="K88" i="20"/>
  <c r="CG88" i="36" s="1"/>
  <c r="G118" i="20"/>
  <c r="K141" i="20"/>
  <c r="K137" i="20"/>
  <c r="K125" i="20"/>
  <c r="D37" i="20"/>
  <c r="BZ37" i="36" s="1"/>
  <c r="E10" i="20"/>
  <c r="CA10" i="36" s="1"/>
  <c r="H96" i="20"/>
  <c r="CD96" i="36" s="1"/>
  <c r="L117" i="20"/>
  <c r="G109" i="20"/>
  <c r="L101" i="20"/>
  <c r="CH101" i="36" s="1"/>
  <c r="D148" i="20"/>
  <c r="E144" i="20"/>
  <c r="E136" i="20"/>
  <c r="D132" i="20"/>
  <c r="E128" i="20"/>
  <c r="E120" i="20"/>
  <c r="E112" i="20"/>
  <c r="E104" i="20"/>
  <c r="CA104" i="36" s="1"/>
  <c r="E96" i="20"/>
  <c r="CA96" i="36" s="1"/>
  <c r="E88" i="20"/>
  <c r="CA88" i="36" s="1"/>
  <c r="E80" i="20"/>
  <c r="CA80" i="36" s="1"/>
  <c r="E72" i="20"/>
  <c r="CA72" i="36" s="1"/>
  <c r="E64" i="20"/>
  <c r="CA64" i="36" s="1"/>
  <c r="E56" i="20"/>
  <c r="CA56" i="36" s="1"/>
  <c r="E48" i="20"/>
  <c r="CA48" i="36" s="1"/>
  <c r="E40" i="20"/>
  <c r="CA40" i="36" s="1"/>
  <c r="E31" i="20"/>
  <c r="CA31" i="36" s="1"/>
  <c r="E13" i="20"/>
  <c r="CA13" i="36" s="1"/>
  <c r="E5" i="20"/>
  <c r="CA5" i="36" s="1"/>
  <c r="L5" i="20"/>
  <c r="CH5" i="36" s="1"/>
  <c r="K5" i="20"/>
  <c r="CG5" i="36" s="1"/>
  <c r="J5" i="20"/>
  <c r="CF5" i="36" s="1"/>
  <c r="I5" i="20"/>
  <c r="CE5" i="36" s="1"/>
  <c r="G5" i="20"/>
  <c r="CC5" i="36" s="1"/>
  <c r="H5" i="20"/>
  <c r="CD5" i="36" s="1"/>
  <c r="H16" i="20"/>
  <c r="CD16" i="36" s="1"/>
  <c r="I16" i="20"/>
  <c r="CE16" i="36" s="1"/>
  <c r="L16" i="20"/>
  <c r="CH16" i="36" s="1"/>
  <c r="G16" i="20"/>
  <c r="CC16" i="36" s="1"/>
  <c r="J16" i="20"/>
  <c r="CF16" i="36" s="1"/>
  <c r="K16" i="20"/>
  <c r="CG16" i="36" s="1"/>
  <c r="H29" i="20"/>
  <c r="CD29" i="36" s="1"/>
  <c r="I29" i="20"/>
  <c r="CE29" i="36" s="1"/>
  <c r="J29" i="20"/>
  <c r="CF29" i="36" s="1"/>
  <c r="K29" i="20"/>
  <c r="CG29" i="36" s="1"/>
  <c r="L29" i="20"/>
  <c r="CH29" i="36" s="1"/>
  <c r="G29" i="20"/>
  <c r="CC29" i="36" s="1"/>
  <c r="J42" i="20"/>
  <c r="CF42" i="36" s="1"/>
  <c r="K42" i="20"/>
  <c r="CG42" i="36" s="1"/>
  <c r="L42" i="20"/>
  <c r="CH42" i="36" s="1"/>
  <c r="G42" i="20"/>
  <c r="CC42" i="36" s="1"/>
  <c r="H42" i="20"/>
  <c r="CD42" i="36" s="1"/>
  <c r="I42" i="20"/>
  <c r="CE42" i="36" s="1"/>
  <c r="L55" i="20"/>
  <c r="CH55" i="36" s="1"/>
  <c r="G55" i="20"/>
  <c r="CC55" i="36" s="1"/>
  <c r="H55" i="20"/>
  <c r="CD55" i="36" s="1"/>
  <c r="I55" i="20"/>
  <c r="CE55" i="36" s="1"/>
  <c r="J55" i="20"/>
  <c r="CF55" i="36" s="1"/>
  <c r="K55" i="20"/>
  <c r="CG55" i="36" s="1"/>
  <c r="J9" i="21"/>
  <c r="BU9" i="36" s="1"/>
  <c r="I9" i="20"/>
  <c r="CE9" i="36" s="1"/>
  <c r="G24" i="20"/>
  <c r="CC24" i="36" s="1"/>
  <c r="H24" i="20"/>
  <c r="CD24" i="36" s="1"/>
  <c r="I24" i="20"/>
  <c r="CE24" i="36" s="1"/>
  <c r="J24" i="20"/>
  <c r="CF24" i="36" s="1"/>
  <c r="K24" i="20"/>
  <c r="CG24" i="36" s="1"/>
  <c r="L24" i="20"/>
  <c r="CH24" i="36" s="1"/>
  <c r="H45" i="20"/>
  <c r="CD45" i="36" s="1"/>
  <c r="I45" i="20"/>
  <c r="CE45" i="36" s="1"/>
  <c r="J45" i="20"/>
  <c r="CF45" i="36" s="1"/>
  <c r="K45" i="20"/>
  <c r="CG45" i="36" s="1"/>
  <c r="L45" i="20"/>
  <c r="CH45" i="36" s="1"/>
  <c r="G45" i="20"/>
  <c r="CC45" i="36" s="1"/>
  <c r="G64" i="20"/>
  <c r="CC64" i="36" s="1"/>
  <c r="H64" i="20"/>
  <c r="CD64" i="36" s="1"/>
  <c r="I64" i="20"/>
  <c r="CE64" i="36" s="1"/>
  <c r="J64" i="20"/>
  <c r="CF64" i="36" s="1"/>
  <c r="K64" i="20"/>
  <c r="CG64" i="36" s="1"/>
  <c r="L64" i="20"/>
  <c r="CH64" i="36" s="1"/>
  <c r="G80" i="20"/>
  <c r="CC80" i="36" s="1"/>
  <c r="H80" i="20"/>
  <c r="CD80" i="36" s="1"/>
  <c r="I80" i="20"/>
  <c r="CE80" i="36" s="1"/>
  <c r="J80" i="20"/>
  <c r="CF80" i="36" s="1"/>
  <c r="K80" i="20"/>
  <c r="CG80" i="36" s="1"/>
  <c r="L80" i="20"/>
  <c r="CH80" i="36" s="1"/>
  <c r="B102" i="17"/>
  <c r="J102" i="20"/>
  <c r="CF102" i="36" s="1"/>
  <c r="K102" i="20"/>
  <c r="CG102" i="36" s="1"/>
  <c r="L91" i="20"/>
  <c r="CH91" i="36" s="1"/>
  <c r="L83" i="20"/>
  <c r="CH83" i="36" s="1"/>
  <c r="G83" i="20"/>
  <c r="CC83" i="36" s="1"/>
  <c r="H83" i="20"/>
  <c r="CD83" i="36" s="1"/>
  <c r="I83" i="20"/>
  <c r="CE83" i="36" s="1"/>
  <c r="J83" i="20"/>
  <c r="CF83" i="36" s="1"/>
  <c r="K83" i="20"/>
  <c r="CG83" i="36" s="1"/>
  <c r="H119" i="21"/>
  <c r="L119" i="20"/>
  <c r="H111" i="21"/>
  <c r="L111" i="20"/>
  <c r="J94" i="20"/>
  <c r="CF94" i="36" s="1"/>
  <c r="K94" i="20"/>
  <c r="CG94" i="36" s="1"/>
  <c r="E123" i="21"/>
  <c r="C119" i="21"/>
  <c r="D115" i="21"/>
  <c r="C111" i="21"/>
  <c r="D107" i="21"/>
  <c r="D99" i="21"/>
  <c r="BO99" i="36" s="1"/>
  <c r="C32" i="21"/>
  <c r="BN32" i="36" s="1"/>
  <c r="BM32" i="36"/>
  <c r="C28" i="21"/>
  <c r="BN28" i="36" s="1"/>
  <c r="BM28" i="36"/>
  <c r="C24" i="21"/>
  <c r="BN24" i="36" s="1"/>
  <c r="BM24" i="36"/>
  <c r="C20" i="21"/>
  <c r="BN20" i="36" s="1"/>
  <c r="BM20" i="36"/>
  <c r="C16" i="21"/>
  <c r="BN16" i="36" s="1"/>
  <c r="BM16" i="36"/>
  <c r="C12" i="21"/>
  <c r="BN12" i="36" s="1"/>
  <c r="BM12" i="36"/>
  <c r="C8" i="21"/>
  <c r="BN8" i="36" s="1"/>
  <c r="BM8" i="36"/>
  <c r="C4" i="21"/>
  <c r="BN4" i="36" s="1"/>
  <c r="BM4" i="36"/>
  <c r="E35" i="20"/>
  <c r="CA35" i="36" s="1"/>
  <c r="E32" i="20"/>
  <c r="CA32" i="36" s="1"/>
  <c r="E29" i="20"/>
  <c r="E26" i="20"/>
  <c r="CA26" i="36" s="1"/>
  <c r="D17" i="20"/>
  <c r="BZ17" i="36" s="1"/>
  <c r="BX17" i="36"/>
  <c r="C17" i="20"/>
  <c r="BY17" i="36" s="1"/>
  <c r="BX15" i="36"/>
  <c r="D15" i="20"/>
  <c r="BZ15" i="36" s="1"/>
  <c r="J9" i="20"/>
  <c r="CF9" i="36" s="1"/>
  <c r="I146" i="20"/>
  <c r="K144" i="20"/>
  <c r="G143" i="20"/>
  <c r="G141" i="20"/>
  <c r="I139" i="20"/>
  <c r="K135" i="20"/>
  <c r="I130" i="20"/>
  <c r="K128" i="20"/>
  <c r="G127" i="20"/>
  <c r="G125" i="20"/>
  <c r="I123" i="20"/>
  <c r="K121" i="20"/>
  <c r="K119" i="20"/>
  <c r="I116" i="20"/>
  <c r="I114" i="20"/>
  <c r="K112" i="20"/>
  <c r="G111" i="20"/>
  <c r="I107" i="20"/>
  <c r="K105" i="20"/>
  <c r="CG105" i="36" s="1"/>
  <c r="K103" i="20"/>
  <c r="CG103" i="36" s="1"/>
  <c r="G102" i="20"/>
  <c r="CC102" i="36" s="1"/>
  <c r="I98" i="20"/>
  <c r="CE98" i="36" s="1"/>
  <c r="K96" i="20"/>
  <c r="CG96" i="36" s="1"/>
  <c r="G95" i="20"/>
  <c r="CC95" i="36" s="1"/>
  <c r="G93" i="20"/>
  <c r="CC93" i="36" s="1"/>
  <c r="I91" i="20"/>
  <c r="CE91" i="36" s="1"/>
  <c r="K89" i="20"/>
  <c r="CG89" i="36" s="1"/>
  <c r="K4" i="20"/>
  <c r="CG4" i="36" s="1"/>
  <c r="H4" i="20"/>
  <c r="CD4" i="36" s="1"/>
  <c r="J4" i="20"/>
  <c r="CF4" i="36" s="1"/>
  <c r="G4" i="20"/>
  <c r="CC4" i="36" s="1"/>
  <c r="I4" i="20"/>
  <c r="CE4" i="36" s="1"/>
  <c r="L4" i="20"/>
  <c r="CH4" i="36" s="1"/>
  <c r="J17" i="20"/>
  <c r="CF17" i="36" s="1"/>
  <c r="K17" i="20"/>
  <c r="CG17" i="36" s="1"/>
  <c r="G17" i="20"/>
  <c r="CC17" i="36" s="1"/>
  <c r="H17" i="20"/>
  <c r="CD17" i="36" s="1"/>
  <c r="I17" i="20"/>
  <c r="CE17" i="36" s="1"/>
  <c r="L17" i="20"/>
  <c r="CH17" i="36" s="1"/>
  <c r="L31" i="20"/>
  <c r="CH31" i="36" s="1"/>
  <c r="G31" i="20"/>
  <c r="CC31" i="36" s="1"/>
  <c r="H31" i="20"/>
  <c r="CD31" i="36" s="1"/>
  <c r="I31" i="20"/>
  <c r="CE31" i="36" s="1"/>
  <c r="J31" i="20"/>
  <c r="CF31" i="36" s="1"/>
  <c r="K31" i="20"/>
  <c r="CG31" i="36" s="1"/>
  <c r="G44" i="20"/>
  <c r="CC44" i="36" s="1"/>
  <c r="H44" i="20"/>
  <c r="CD44" i="36" s="1"/>
  <c r="I44" i="20"/>
  <c r="CE44" i="36" s="1"/>
  <c r="J44" i="20"/>
  <c r="CF44" i="36" s="1"/>
  <c r="K44" i="20"/>
  <c r="CG44" i="36" s="1"/>
  <c r="L44" i="20"/>
  <c r="CH44" i="36" s="1"/>
  <c r="G56" i="20"/>
  <c r="CC56" i="36" s="1"/>
  <c r="H56" i="20"/>
  <c r="CD56" i="36" s="1"/>
  <c r="I56" i="20"/>
  <c r="CE56" i="36" s="1"/>
  <c r="J56" i="20"/>
  <c r="CF56" i="36" s="1"/>
  <c r="K56" i="20"/>
  <c r="CG56" i="36" s="1"/>
  <c r="L56" i="20"/>
  <c r="CH56" i="36" s="1"/>
  <c r="G11" i="20"/>
  <c r="CC11" i="36" s="1"/>
  <c r="J11" i="20"/>
  <c r="CF11" i="36" s="1"/>
  <c r="K11" i="20"/>
  <c r="CG11" i="36" s="1"/>
  <c r="L11" i="20"/>
  <c r="CH11" i="36" s="1"/>
  <c r="H11" i="20"/>
  <c r="CD11" i="36" s="1"/>
  <c r="I11" i="20"/>
  <c r="CE11" i="36" s="1"/>
  <c r="G28" i="20"/>
  <c r="CC28" i="36" s="1"/>
  <c r="H28" i="20"/>
  <c r="CD28" i="36" s="1"/>
  <c r="I28" i="20"/>
  <c r="CE28" i="36" s="1"/>
  <c r="J28" i="20"/>
  <c r="CF28" i="36" s="1"/>
  <c r="K28" i="20"/>
  <c r="CG28" i="36" s="1"/>
  <c r="L28" i="20"/>
  <c r="CH28" i="36" s="1"/>
  <c r="J50" i="20"/>
  <c r="CF50" i="36" s="1"/>
  <c r="K50" i="20"/>
  <c r="CG50" i="36" s="1"/>
  <c r="L50" i="20"/>
  <c r="CH50" i="36" s="1"/>
  <c r="G50" i="20"/>
  <c r="CC50" i="36" s="1"/>
  <c r="H50" i="20"/>
  <c r="CD50" i="36" s="1"/>
  <c r="I50" i="20"/>
  <c r="CE50" i="36" s="1"/>
  <c r="L67" i="20"/>
  <c r="CH67" i="36" s="1"/>
  <c r="G67" i="20"/>
  <c r="CC67" i="36" s="1"/>
  <c r="H67" i="20"/>
  <c r="CD67" i="36" s="1"/>
  <c r="I67" i="20"/>
  <c r="CE67" i="36" s="1"/>
  <c r="J67" i="20"/>
  <c r="CF67" i="36" s="1"/>
  <c r="K67" i="20"/>
  <c r="CG67" i="36" s="1"/>
  <c r="B100" i="19"/>
  <c r="G100" i="20"/>
  <c r="CC100" i="36" s="1"/>
  <c r="J90" i="20"/>
  <c r="CF90" i="36" s="1"/>
  <c r="K90" i="20"/>
  <c r="CG90" i="36" s="1"/>
  <c r="J82" i="20"/>
  <c r="CF82" i="36" s="1"/>
  <c r="K82" i="20"/>
  <c r="CG82" i="36" s="1"/>
  <c r="L82" i="20"/>
  <c r="CH82" i="36" s="1"/>
  <c r="G82" i="20"/>
  <c r="CC82" i="36" s="1"/>
  <c r="H82" i="20"/>
  <c r="CD82" i="36" s="1"/>
  <c r="I82" i="20"/>
  <c r="CE82" i="36" s="1"/>
  <c r="J118" i="20"/>
  <c r="K118" i="20"/>
  <c r="J110" i="20"/>
  <c r="K110" i="20"/>
  <c r="L99" i="20"/>
  <c r="CH99" i="36" s="1"/>
  <c r="D95" i="21"/>
  <c r="BO95" i="36" s="1"/>
  <c r="E91" i="21"/>
  <c r="BP91" i="36" s="1"/>
  <c r="BM91" i="36"/>
  <c r="C87" i="21"/>
  <c r="BN87" i="36" s="1"/>
  <c r="BM87" i="36"/>
  <c r="D83" i="21"/>
  <c r="BO83" i="36" s="1"/>
  <c r="BM83" i="36"/>
  <c r="D79" i="21"/>
  <c r="BO79" i="36" s="1"/>
  <c r="BM79" i="36"/>
  <c r="D75" i="21"/>
  <c r="BO75" i="36" s="1"/>
  <c r="BM75" i="36"/>
  <c r="D67" i="21"/>
  <c r="BO67" i="36" s="1"/>
  <c r="BM67" i="36"/>
  <c r="D63" i="21"/>
  <c r="BO63" i="36" s="1"/>
  <c r="BM63" i="36"/>
  <c r="E59" i="21"/>
  <c r="BP59" i="36" s="1"/>
  <c r="BM59" i="36"/>
  <c r="C55" i="21"/>
  <c r="BN55" i="36" s="1"/>
  <c r="BM55" i="36"/>
  <c r="D51" i="21"/>
  <c r="BO51" i="36" s="1"/>
  <c r="BM51" i="36"/>
  <c r="D47" i="21"/>
  <c r="BO47" i="36" s="1"/>
  <c r="BM47" i="36"/>
  <c r="D43" i="21"/>
  <c r="BO43" i="36" s="1"/>
  <c r="BM43" i="36"/>
  <c r="E148" i="20"/>
  <c r="G148" i="20"/>
  <c r="D145" i="20"/>
  <c r="H145" i="20"/>
  <c r="I145" i="20"/>
  <c r="C143" i="20"/>
  <c r="E140" i="20"/>
  <c r="G140" i="20"/>
  <c r="D137" i="20"/>
  <c r="H137" i="20"/>
  <c r="I137" i="20"/>
  <c r="C135" i="20"/>
  <c r="E132" i="20"/>
  <c r="G132" i="20"/>
  <c r="D129" i="20"/>
  <c r="H129" i="20"/>
  <c r="I129" i="20"/>
  <c r="C127" i="20"/>
  <c r="E124" i="20"/>
  <c r="G124" i="20"/>
  <c r="D121" i="20"/>
  <c r="E116" i="20"/>
  <c r="D113" i="20"/>
  <c r="E108" i="20"/>
  <c r="D105" i="20"/>
  <c r="BZ105" i="36" s="1"/>
  <c r="E100" i="20"/>
  <c r="CA100" i="36" s="1"/>
  <c r="D97" i="20"/>
  <c r="BZ97" i="36" s="1"/>
  <c r="E92" i="20"/>
  <c r="CA92" i="36" s="1"/>
  <c r="BX92" i="36"/>
  <c r="D89" i="20"/>
  <c r="BZ89" i="36" s="1"/>
  <c r="BX89" i="36"/>
  <c r="E84" i="20"/>
  <c r="CA84" i="36" s="1"/>
  <c r="BX84" i="36"/>
  <c r="D81" i="20"/>
  <c r="BZ81" i="36" s="1"/>
  <c r="BX81" i="36"/>
  <c r="E76" i="20"/>
  <c r="CA76" i="36" s="1"/>
  <c r="BX76" i="36"/>
  <c r="D73" i="20"/>
  <c r="BZ73" i="36" s="1"/>
  <c r="BX73" i="36"/>
  <c r="E68" i="20"/>
  <c r="CA68" i="36" s="1"/>
  <c r="BX68" i="36"/>
  <c r="D65" i="20"/>
  <c r="BZ65" i="36" s="1"/>
  <c r="BX65" i="36"/>
  <c r="E60" i="20"/>
  <c r="CA60" i="36" s="1"/>
  <c r="BX60" i="36"/>
  <c r="D57" i="20"/>
  <c r="BZ57" i="36" s="1"/>
  <c r="BX57" i="36"/>
  <c r="E52" i="20"/>
  <c r="CA52" i="36" s="1"/>
  <c r="BX52" i="36"/>
  <c r="D49" i="20"/>
  <c r="BZ49" i="36" s="1"/>
  <c r="BX49" i="36"/>
  <c r="E44" i="20"/>
  <c r="CA44" i="36" s="1"/>
  <c r="BX44" i="36"/>
  <c r="D41" i="20"/>
  <c r="BZ41" i="36" s="1"/>
  <c r="BX41" i="36"/>
  <c r="BX39" i="36"/>
  <c r="D39" i="20"/>
  <c r="BZ39" i="36" s="1"/>
  <c r="D32" i="20"/>
  <c r="BZ32" i="36" s="1"/>
  <c r="D29" i="20"/>
  <c r="BZ29" i="36" s="1"/>
  <c r="E23" i="20"/>
  <c r="CA23" i="36" s="1"/>
  <c r="E20" i="20"/>
  <c r="CA20" i="36" s="1"/>
  <c r="BX20" i="36"/>
  <c r="D20" i="20"/>
  <c r="BZ20" i="36" s="1"/>
  <c r="C14" i="20"/>
  <c r="BY14" i="36" s="1"/>
  <c r="BX14" i="36"/>
  <c r="C11" i="20"/>
  <c r="BX11" i="36"/>
  <c r="C8" i="20"/>
  <c r="BY8" i="36" s="1"/>
  <c r="K9" i="21"/>
  <c r="BV9" i="36" s="1"/>
  <c r="L149" i="20"/>
  <c r="H148" i="20"/>
  <c r="H146" i="20"/>
  <c r="L142" i="20"/>
  <c r="L140" i="20"/>
  <c r="H139" i="20"/>
  <c r="J137" i="20"/>
  <c r="L133" i="20"/>
  <c r="H132" i="20"/>
  <c r="H130" i="20"/>
  <c r="L126" i="20"/>
  <c r="L124" i="20"/>
  <c r="H123" i="20"/>
  <c r="J121" i="20"/>
  <c r="J119" i="20"/>
  <c r="H114" i="20"/>
  <c r="J112" i="20"/>
  <c r="L110" i="20"/>
  <c r="L108" i="20"/>
  <c r="H107" i="20"/>
  <c r="J105" i="20"/>
  <c r="CF105" i="36" s="1"/>
  <c r="J103" i="20"/>
  <c r="CF103" i="36" s="1"/>
  <c r="H100" i="20"/>
  <c r="CD100" i="36" s="1"/>
  <c r="J96" i="20"/>
  <c r="CF96" i="36" s="1"/>
  <c r="L94" i="20"/>
  <c r="CH94" i="36" s="1"/>
  <c r="L92" i="20"/>
  <c r="CH92" i="36" s="1"/>
  <c r="H91" i="20"/>
  <c r="CD91" i="36" s="1"/>
  <c r="G3" i="20"/>
  <c r="CC3" i="36" s="1"/>
  <c r="L3" i="20"/>
  <c r="CH3" i="36" s="1"/>
  <c r="I3" i="20"/>
  <c r="CE3" i="36" s="1"/>
  <c r="H3" i="20"/>
  <c r="CD3" i="36" s="1"/>
  <c r="K3" i="20"/>
  <c r="CG3" i="36" s="1"/>
  <c r="J3" i="20"/>
  <c r="CF3" i="36" s="1"/>
  <c r="L18" i="20"/>
  <c r="CH18" i="36" s="1"/>
  <c r="J18" i="20"/>
  <c r="CF18" i="36" s="1"/>
  <c r="K18" i="20"/>
  <c r="CG18" i="36" s="1"/>
  <c r="G18" i="20"/>
  <c r="CC18" i="36" s="1"/>
  <c r="H18" i="20"/>
  <c r="CD18" i="36" s="1"/>
  <c r="I18" i="20"/>
  <c r="CE18" i="36" s="1"/>
  <c r="H33" i="20"/>
  <c r="CD33" i="36" s="1"/>
  <c r="I33" i="20"/>
  <c r="CE33" i="36" s="1"/>
  <c r="J33" i="20"/>
  <c r="CF33" i="36" s="1"/>
  <c r="K33" i="20"/>
  <c r="CG33" i="36" s="1"/>
  <c r="L33" i="20"/>
  <c r="CH33" i="36" s="1"/>
  <c r="G33" i="20"/>
  <c r="CC33" i="36" s="1"/>
  <c r="J46" i="20"/>
  <c r="CF46" i="36" s="1"/>
  <c r="K46" i="20"/>
  <c r="CG46" i="36" s="1"/>
  <c r="L46" i="20"/>
  <c r="CH46" i="36" s="1"/>
  <c r="G46" i="20"/>
  <c r="CC46" i="36" s="1"/>
  <c r="H46" i="20"/>
  <c r="CD46" i="36" s="1"/>
  <c r="I46" i="20"/>
  <c r="CE46" i="36" s="1"/>
  <c r="J58" i="20"/>
  <c r="CF58" i="36" s="1"/>
  <c r="K58" i="20"/>
  <c r="CG58" i="36" s="1"/>
  <c r="L58" i="20"/>
  <c r="CH58" i="36" s="1"/>
  <c r="G58" i="20"/>
  <c r="CC58" i="36" s="1"/>
  <c r="H58" i="20"/>
  <c r="CD58" i="36" s="1"/>
  <c r="I58" i="20"/>
  <c r="CE58" i="36" s="1"/>
  <c r="J13" i="20"/>
  <c r="CF13" i="36" s="1"/>
  <c r="K13" i="20"/>
  <c r="CG13" i="36" s="1"/>
  <c r="H13" i="20"/>
  <c r="CD13" i="36" s="1"/>
  <c r="I13" i="20"/>
  <c r="CE13" i="36" s="1"/>
  <c r="L13" i="20"/>
  <c r="CH13" i="36" s="1"/>
  <c r="G13" i="20"/>
  <c r="CC13" i="36" s="1"/>
  <c r="J30" i="20"/>
  <c r="CF30" i="36" s="1"/>
  <c r="K30" i="20"/>
  <c r="CG30" i="36" s="1"/>
  <c r="L30" i="20"/>
  <c r="CH30" i="36" s="1"/>
  <c r="G30" i="20"/>
  <c r="CC30" i="36" s="1"/>
  <c r="H30" i="20"/>
  <c r="CD30" i="36" s="1"/>
  <c r="I30" i="20"/>
  <c r="CE30" i="36" s="1"/>
  <c r="L51" i="20"/>
  <c r="CH51" i="36" s="1"/>
  <c r="G51" i="20"/>
  <c r="CC51" i="36" s="1"/>
  <c r="H51" i="20"/>
  <c r="CD51" i="36" s="1"/>
  <c r="I51" i="20"/>
  <c r="CE51" i="36" s="1"/>
  <c r="J51" i="20"/>
  <c r="CF51" i="36" s="1"/>
  <c r="K51" i="20"/>
  <c r="CG51" i="36" s="1"/>
  <c r="J70" i="20"/>
  <c r="CF70" i="36" s="1"/>
  <c r="K70" i="20"/>
  <c r="CG70" i="36" s="1"/>
  <c r="L70" i="20"/>
  <c r="CH70" i="36" s="1"/>
  <c r="G70" i="20"/>
  <c r="CC70" i="36" s="1"/>
  <c r="H70" i="20"/>
  <c r="CD70" i="36" s="1"/>
  <c r="I70" i="20"/>
  <c r="CE70" i="36" s="1"/>
  <c r="J98" i="20"/>
  <c r="CF98" i="36" s="1"/>
  <c r="K98" i="20"/>
  <c r="CG98" i="36" s="1"/>
  <c r="H89" i="20"/>
  <c r="CD89" i="36" s="1"/>
  <c r="I89" i="20"/>
  <c r="CE89" i="36" s="1"/>
  <c r="G89" i="20"/>
  <c r="CC89" i="36" s="1"/>
  <c r="H81" i="20"/>
  <c r="CD81" i="36" s="1"/>
  <c r="I81" i="20"/>
  <c r="CE81" i="36" s="1"/>
  <c r="J81" i="20"/>
  <c r="CF81" i="36" s="1"/>
  <c r="K81" i="20"/>
  <c r="CG81" i="36" s="1"/>
  <c r="L81" i="20"/>
  <c r="CH81" i="36" s="1"/>
  <c r="G81" i="20"/>
  <c r="CC81" i="36" s="1"/>
  <c r="H117" i="20"/>
  <c r="I117" i="20"/>
  <c r="H109" i="20"/>
  <c r="I109" i="20"/>
  <c r="B101" i="19"/>
  <c r="H101" i="20"/>
  <c r="CD101" i="36" s="1"/>
  <c r="I101" i="20"/>
  <c r="CE101" i="36" s="1"/>
  <c r="C130" i="21"/>
  <c r="C126" i="21"/>
  <c r="D122" i="21"/>
  <c r="D114" i="21"/>
  <c r="D110" i="21"/>
  <c r="C106" i="21"/>
  <c r="BN106" i="36" s="1"/>
  <c r="D102" i="21"/>
  <c r="BO102" i="36" s="1"/>
  <c r="E98" i="21"/>
  <c r="BP98" i="36" s="1"/>
  <c r="C35" i="21"/>
  <c r="BN35" i="36" s="1"/>
  <c r="BM35" i="36"/>
  <c r="D31" i="21"/>
  <c r="BO31" i="36" s="1"/>
  <c r="BM31" i="36"/>
  <c r="C27" i="21"/>
  <c r="BN27" i="36" s="1"/>
  <c r="BM27" i="36"/>
  <c r="C23" i="21"/>
  <c r="BN23" i="36" s="1"/>
  <c r="BM23" i="36"/>
  <c r="D19" i="21"/>
  <c r="BO19" i="36" s="1"/>
  <c r="BM19" i="36"/>
  <c r="D15" i="21"/>
  <c r="BO15" i="36" s="1"/>
  <c r="BM15" i="36"/>
  <c r="D11" i="21"/>
  <c r="BO11" i="36" s="1"/>
  <c r="BM11" i="36"/>
  <c r="C3" i="21"/>
  <c r="BN3" i="36" s="1"/>
  <c r="BM3" i="36"/>
  <c r="G9" i="21"/>
  <c r="BR9" i="36" s="1"/>
  <c r="L143" i="20"/>
  <c r="L135" i="20"/>
  <c r="L127" i="20"/>
  <c r="BX87" i="36"/>
  <c r="BX79" i="36"/>
  <c r="BX71" i="36"/>
  <c r="BX63" i="36"/>
  <c r="BX55" i="36"/>
  <c r="BX47" i="36"/>
  <c r="C38" i="20"/>
  <c r="BY38" i="36" s="1"/>
  <c r="BX38" i="36"/>
  <c r="C35" i="20"/>
  <c r="BX35" i="36"/>
  <c r="C32" i="20"/>
  <c r="BY32" i="36" s="1"/>
  <c r="C29" i="20"/>
  <c r="BY29" i="36" s="1"/>
  <c r="C26" i="20"/>
  <c r="BX26" i="36"/>
  <c r="E4" i="20"/>
  <c r="CA4" i="36" s="1"/>
  <c r="BX4" i="36"/>
  <c r="D4" i="20"/>
  <c r="BZ4" i="36" s="1"/>
  <c r="K9" i="20"/>
  <c r="CG9" i="36" s="1"/>
  <c r="K149" i="20"/>
  <c r="K147" i="20"/>
  <c r="G146" i="20"/>
  <c r="I144" i="20"/>
  <c r="K140" i="20"/>
  <c r="G137" i="20"/>
  <c r="I135" i="20"/>
  <c r="K133" i="20"/>
  <c r="K131" i="20"/>
  <c r="G130" i="20"/>
  <c r="I128" i="20"/>
  <c r="K124" i="20"/>
  <c r="G121" i="20"/>
  <c r="I119" i="20"/>
  <c r="K117" i="20"/>
  <c r="K115" i="20"/>
  <c r="I112" i="20"/>
  <c r="I110" i="20"/>
  <c r="I103" i="20"/>
  <c r="CE103" i="36" s="1"/>
  <c r="K101" i="20"/>
  <c r="CG101" i="36" s="1"/>
  <c r="K99" i="20"/>
  <c r="CG99" i="36" s="1"/>
  <c r="G98" i="20"/>
  <c r="CC98" i="36" s="1"/>
  <c r="I96" i="20"/>
  <c r="CE96" i="36" s="1"/>
  <c r="I94" i="20"/>
  <c r="CE94" i="36" s="1"/>
  <c r="K92" i="20"/>
  <c r="CG92" i="36" s="1"/>
  <c r="G91" i="20"/>
  <c r="CC91" i="36" s="1"/>
  <c r="J6" i="20"/>
  <c r="CF6" i="36" s="1"/>
  <c r="I6" i="20"/>
  <c r="CE6" i="36" s="1"/>
  <c r="H6" i="20"/>
  <c r="CD6" i="36" s="1"/>
  <c r="G6" i="20"/>
  <c r="CC6" i="36" s="1"/>
  <c r="L6" i="20"/>
  <c r="CH6" i="36" s="1"/>
  <c r="K6" i="20"/>
  <c r="CG6" i="36" s="1"/>
  <c r="H20" i="20"/>
  <c r="CD20" i="36" s="1"/>
  <c r="I20" i="20"/>
  <c r="CE20" i="36" s="1"/>
  <c r="J20" i="20"/>
  <c r="CF20" i="36" s="1"/>
  <c r="K20" i="20"/>
  <c r="CG20" i="36" s="1"/>
  <c r="L20" i="20"/>
  <c r="CH20" i="36" s="1"/>
  <c r="G20" i="20"/>
  <c r="CC20" i="36" s="1"/>
  <c r="J34" i="20"/>
  <c r="CF34" i="36" s="1"/>
  <c r="K34" i="20"/>
  <c r="CG34" i="36" s="1"/>
  <c r="L34" i="20"/>
  <c r="CH34" i="36" s="1"/>
  <c r="G34" i="20"/>
  <c r="CC34" i="36" s="1"/>
  <c r="H34" i="20"/>
  <c r="CD34" i="36" s="1"/>
  <c r="I34" i="20"/>
  <c r="CE34" i="36" s="1"/>
  <c r="L47" i="20"/>
  <c r="CH47" i="36" s="1"/>
  <c r="G47" i="20"/>
  <c r="CC47" i="36" s="1"/>
  <c r="H47" i="20"/>
  <c r="CD47" i="36" s="1"/>
  <c r="I47" i="20"/>
  <c r="CE47" i="36" s="1"/>
  <c r="J47" i="20"/>
  <c r="CF47" i="36" s="1"/>
  <c r="K47" i="20"/>
  <c r="CG47" i="36" s="1"/>
  <c r="L59" i="20"/>
  <c r="CH59" i="36" s="1"/>
  <c r="G59" i="20"/>
  <c r="CC59" i="36" s="1"/>
  <c r="H59" i="20"/>
  <c r="CD59" i="36" s="1"/>
  <c r="I59" i="20"/>
  <c r="CE59" i="36" s="1"/>
  <c r="J59" i="20"/>
  <c r="CF59" i="36" s="1"/>
  <c r="K59" i="20"/>
  <c r="CG59" i="36" s="1"/>
  <c r="L14" i="20"/>
  <c r="CH14" i="36" s="1"/>
  <c r="G14" i="20"/>
  <c r="CC14" i="36" s="1"/>
  <c r="H14" i="20"/>
  <c r="CD14" i="36" s="1"/>
  <c r="I14" i="20"/>
  <c r="CE14" i="36" s="1"/>
  <c r="J14" i="20"/>
  <c r="CF14" i="36" s="1"/>
  <c r="K14" i="20"/>
  <c r="CG14" i="36" s="1"/>
  <c r="G32" i="20"/>
  <c r="CC32" i="36" s="1"/>
  <c r="H32" i="20"/>
  <c r="CD32" i="36" s="1"/>
  <c r="I32" i="20"/>
  <c r="CE32" i="36" s="1"/>
  <c r="J32" i="20"/>
  <c r="CF32" i="36" s="1"/>
  <c r="K32" i="20"/>
  <c r="CG32" i="36" s="1"/>
  <c r="L32" i="20"/>
  <c r="CH32" i="36" s="1"/>
  <c r="H53" i="20"/>
  <c r="CD53" i="36" s="1"/>
  <c r="I53" i="20"/>
  <c r="CE53" i="36" s="1"/>
  <c r="J53" i="20"/>
  <c r="CF53" i="36" s="1"/>
  <c r="K53" i="20"/>
  <c r="CG53" i="36" s="1"/>
  <c r="L53" i="20"/>
  <c r="CH53" i="36" s="1"/>
  <c r="G53" i="20"/>
  <c r="CC53" i="36" s="1"/>
  <c r="L71" i="20"/>
  <c r="CH71" i="36" s="1"/>
  <c r="G71" i="20"/>
  <c r="CC71" i="36" s="1"/>
  <c r="H71" i="20"/>
  <c r="CD71" i="36" s="1"/>
  <c r="I71" i="20"/>
  <c r="CE71" i="36" s="1"/>
  <c r="J71" i="20"/>
  <c r="CF71" i="36" s="1"/>
  <c r="K71" i="20"/>
  <c r="CG71" i="36" s="1"/>
  <c r="H97" i="20"/>
  <c r="CD97" i="36" s="1"/>
  <c r="I97" i="20"/>
  <c r="CE97" i="36" s="1"/>
  <c r="G88" i="20"/>
  <c r="CC88" i="36" s="1"/>
  <c r="L88" i="20"/>
  <c r="CH88" i="36" s="1"/>
  <c r="G116" i="20"/>
  <c r="G108" i="20"/>
  <c r="D94" i="21"/>
  <c r="BO94" i="36" s="1"/>
  <c r="D90" i="21"/>
  <c r="BO90" i="36" s="1"/>
  <c r="BM90" i="36"/>
  <c r="D82" i="21"/>
  <c r="BO82" i="36" s="1"/>
  <c r="BM82" i="36"/>
  <c r="D78" i="21"/>
  <c r="BO78" i="36" s="1"/>
  <c r="BM78" i="36"/>
  <c r="E74" i="21"/>
  <c r="BP74" i="36" s="1"/>
  <c r="BM74" i="36"/>
  <c r="D70" i="21"/>
  <c r="BO70" i="36" s="1"/>
  <c r="BM70" i="36"/>
  <c r="E66" i="21"/>
  <c r="BP66" i="36" s="1"/>
  <c r="BM66" i="36"/>
  <c r="D62" i="21"/>
  <c r="BO62" i="36" s="1"/>
  <c r="BM62" i="36"/>
  <c r="D58" i="21"/>
  <c r="BO58" i="36" s="1"/>
  <c r="BM58" i="36"/>
  <c r="D50" i="21"/>
  <c r="BO50" i="36" s="1"/>
  <c r="BM50" i="36"/>
  <c r="D46" i="21"/>
  <c r="BO46" i="36" s="1"/>
  <c r="BM46" i="36"/>
  <c r="E42" i="21"/>
  <c r="BP42" i="36" s="1"/>
  <c r="BM42" i="36"/>
  <c r="D38" i="21"/>
  <c r="BO38" i="36" s="1"/>
  <c r="BM38" i="36"/>
  <c r="C150" i="20"/>
  <c r="J150" i="20"/>
  <c r="K150" i="20"/>
  <c r="C142" i="20"/>
  <c r="J142" i="20"/>
  <c r="K142" i="20"/>
  <c r="C134" i="20"/>
  <c r="J134" i="20"/>
  <c r="K134" i="20"/>
  <c r="C126" i="20"/>
  <c r="J126" i="20"/>
  <c r="K126" i="20"/>
  <c r="C118" i="20"/>
  <c r="C110" i="20"/>
  <c r="C102" i="20"/>
  <c r="BY102" i="36" s="1"/>
  <c r="C94" i="20"/>
  <c r="BY94" i="36" s="1"/>
  <c r="C86" i="20"/>
  <c r="BY86" i="36" s="1"/>
  <c r="BX86" i="36"/>
  <c r="C78" i="20"/>
  <c r="BY78" i="36" s="1"/>
  <c r="BX78" i="36"/>
  <c r="C70" i="20"/>
  <c r="BY70" i="36" s="1"/>
  <c r="BX70" i="36"/>
  <c r="C62" i="20"/>
  <c r="BY62" i="36" s="1"/>
  <c r="BX62" i="36"/>
  <c r="C54" i="20"/>
  <c r="BY54" i="36" s="1"/>
  <c r="BX54" i="36"/>
  <c r="C46" i="20"/>
  <c r="BY46" i="36" s="1"/>
  <c r="BX46" i="36"/>
  <c r="D25" i="20"/>
  <c r="BZ25" i="36" s="1"/>
  <c r="BX25" i="36"/>
  <c r="C25" i="20"/>
  <c r="BY25" i="36" s="1"/>
  <c r="BX23" i="36"/>
  <c r="D23" i="20"/>
  <c r="BZ23" i="36" s="1"/>
  <c r="L9" i="21"/>
  <c r="BW9" i="36" s="1"/>
  <c r="J149" i="20"/>
  <c r="L145" i="20"/>
  <c r="H144" i="20"/>
  <c r="H142" i="20"/>
  <c r="J140" i="20"/>
  <c r="L138" i="20"/>
  <c r="L136" i="20"/>
  <c r="H135" i="20"/>
  <c r="J133" i="20"/>
  <c r="L129" i="20"/>
  <c r="H128" i="20"/>
  <c r="H126" i="20"/>
  <c r="J124" i="20"/>
  <c r="L122" i="20"/>
  <c r="L120" i="20"/>
  <c r="H119" i="20"/>
  <c r="J117" i="20"/>
  <c r="L113" i="20"/>
  <c r="H110" i="20"/>
  <c r="J108" i="20"/>
  <c r="L106" i="20"/>
  <c r="CH106" i="36" s="1"/>
  <c r="L104" i="20"/>
  <c r="CH104" i="36" s="1"/>
  <c r="H103" i="20"/>
  <c r="CD103" i="36" s="1"/>
  <c r="J101" i="20"/>
  <c r="CF101" i="36" s="1"/>
  <c r="J99" i="20"/>
  <c r="CF99" i="36" s="1"/>
  <c r="L97" i="20"/>
  <c r="CH97" i="36" s="1"/>
  <c r="H94" i="20"/>
  <c r="CD94" i="36" s="1"/>
  <c r="J92" i="20"/>
  <c r="CF92" i="36" s="1"/>
  <c r="L90" i="20"/>
  <c r="CH90" i="36" s="1"/>
  <c r="J88" i="20"/>
  <c r="CF88" i="36" s="1"/>
  <c r="L7" i="20"/>
  <c r="CH7" i="36" s="1"/>
  <c r="I7" i="20"/>
  <c r="CE7" i="36" s="1"/>
  <c r="H7" i="20"/>
  <c r="CD7" i="36" s="1"/>
  <c r="G7" i="20"/>
  <c r="CC7" i="36" s="1"/>
  <c r="K7" i="20"/>
  <c r="CG7" i="36" s="1"/>
  <c r="J7" i="20"/>
  <c r="CF7" i="36" s="1"/>
  <c r="L22" i="20"/>
  <c r="CH22" i="36" s="1"/>
  <c r="H22" i="20"/>
  <c r="CD22" i="36" s="1"/>
  <c r="I22" i="20"/>
  <c r="CE22" i="36" s="1"/>
  <c r="J22" i="20"/>
  <c r="CF22" i="36" s="1"/>
  <c r="K22" i="20"/>
  <c r="CG22" i="36" s="1"/>
  <c r="G22" i="20"/>
  <c r="CC22" i="36" s="1"/>
  <c r="L35" i="20"/>
  <c r="CH35" i="36" s="1"/>
  <c r="G35" i="20"/>
  <c r="CC35" i="36" s="1"/>
  <c r="H35" i="20"/>
  <c r="CD35" i="36" s="1"/>
  <c r="I35" i="20"/>
  <c r="CE35" i="36" s="1"/>
  <c r="J35" i="20"/>
  <c r="CF35" i="36" s="1"/>
  <c r="K35" i="20"/>
  <c r="CG35" i="36" s="1"/>
  <c r="G48" i="20"/>
  <c r="CC48" i="36" s="1"/>
  <c r="H48" i="20"/>
  <c r="CD48" i="36" s="1"/>
  <c r="I48" i="20"/>
  <c r="CE48" i="36" s="1"/>
  <c r="J48" i="20"/>
  <c r="CF48" i="36" s="1"/>
  <c r="K48" i="20"/>
  <c r="CG48" i="36" s="1"/>
  <c r="L48" i="20"/>
  <c r="CH48" i="36" s="1"/>
  <c r="G60" i="20"/>
  <c r="CC60" i="36" s="1"/>
  <c r="H60" i="20"/>
  <c r="CD60" i="36" s="1"/>
  <c r="I60" i="20"/>
  <c r="CE60" i="36" s="1"/>
  <c r="J60" i="20"/>
  <c r="CF60" i="36" s="1"/>
  <c r="K60" i="20"/>
  <c r="CG60" i="36" s="1"/>
  <c r="L60" i="20"/>
  <c r="CH60" i="36" s="1"/>
  <c r="G15" i="20"/>
  <c r="CC15" i="36" s="1"/>
  <c r="H15" i="20"/>
  <c r="CD15" i="36" s="1"/>
  <c r="I15" i="20"/>
  <c r="CE15" i="36" s="1"/>
  <c r="J15" i="20"/>
  <c r="CF15" i="36" s="1"/>
  <c r="K15" i="20"/>
  <c r="CG15" i="36" s="1"/>
  <c r="L15" i="20"/>
  <c r="CH15" i="36" s="1"/>
  <c r="H37" i="20"/>
  <c r="CD37" i="36" s="1"/>
  <c r="I37" i="20"/>
  <c r="CE37" i="36" s="1"/>
  <c r="J37" i="20"/>
  <c r="CF37" i="36" s="1"/>
  <c r="K37" i="20"/>
  <c r="CG37" i="36" s="1"/>
  <c r="L37" i="20"/>
  <c r="CH37" i="36" s="1"/>
  <c r="G37" i="20"/>
  <c r="CC37" i="36" s="1"/>
  <c r="H57" i="20"/>
  <c r="CD57" i="36" s="1"/>
  <c r="I57" i="20"/>
  <c r="CE57" i="36" s="1"/>
  <c r="J57" i="20"/>
  <c r="CF57" i="36" s="1"/>
  <c r="K57" i="20"/>
  <c r="CG57" i="36" s="1"/>
  <c r="L57" i="20"/>
  <c r="CH57" i="36" s="1"/>
  <c r="G57" i="20"/>
  <c r="CC57" i="36" s="1"/>
  <c r="G72" i="20"/>
  <c r="CC72" i="36" s="1"/>
  <c r="H72" i="20"/>
  <c r="CD72" i="36" s="1"/>
  <c r="I72" i="20"/>
  <c r="CE72" i="36" s="1"/>
  <c r="J72" i="20"/>
  <c r="CF72" i="36" s="1"/>
  <c r="K72" i="20"/>
  <c r="CG72" i="36" s="1"/>
  <c r="L72" i="20"/>
  <c r="CH72" i="36" s="1"/>
  <c r="G96" i="20"/>
  <c r="CC96" i="36" s="1"/>
  <c r="L87" i="20"/>
  <c r="CH87" i="36" s="1"/>
  <c r="G87" i="20"/>
  <c r="CC87" i="36" s="1"/>
  <c r="H87" i="20"/>
  <c r="CD87" i="36" s="1"/>
  <c r="I87" i="20"/>
  <c r="CE87" i="36" s="1"/>
  <c r="J87" i="20"/>
  <c r="CF87" i="36" s="1"/>
  <c r="K87" i="20"/>
  <c r="CG87" i="36" s="1"/>
  <c r="L115" i="20"/>
  <c r="L107" i="20"/>
  <c r="E129" i="21"/>
  <c r="E125" i="21"/>
  <c r="E121" i="21"/>
  <c r="E117" i="21"/>
  <c r="E113" i="21"/>
  <c r="E109" i="21"/>
  <c r="E105" i="21"/>
  <c r="BP105" i="36" s="1"/>
  <c r="E101" i="21"/>
  <c r="BP101" i="36" s="1"/>
  <c r="E97" i="21"/>
  <c r="BP97" i="36" s="1"/>
  <c r="E34" i="21"/>
  <c r="BP34" i="36" s="1"/>
  <c r="BM34" i="36"/>
  <c r="D30" i="21"/>
  <c r="BO30" i="36" s="1"/>
  <c r="BM30" i="36"/>
  <c r="D26" i="21"/>
  <c r="BO26" i="36" s="1"/>
  <c r="BM26" i="36"/>
  <c r="C18" i="21"/>
  <c r="BN18" i="36" s="1"/>
  <c r="BM18" i="36"/>
  <c r="D14" i="21"/>
  <c r="BO14" i="36" s="1"/>
  <c r="BM14" i="36"/>
  <c r="E10" i="21"/>
  <c r="BP10" i="36" s="1"/>
  <c r="BM10" i="36"/>
  <c r="E6" i="21"/>
  <c r="BP6" i="36" s="1"/>
  <c r="BM6" i="36"/>
  <c r="C147" i="20"/>
  <c r="L147" i="20"/>
  <c r="C139" i="20"/>
  <c r="L139" i="20"/>
  <c r="C131" i="20"/>
  <c r="L131" i="20"/>
  <c r="C123" i="20"/>
  <c r="L123" i="20"/>
  <c r="C115" i="20"/>
  <c r="C107" i="20"/>
  <c r="C99" i="20"/>
  <c r="BY99" i="36" s="1"/>
  <c r="C91" i="20"/>
  <c r="BX91" i="36"/>
  <c r="C83" i="20"/>
  <c r="BX83" i="36"/>
  <c r="C75" i="20"/>
  <c r="BX75" i="36"/>
  <c r="C67" i="20"/>
  <c r="BX67" i="36"/>
  <c r="CA61" i="36"/>
  <c r="C59" i="20"/>
  <c r="BX59" i="36"/>
  <c r="C51" i="20"/>
  <c r="BX51" i="36"/>
  <c r="CA45" i="36"/>
  <c r="C43" i="20"/>
  <c r="BX43" i="36"/>
  <c r="E28" i="20"/>
  <c r="CA28" i="36" s="1"/>
  <c r="BX28" i="36"/>
  <c r="D28" i="20"/>
  <c r="BZ28" i="36" s="1"/>
  <c r="C22" i="20"/>
  <c r="BY22" i="36" s="1"/>
  <c r="BX22" i="36"/>
  <c r="C19" i="20"/>
  <c r="BX19" i="36"/>
  <c r="BX7" i="36"/>
  <c r="D7" i="20"/>
  <c r="BZ7" i="36" s="1"/>
  <c r="E7" i="20"/>
  <c r="CA7" i="36" s="1"/>
  <c r="C3" i="20"/>
  <c r="BY3" i="36" s="1"/>
  <c r="BX3" i="36"/>
  <c r="L9" i="20"/>
  <c r="CH9" i="36" s="1"/>
  <c r="G149" i="20"/>
  <c r="I147" i="20"/>
  <c r="K145" i="20"/>
  <c r="K143" i="20"/>
  <c r="G142" i="20"/>
  <c r="I140" i="20"/>
  <c r="I138" i="20"/>
  <c r="K136" i="20"/>
  <c r="G135" i="20"/>
  <c r="G133" i="20"/>
  <c r="I131" i="20"/>
  <c r="K129" i="20"/>
  <c r="K127" i="20"/>
  <c r="G126" i="20"/>
  <c r="I124" i="20"/>
  <c r="I122" i="20"/>
  <c r="K120" i="20"/>
  <c r="G119" i="20"/>
  <c r="G117" i="20"/>
  <c r="I115" i="20"/>
  <c r="K113" i="20"/>
  <c r="K111" i="20"/>
  <c r="G110" i="20"/>
  <c r="I108" i="20"/>
  <c r="K104" i="20"/>
  <c r="CG104" i="36" s="1"/>
  <c r="G101" i="20"/>
  <c r="CC101" i="36" s="1"/>
  <c r="I99" i="20"/>
  <c r="CE99" i="36" s="1"/>
  <c r="K97" i="20"/>
  <c r="CG97" i="36" s="1"/>
  <c r="G94" i="20"/>
  <c r="CC94" i="36" s="1"/>
  <c r="I92" i="20"/>
  <c r="CE92" i="36" s="1"/>
  <c r="I90" i="20"/>
  <c r="CE90" i="36" s="1"/>
  <c r="I88" i="20"/>
  <c r="CE88" i="36" s="1"/>
  <c r="D8" i="36"/>
  <c r="J8" i="20"/>
  <c r="CF8" i="36" s="1"/>
  <c r="K8" i="20"/>
  <c r="CG8" i="36" s="1"/>
  <c r="L8" i="20"/>
  <c r="CH8" i="36" s="1"/>
  <c r="CC8" i="36"/>
  <c r="H8" i="20"/>
  <c r="CD8" i="36" s="1"/>
  <c r="I8" i="20"/>
  <c r="CE8" i="36" s="1"/>
  <c r="H25" i="20"/>
  <c r="CD25" i="36" s="1"/>
  <c r="I25" i="20"/>
  <c r="CE25" i="36" s="1"/>
  <c r="J25" i="20"/>
  <c r="CF25" i="36" s="1"/>
  <c r="K25" i="20"/>
  <c r="CG25" i="36" s="1"/>
  <c r="L25" i="20"/>
  <c r="CH25" i="36" s="1"/>
  <c r="G25" i="20"/>
  <c r="CC25" i="36" s="1"/>
  <c r="G36" i="20"/>
  <c r="CC36" i="36" s="1"/>
  <c r="H36" i="20"/>
  <c r="CD36" i="36" s="1"/>
  <c r="I36" i="20"/>
  <c r="CE36" i="36" s="1"/>
  <c r="J36" i="20"/>
  <c r="CF36" i="36" s="1"/>
  <c r="K36" i="20"/>
  <c r="CG36" i="36" s="1"/>
  <c r="L36" i="20"/>
  <c r="CH36" i="36" s="1"/>
  <c r="H49" i="20"/>
  <c r="CD49" i="36" s="1"/>
  <c r="I49" i="20"/>
  <c r="CE49" i="36" s="1"/>
  <c r="J49" i="20"/>
  <c r="CF49" i="36" s="1"/>
  <c r="K49" i="20"/>
  <c r="CG49" i="36" s="1"/>
  <c r="L49" i="20"/>
  <c r="CH49" i="36" s="1"/>
  <c r="G49" i="20"/>
  <c r="CC49" i="36" s="1"/>
  <c r="H65" i="20"/>
  <c r="CD65" i="36" s="1"/>
  <c r="I65" i="20"/>
  <c r="CE65" i="36" s="1"/>
  <c r="J65" i="20"/>
  <c r="CF65" i="36" s="1"/>
  <c r="K65" i="20"/>
  <c r="CG65" i="36" s="1"/>
  <c r="L65" i="20"/>
  <c r="CH65" i="36" s="1"/>
  <c r="G65" i="20"/>
  <c r="CC65" i="36" s="1"/>
  <c r="G19" i="20"/>
  <c r="CC19" i="36" s="1"/>
  <c r="H19" i="20"/>
  <c r="CD19" i="36" s="1"/>
  <c r="I19" i="20"/>
  <c r="CE19" i="36" s="1"/>
  <c r="J19" i="20"/>
  <c r="CF19" i="36" s="1"/>
  <c r="K19" i="20"/>
  <c r="CG19" i="36" s="1"/>
  <c r="L19" i="20"/>
  <c r="CH19" i="36" s="1"/>
  <c r="J38" i="20"/>
  <c r="CF38" i="36" s="1"/>
  <c r="K38" i="20"/>
  <c r="CG38" i="36" s="1"/>
  <c r="L38" i="20"/>
  <c r="CH38" i="36" s="1"/>
  <c r="G38" i="20"/>
  <c r="CC38" i="36" s="1"/>
  <c r="H38" i="20"/>
  <c r="CD38" i="36" s="1"/>
  <c r="I38" i="20"/>
  <c r="CE38" i="36" s="1"/>
  <c r="H61" i="20"/>
  <c r="CD61" i="36" s="1"/>
  <c r="I61" i="20"/>
  <c r="CE61" i="36" s="1"/>
  <c r="J61" i="20"/>
  <c r="CF61" i="36" s="1"/>
  <c r="K61" i="20"/>
  <c r="CG61" i="36" s="1"/>
  <c r="L61" i="20"/>
  <c r="CH61" i="36" s="1"/>
  <c r="G61" i="20"/>
  <c r="CC61" i="36" s="1"/>
  <c r="H73" i="20"/>
  <c r="CD73" i="36" s="1"/>
  <c r="I73" i="20"/>
  <c r="CE73" i="36" s="1"/>
  <c r="J73" i="20"/>
  <c r="CF73" i="36" s="1"/>
  <c r="K73" i="20"/>
  <c r="CG73" i="36" s="1"/>
  <c r="L73" i="20"/>
  <c r="CH73" i="36" s="1"/>
  <c r="G73" i="20"/>
  <c r="CC73" i="36" s="1"/>
  <c r="L95" i="20"/>
  <c r="CH95" i="36" s="1"/>
  <c r="J86" i="20"/>
  <c r="CF86" i="36" s="1"/>
  <c r="K86" i="20"/>
  <c r="CG86" i="36" s="1"/>
  <c r="L86" i="20"/>
  <c r="CH86" i="36" s="1"/>
  <c r="G86" i="20"/>
  <c r="CC86" i="36" s="1"/>
  <c r="H86" i="20"/>
  <c r="CD86" i="36" s="1"/>
  <c r="I86" i="20"/>
  <c r="CE86" i="36" s="1"/>
  <c r="J114" i="20"/>
  <c r="K114" i="20"/>
  <c r="J106" i="20"/>
  <c r="CF106" i="36" s="1"/>
  <c r="K106" i="20"/>
  <c r="CG106" i="36" s="1"/>
  <c r="E93" i="21"/>
  <c r="BP93" i="36" s="1"/>
  <c r="BM93" i="36"/>
  <c r="E89" i="21"/>
  <c r="BP89" i="36" s="1"/>
  <c r="BM89" i="36"/>
  <c r="E85" i="21"/>
  <c r="BP85" i="36" s="1"/>
  <c r="BM85" i="36"/>
  <c r="E81" i="21"/>
  <c r="BP81" i="36" s="1"/>
  <c r="BM81" i="36"/>
  <c r="E77" i="21"/>
  <c r="BP77" i="36" s="1"/>
  <c r="BM77" i="36"/>
  <c r="E73" i="21"/>
  <c r="BP73" i="36" s="1"/>
  <c r="BM73" i="36"/>
  <c r="E69" i="21"/>
  <c r="BP69" i="36" s="1"/>
  <c r="BM69" i="36"/>
  <c r="E65" i="21"/>
  <c r="BP65" i="36" s="1"/>
  <c r="BM65" i="36"/>
  <c r="E61" i="21"/>
  <c r="BP61" i="36" s="1"/>
  <c r="BM61" i="36"/>
  <c r="E57" i="21"/>
  <c r="BP57" i="36" s="1"/>
  <c r="BM57" i="36"/>
  <c r="E53" i="21"/>
  <c r="BP53" i="36" s="1"/>
  <c r="BM53" i="36"/>
  <c r="E49" i="21"/>
  <c r="BP49" i="36" s="1"/>
  <c r="BM49" i="36"/>
  <c r="E45" i="21"/>
  <c r="BP45" i="36" s="1"/>
  <c r="BM45" i="36"/>
  <c r="E41" i="21"/>
  <c r="BP41" i="36" s="1"/>
  <c r="BM41" i="36"/>
  <c r="E37" i="21"/>
  <c r="BP37" i="36" s="1"/>
  <c r="BM37" i="36"/>
  <c r="E2" i="21"/>
  <c r="BP2" i="36" s="1"/>
  <c r="D149" i="20"/>
  <c r="E146" i="20"/>
  <c r="D141" i="20"/>
  <c r="E138" i="20"/>
  <c r="C136" i="20"/>
  <c r="D133" i="20"/>
  <c r="E130" i="20"/>
  <c r="D125" i="20"/>
  <c r="E122" i="20"/>
  <c r="C120" i="20"/>
  <c r="D117" i="20"/>
  <c r="E114" i="20"/>
  <c r="C112" i="20"/>
  <c r="D109" i="20"/>
  <c r="E106" i="20"/>
  <c r="CA106" i="36" s="1"/>
  <c r="C104" i="20"/>
  <c r="BY104" i="36" s="1"/>
  <c r="D101" i="20"/>
  <c r="BZ101" i="36" s="1"/>
  <c r="E98" i="20"/>
  <c r="CA98" i="36" s="1"/>
  <c r="C96" i="20"/>
  <c r="BY96" i="36" s="1"/>
  <c r="D93" i="20"/>
  <c r="BZ93" i="36" s="1"/>
  <c r="E90" i="20"/>
  <c r="CA90" i="36" s="1"/>
  <c r="C88" i="20"/>
  <c r="D85" i="20"/>
  <c r="BZ85" i="36" s="1"/>
  <c r="E82" i="20"/>
  <c r="CA82" i="36" s="1"/>
  <c r="C80" i="20"/>
  <c r="D77" i="20"/>
  <c r="BZ77" i="36" s="1"/>
  <c r="E74" i="20"/>
  <c r="CA74" i="36" s="1"/>
  <c r="C72" i="20"/>
  <c r="D69" i="20"/>
  <c r="BZ69" i="36" s="1"/>
  <c r="E66" i="20"/>
  <c r="CA66" i="36" s="1"/>
  <c r="C64" i="20"/>
  <c r="D61" i="20"/>
  <c r="BZ61" i="36" s="1"/>
  <c r="E58" i="20"/>
  <c r="CA58" i="36" s="1"/>
  <c r="C56" i="20"/>
  <c r="D53" i="20"/>
  <c r="BZ53" i="36" s="1"/>
  <c r="E50" i="20"/>
  <c r="CA50" i="36" s="1"/>
  <c r="C48" i="20"/>
  <c r="D45" i="20"/>
  <c r="BZ45" i="36" s="1"/>
  <c r="E42" i="20"/>
  <c r="CA42" i="36" s="1"/>
  <c r="C40" i="20"/>
  <c r="C37" i="20"/>
  <c r="BY37" i="36" s="1"/>
  <c r="C34" i="20"/>
  <c r="BX34" i="36"/>
  <c r="E27" i="20"/>
  <c r="CA27" i="36" s="1"/>
  <c r="E24" i="20"/>
  <c r="CA24" i="36" s="1"/>
  <c r="E21" i="20"/>
  <c r="E18" i="20"/>
  <c r="CA18" i="36" s="1"/>
  <c r="D9" i="20"/>
  <c r="BZ9" i="36" s="1"/>
  <c r="BX9" i="36"/>
  <c r="C9" i="20"/>
  <c r="BY9" i="36" s="1"/>
  <c r="C6" i="20"/>
  <c r="BY6" i="36" s="1"/>
  <c r="BX6" i="36"/>
  <c r="H9" i="21"/>
  <c r="BS9" i="36" s="1"/>
  <c r="L150" i="20"/>
  <c r="L148" i="20"/>
  <c r="H147" i="20"/>
  <c r="J145" i="20"/>
  <c r="J143" i="20"/>
  <c r="L141" i="20"/>
  <c r="H140" i="20"/>
  <c r="H138" i="20"/>
  <c r="L134" i="20"/>
  <c r="L132" i="20"/>
  <c r="H131" i="20"/>
  <c r="J129" i="20"/>
  <c r="J127" i="20"/>
  <c r="L125" i="20"/>
  <c r="H124" i="20"/>
  <c r="J120" i="20"/>
  <c r="L118" i="20"/>
  <c r="L116" i="20"/>
  <c r="H115" i="20"/>
  <c r="J111" i="20"/>
  <c r="L109" i="20"/>
  <c r="H108" i="20"/>
  <c r="H106" i="20"/>
  <c r="CD106" i="36" s="1"/>
  <c r="J104" i="20"/>
  <c r="CF104" i="36" s="1"/>
  <c r="L102" i="20"/>
  <c r="CH102" i="36" s="1"/>
  <c r="L100" i="20"/>
  <c r="CH100" i="36" s="1"/>
  <c r="H99" i="20"/>
  <c r="CD99" i="36" s="1"/>
  <c r="J97" i="20"/>
  <c r="CF97" i="36" s="1"/>
  <c r="J95" i="20"/>
  <c r="CF95" i="36" s="1"/>
  <c r="H90" i="20"/>
  <c r="CD90" i="36" s="1"/>
  <c r="H88" i="20"/>
  <c r="CD88" i="36" s="1"/>
  <c r="L10" i="20"/>
  <c r="CH10" i="36" s="1"/>
  <c r="G10" i="20"/>
  <c r="CC10" i="36" s="1"/>
  <c r="H10" i="20"/>
  <c r="CD10" i="36" s="1"/>
  <c r="I10" i="20"/>
  <c r="CE10" i="36" s="1"/>
  <c r="J10" i="20"/>
  <c r="CF10" i="36" s="1"/>
  <c r="K10" i="20"/>
  <c r="CG10" i="36" s="1"/>
  <c r="J26" i="20"/>
  <c r="CF26" i="36" s="1"/>
  <c r="K26" i="20"/>
  <c r="CG26" i="36" s="1"/>
  <c r="L26" i="20"/>
  <c r="CH26" i="36" s="1"/>
  <c r="G26" i="20"/>
  <c r="CC26" i="36" s="1"/>
  <c r="H26" i="20"/>
  <c r="CD26" i="36" s="1"/>
  <c r="I26" i="20"/>
  <c r="CE26" i="36" s="1"/>
  <c r="L39" i="20"/>
  <c r="CH39" i="36" s="1"/>
  <c r="G39" i="20"/>
  <c r="CC39" i="36" s="1"/>
  <c r="H39" i="20"/>
  <c r="CD39" i="36" s="1"/>
  <c r="I39" i="20"/>
  <c r="CE39" i="36" s="1"/>
  <c r="J39" i="20"/>
  <c r="CF39" i="36" s="1"/>
  <c r="K39" i="20"/>
  <c r="CG39" i="36" s="1"/>
  <c r="G52" i="20"/>
  <c r="CC52" i="36" s="1"/>
  <c r="H52" i="20"/>
  <c r="CD52" i="36" s="1"/>
  <c r="I52" i="20"/>
  <c r="CE52" i="36" s="1"/>
  <c r="J52" i="20"/>
  <c r="CF52" i="36" s="1"/>
  <c r="K52" i="20"/>
  <c r="CG52" i="36" s="1"/>
  <c r="L52" i="20"/>
  <c r="CH52" i="36" s="1"/>
  <c r="J66" i="20"/>
  <c r="CF66" i="36" s="1"/>
  <c r="K66" i="20"/>
  <c r="CG66" i="36" s="1"/>
  <c r="L66" i="20"/>
  <c r="CH66" i="36" s="1"/>
  <c r="G66" i="20"/>
  <c r="CC66" i="36" s="1"/>
  <c r="H66" i="20"/>
  <c r="CD66" i="36" s="1"/>
  <c r="I66" i="20"/>
  <c r="CE66" i="36" s="1"/>
  <c r="J21" i="20"/>
  <c r="CF21" i="36" s="1"/>
  <c r="K21" i="20"/>
  <c r="CG21" i="36" s="1"/>
  <c r="G21" i="20"/>
  <c r="CC21" i="36" s="1"/>
  <c r="H21" i="20"/>
  <c r="CD21" i="36" s="1"/>
  <c r="I21" i="20"/>
  <c r="CE21" i="36" s="1"/>
  <c r="L21" i="20"/>
  <c r="CH21" i="36" s="1"/>
  <c r="G40" i="20"/>
  <c r="CC40" i="36" s="1"/>
  <c r="H40" i="20"/>
  <c r="CD40" i="36" s="1"/>
  <c r="I40" i="20"/>
  <c r="CE40" i="36" s="1"/>
  <c r="J40" i="20"/>
  <c r="CF40" i="36" s="1"/>
  <c r="K40" i="20"/>
  <c r="CG40" i="36" s="1"/>
  <c r="L40" i="20"/>
  <c r="CH40" i="36" s="1"/>
  <c r="J62" i="20"/>
  <c r="CF62" i="36" s="1"/>
  <c r="K62" i="20"/>
  <c r="CG62" i="36" s="1"/>
  <c r="L62" i="20"/>
  <c r="CH62" i="36" s="1"/>
  <c r="G62" i="20"/>
  <c r="CC62" i="36" s="1"/>
  <c r="H62" i="20"/>
  <c r="CD62" i="36" s="1"/>
  <c r="I62" i="20"/>
  <c r="CE62" i="36" s="1"/>
  <c r="J74" i="20"/>
  <c r="CF74" i="36" s="1"/>
  <c r="K74" i="20"/>
  <c r="CG74" i="36" s="1"/>
  <c r="L74" i="20"/>
  <c r="CH74" i="36" s="1"/>
  <c r="G74" i="20"/>
  <c r="CC74" i="36" s="1"/>
  <c r="H74" i="20"/>
  <c r="CD74" i="36" s="1"/>
  <c r="I74" i="20"/>
  <c r="CE74" i="36" s="1"/>
  <c r="H93" i="20"/>
  <c r="CD93" i="36" s="1"/>
  <c r="I93" i="20"/>
  <c r="CE93" i="36" s="1"/>
  <c r="H85" i="20"/>
  <c r="CD85" i="36" s="1"/>
  <c r="I85" i="20"/>
  <c r="CE85" i="36" s="1"/>
  <c r="J85" i="20"/>
  <c r="CF85" i="36" s="1"/>
  <c r="K85" i="20"/>
  <c r="CG85" i="36" s="1"/>
  <c r="L85" i="20"/>
  <c r="CH85" i="36" s="1"/>
  <c r="G85" i="20"/>
  <c r="CC85" i="36" s="1"/>
  <c r="H121" i="20"/>
  <c r="J122" i="20"/>
  <c r="I121" i="20"/>
  <c r="K122" i="20"/>
  <c r="H113" i="20"/>
  <c r="I113" i="20"/>
  <c r="H105" i="20"/>
  <c r="CD105" i="36" s="1"/>
  <c r="I105" i="20"/>
  <c r="CE105" i="36" s="1"/>
  <c r="C128" i="21"/>
  <c r="C120" i="21"/>
  <c r="C116" i="21"/>
  <c r="C112" i="21"/>
  <c r="C108" i="21"/>
  <c r="C104" i="21"/>
  <c r="BN104" i="36" s="1"/>
  <c r="C100" i="21"/>
  <c r="BN100" i="36" s="1"/>
  <c r="C96" i="21"/>
  <c r="BN96" i="36" s="1"/>
  <c r="E33" i="21"/>
  <c r="BP33" i="36" s="1"/>
  <c r="BM33" i="36"/>
  <c r="E29" i="21"/>
  <c r="BP29" i="36" s="1"/>
  <c r="BM29" i="36"/>
  <c r="E25" i="21"/>
  <c r="BP25" i="36" s="1"/>
  <c r="BM25" i="36"/>
  <c r="E21" i="21"/>
  <c r="BP21" i="36" s="1"/>
  <c r="BM21" i="36"/>
  <c r="E17" i="21"/>
  <c r="BP17" i="36" s="1"/>
  <c r="BM17" i="36"/>
  <c r="E13" i="21"/>
  <c r="BP13" i="36" s="1"/>
  <c r="BM13" i="36"/>
  <c r="E9" i="21"/>
  <c r="BP9" i="36" s="1"/>
  <c r="BM9" i="36"/>
  <c r="E5" i="21"/>
  <c r="BP5" i="36" s="1"/>
  <c r="BM5" i="36"/>
  <c r="E2" i="20"/>
  <c r="CA2" i="36" s="1"/>
  <c r="G144" i="20"/>
  <c r="C141" i="20"/>
  <c r="D138" i="20"/>
  <c r="G136" i="20"/>
  <c r="G128" i="20"/>
  <c r="C125" i="20"/>
  <c r="C117" i="20"/>
  <c r="C109" i="20"/>
  <c r="C101" i="20"/>
  <c r="BY101" i="36" s="1"/>
  <c r="C93" i="20"/>
  <c r="BY93" i="36" s="1"/>
  <c r="C85" i="20"/>
  <c r="BY85" i="36" s="1"/>
  <c r="C77" i="20"/>
  <c r="BY77" i="36" s="1"/>
  <c r="C69" i="20"/>
  <c r="BY69" i="36" s="1"/>
  <c r="C61" i="20"/>
  <c r="BY61" i="36" s="1"/>
  <c r="C53" i="20"/>
  <c r="BY53" i="36" s="1"/>
  <c r="C45" i="20"/>
  <c r="BY45" i="36" s="1"/>
  <c r="D33" i="20"/>
  <c r="BZ33" i="36" s="1"/>
  <c r="BX33" i="36"/>
  <c r="C33" i="20"/>
  <c r="BY33" i="36" s="1"/>
  <c r="BX31" i="36"/>
  <c r="D31" i="20"/>
  <c r="BZ31" i="36" s="1"/>
  <c r="D24" i="20"/>
  <c r="BZ24" i="36" s="1"/>
  <c r="D21" i="20"/>
  <c r="BZ21" i="36" s="1"/>
  <c r="E15" i="20"/>
  <c r="CA15" i="36" s="1"/>
  <c r="E12" i="20"/>
  <c r="CA12" i="36" s="1"/>
  <c r="BX12" i="36"/>
  <c r="D12" i="20"/>
  <c r="BZ12" i="36" s="1"/>
  <c r="H9" i="20"/>
  <c r="CD9" i="36" s="1"/>
  <c r="I150" i="20"/>
  <c r="K148" i="20"/>
  <c r="G147" i="20"/>
  <c r="G145" i="20"/>
  <c r="I143" i="20"/>
  <c r="K139" i="20"/>
  <c r="I136" i="20"/>
  <c r="I134" i="20"/>
  <c r="K132" i="20"/>
  <c r="G131" i="20"/>
  <c r="G129" i="20"/>
  <c r="I127" i="20"/>
  <c r="K123" i="20"/>
  <c r="G122" i="20"/>
  <c r="I118" i="20"/>
  <c r="K116" i="20"/>
  <c r="G115" i="20"/>
  <c r="G113" i="20"/>
  <c r="I111" i="20"/>
  <c r="K109" i="20"/>
  <c r="K107" i="20"/>
  <c r="G106" i="20"/>
  <c r="CC106" i="36" s="1"/>
  <c r="I102" i="20"/>
  <c r="CE102" i="36" s="1"/>
  <c r="K100" i="20"/>
  <c r="CG100" i="36" s="1"/>
  <c r="G99" i="20"/>
  <c r="CC99" i="36" s="1"/>
  <c r="G97" i="20"/>
  <c r="CC97" i="36" s="1"/>
  <c r="I95" i="20"/>
  <c r="CE95" i="36" s="1"/>
  <c r="K93" i="20"/>
  <c r="CG93" i="36" s="1"/>
  <c r="K91" i="20"/>
  <c r="CG91" i="36" s="1"/>
  <c r="G90" i="20"/>
  <c r="CC90" i="36" s="1"/>
  <c r="H12" i="20"/>
  <c r="CD12" i="36" s="1"/>
  <c r="I12" i="20"/>
  <c r="CE12" i="36" s="1"/>
  <c r="G12" i="20"/>
  <c r="CC12" i="36" s="1"/>
  <c r="J12" i="20"/>
  <c r="CF12" i="36" s="1"/>
  <c r="K12" i="20"/>
  <c r="CG12" i="36" s="1"/>
  <c r="L12" i="20"/>
  <c r="CH12" i="36" s="1"/>
  <c r="L27" i="20"/>
  <c r="CH27" i="36" s="1"/>
  <c r="G27" i="20"/>
  <c r="CC27" i="36" s="1"/>
  <c r="H27" i="20"/>
  <c r="CD27" i="36" s="1"/>
  <c r="I27" i="20"/>
  <c r="CE27" i="36" s="1"/>
  <c r="J27" i="20"/>
  <c r="CF27" i="36" s="1"/>
  <c r="K27" i="20"/>
  <c r="CG27" i="36" s="1"/>
  <c r="H41" i="20"/>
  <c r="CD41" i="36" s="1"/>
  <c r="I41" i="20"/>
  <c r="CE41" i="36" s="1"/>
  <c r="J41" i="20"/>
  <c r="CF41" i="36" s="1"/>
  <c r="K41" i="20"/>
  <c r="CG41" i="36" s="1"/>
  <c r="L41" i="20"/>
  <c r="CH41" i="36" s="1"/>
  <c r="G41" i="20"/>
  <c r="CC41" i="36" s="1"/>
  <c r="J54" i="20"/>
  <c r="CF54" i="36" s="1"/>
  <c r="K54" i="20"/>
  <c r="CG54" i="36" s="1"/>
  <c r="L54" i="20"/>
  <c r="CH54" i="36" s="1"/>
  <c r="G54" i="20"/>
  <c r="CC54" i="36" s="1"/>
  <c r="H54" i="20"/>
  <c r="CD54" i="36" s="1"/>
  <c r="I54" i="20"/>
  <c r="CE54" i="36" s="1"/>
  <c r="G68" i="20"/>
  <c r="CC68" i="36" s="1"/>
  <c r="H68" i="20"/>
  <c r="CD68" i="36" s="1"/>
  <c r="I68" i="20"/>
  <c r="CE68" i="36" s="1"/>
  <c r="J68" i="20"/>
  <c r="CF68" i="36" s="1"/>
  <c r="K68" i="20"/>
  <c r="CG68" i="36" s="1"/>
  <c r="L68" i="20"/>
  <c r="CH68" i="36" s="1"/>
  <c r="G23" i="20"/>
  <c r="CC23" i="36" s="1"/>
  <c r="L23" i="20"/>
  <c r="CH23" i="36" s="1"/>
  <c r="H23" i="20"/>
  <c r="CD23" i="36" s="1"/>
  <c r="I23" i="20"/>
  <c r="CE23" i="36" s="1"/>
  <c r="J23" i="20"/>
  <c r="CF23" i="36" s="1"/>
  <c r="K23" i="20"/>
  <c r="CG23" i="36" s="1"/>
  <c r="L43" i="20"/>
  <c r="CH43" i="36" s="1"/>
  <c r="G43" i="20"/>
  <c r="CC43" i="36" s="1"/>
  <c r="H43" i="20"/>
  <c r="CD43" i="36" s="1"/>
  <c r="I43" i="20"/>
  <c r="CE43" i="36" s="1"/>
  <c r="J43" i="20"/>
  <c r="CF43" i="36" s="1"/>
  <c r="K43" i="20"/>
  <c r="CG43" i="36" s="1"/>
  <c r="L63" i="20"/>
  <c r="CH63" i="36" s="1"/>
  <c r="G63" i="20"/>
  <c r="CC63" i="36" s="1"/>
  <c r="H63" i="20"/>
  <c r="CD63" i="36" s="1"/>
  <c r="I63" i="20"/>
  <c r="CE63" i="36" s="1"/>
  <c r="J63" i="20"/>
  <c r="CF63" i="36" s="1"/>
  <c r="K63" i="20"/>
  <c r="CG63" i="36" s="1"/>
  <c r="L75" i="20"/>
  <c r="CH75" i="36" s="1"/>
  <c r="G75" i="20"/>
  <c r="CC75" i="36" s="1"/>
  <c r="H75" i="20"/>
  <c r="CD75" i="36" s="1"/>
  <c r="I75" i="20"/>
  <c r="CE75" i="36" s="1"/>
  <c r="J75" i="20"/>
  <c r="CF75" i="36" s="1"/>
  <c r="K75" i="20"/>
  <c r="CG75" i="36" s="1"/>
  <c r="G76" i="20"/>
  <c r="CC76" i="36" s="1"/>
  <c r="H76" i="20"/>
  <c r="CD76" i="36" s="1"/>
  <c r="I76" i="20"/>
  <c r="CE76" i="36" s="1"/>
  <c r="J76" i="20"/>
  <c r="CF76" i="36" s="1"/>
  <c r="K76" i="20"/>
  <c r="CG76" i="36" s="1"/>
  <c r="L76" i="20"/>
  <c r="CH76" i="36" s="1"/>
  <c r="H77" i="20"/>
  <c r="CD77" i="36" s="1"/>
  <c r="I77" i="20"/>
  <c r="CE77" i="36" s="1"/>
  <c r="J77" i="20"/>
  <c r="CF77" i="36" s="1"/>
  <c r="K77" i="20"/>
  <c r="CG77" i="36" s="1"/>
  <c r="L77" i="20"/>
  <c r="CH77" i="36" s="1"/>
  <c r="G77" i="20"/>
  <c r="CC77" i="36" s="1"/>
  <c r="J78" i="20"/>
  <c r="CF78" i="36" s="1"/>
  <c r="K78" i="20"/>
  <c r="CG78" i="36" s="1"/>
  <c r="L78" i="20"/>
  <c r="CH78" i="36" s="1"/>
  <c r="G78" i="20"/>
  <c r="CC78" i="36" s="1"/>
  <c r="H78" i="20"/>
  <c r="CD78" i="36" s="1"/>
  <c r="I78" i="20"/>
  <c r="CE78" i="36" s="1"/>
  <c r="H69" i="20"/>
  <c r="CD69" i="36" s="1"/>
  <c r="I69" i="20"/>
  <c r="CE69" i="36" s="1"/>
  <c r="J69" i="20"/>
  <c r="CF69" i="36" s="1"/>
  <c r="K69" i="20"/>
  <c r="CG69" i="36" s="1"/>
  <c r="L69" i="20"/>
  <c r="CH69" i="36" s="1"/>
  <c r="G69" i="20"/>
  <c r="CC69" i="36" s="1"/>
  <c r="L79" i="20"/>
  <c r="CH79" i="36" s="1"/>
  <c r="G79" i="20"/>
  <c r="CC79" i="36" s="1"/>
  <c r="H79" i="20"/>
  <c r="CD79" i="36" s="1"/>
  <c r="I79" i="20"/>
  <c r="CE79" i="36" s="1"/>
  <c r="J79" i="20"/>
  <c r="CF79" i="36" s="1"/>
  <c r="K79" i="20"/>
  <c r="CG79" i="36" s="1"/>
  <c r="L103" i="20"/>
  <c r="CH103" i="36" s="1"/>
  <c r="G92" i="20"/>
  <c r="CC92" i="36" s="1"/>
  <c r="G84" i="20"/>
  <c r="CC84" i="36" s="1"/>
  <c r="H84" i="20"/>
  <c r="CD84" i="36" s="1"/>
  <c r="I84" i="20"/>
  <c r="CE84" i="36" s="1"/>
  <c r="J84" i="20"/>
  <c r="CF84" i="36" s="1"/>
  <c r="K84" i="20"/>
  <c r="CG84" i="36" s="1"/>
  <c r="L84" i="20"/>
  <c r="CH84" i="36" s="1"/>
  <c r="G120" i="20"/>
  <c r="G112" i="20"/>
  <c r="G104" i="20"/>
  <c r="CC104" i="36" s="1"/>
  <c r="C92" i="21"/>
  <c r="BN92" i="36" s="1"/>
  <c r="BM92" i="36"/>
  <c r="C88" i="21"/>
  <c r="BN88" i="36" s="1"/>
  <c r="BM88" i="36"/>
  <c r="C84" i="21"/>
  <c r="BN84" i="36" s="1"/>
  <c r="BM84" i="36"/>
  <c r="C80" i="21"/>
  <c r="BN80" i="36" s="1"/>
  <c r="BM80" i="36"/>
  <c r="C76" i="21"/>
  <c r="BN76" i="36" s="1"/>
  <c r="BM76" i="36"/>
  <c r="C72" i="21"/>
  <c r="BN72" i="36" s="1"/>
  <c r="BM72" i="36"/>
  <c r="C68" i="21"/>
  <c r="BN68" i="36" s="1"/>
  <c r="BM68" i="36"/>
  <c r="C64" i="21"/>
  <c r="BN64" i="36" s="1"/>
  <c r="BM64" i="36"/>
  <c r="C60" i="21"/>
  <c r="BN60" i="36" s="1"/>
  <c r="BM60" i="36"/>
  <c r="C56" i="21"/>
  <c r="BN56" i="36" s="1"/>
  <c r="BM56" i="36"/>
  <c r="C52" i="21"/>
  <c r="BN52" i="36" s="1"/>
  <c r="BM52" i="36"/>
  <c r="C48" i="21"/>
  <c r="BN48" i="36" s="1"/>
  <c r="BM48" i="36"/>
  <c r="C44" i="21"/>
  <c r="BN44" i="36" s="1"/>
  <c r="BM44" i="36"/>
  <c r="C40" i="21"/>
  <c r="BN40" i="36" s="1"/>
  <c r="BM40" i="36"/>
  <c r="C36" i="21"/>
  <c r="BN36" i="36" s="1"/>
  <c r="BM36" i="36"/>
  <c r="D2" i="20"/>
  <c r="BZ2" i="36" s="1"/>
  <c r="H149" i="20"/>
  <c r="I149" i="20"/>
  <c r="C146" i="20"/>
  <c r="J146" i="20"/>
  <c r="K146" i="20"/>
  <c r="E143" i="20"/>
  <c r="H141" i="20"/>
  <c r="I141" i="20"/>
  <c r="C138" i="20"/>
  <c r="J138" i="20"/>
  <c r="K138" i="20"/>
  <c r="E135" i="20"/>
  <c r="H133" i="20"/>
  <c r="I133" i="20"/>
  <c r="C130" i="20"/>
  <c r="J130" i="20"/>
  <c r="K130" i="20"/>
  <c r="E127" i="20"/>
  <c r="H125" i="20"/>
  <c r="I125" i="20"/>
  <c r="C122" i="20"/>
  <c r="E119" i="20"/>
  <c r="C114" i="20"/>
  <c r="E111" i="20"/>
  <c r="C106" i="20"/>
  <c r="BY106" i="36" s="1"/>
  <c r="E103" i="20"/>
  <c r="CA103" i="36" s="1"/>
  <c r="C98" i="20"/>
  <c r="BY98" i="36" s="1"/>
  <c r="E95" i="20"/>
  <c r="CA95" i="36" s="1"/>
  <c r="C90" i="20"/>
  <c r="BX90" i="36"/>
  <c r="E87" i="20"/>
  <c r="CA87" i="36" s="1"/>
  <c r="C82" i="20"/>
  <c r="BX82" i="36"/>
  <c r="E79" i="20"/>
  <c r="CA79" i="36" s="1"/>
  <c r="C74" i="20"/>
  <c r="BX74" i="36"/>
  <c r="E71" i="20"/>
  <c r="CA71" i="36" s="1"/>
  <c r="C66" i="20"/>
  <c r="BX66" i="36"/>
  <c r="E63" i="20"/>
  <c r="CA63" i="36" s="1"/>
  <c r="C58" i="20"/>
  <c r="BX58" i="36"/>
  <c r="E55" i="20"/>
  <c r="CA55" i="36" s="1"/>
  <c r="C50" i="20"/>
  <c r="BX50" i="36"/>
  <c r="E47" i="20"/>
  <c r="CA47" i="36" s="1"/>
  <c r="C42" i="20"/>
  <c r="BX42" i="36"/>
  <c r="E39" i="20"/>
  <c r="CA39" i="36" s="1"/>
  <c r="E36" i="20"/>
  <c r="CA36" i="36" s="1"/>
  <c r="BX36" i="36"/>
  <c r="D36" i="20"/>
  <c r="BZ36" i="36" s="1"/>
  <c r="C30" i="20"/>
  <c r="BY30" i="36" s="1"/>
  <c r="BX30" i="36"/>
  <c r="C27" i="20"/>
  <c r="BX27" i="36"/>
  <c r="C24" i="20"/>
  <c r="BY24" i="36" s="1"/>
  <c r="C21" i="20"/>
  <c r="BY21" i="36" s="1"/>
  <c r="C18" i="20"/>
  <c r="BX18" i="36"/>
  <c r="C15" i="20"/>
  <c r="BY15" i="36" s="1"/>
  <c r="E11" i="20"/>
  <c r="CA11" i="36" s="1"/>
  <c r="E8" i="20"/>
  <c r="CA8" i="36" s="1"/>
  <c r="I9" i="21"/>
  <c r="BT9" i="36" s="1"/>
  <c r="H150" i="20"/>
  <c r="J148" i="20"/>
  <c r="L146" i="20"/>
  <c r="L144" i="20"/>
  <c r="H143" i="20"/>
  <c r="J141" i="20"/>
  <c r="J139" i="20"/>
  <c r="L137" i="20"/>
  <c r="H136" i="20"/>
  <c r="H134" i="20"/>
  <c r="J132" i="20"/>
  <c r="L130" i="20"/>
  <c r="L128" i="20"/>
  <c r="H127" i="20"/>
  <c r="J125" i="20"/>
  <c r="J123" i="20"/>
  <c r="L121" i="20"/>
  <c r="H120" i="20"/>
  <c r="H118" i="20"/>
  <c r="J116" i="20"/>
  <c r="L114" i="20"/>
  <c r="L112" i="20"/>
  <c r="H111" i="20"/>
  <c r="J109" i="20"/>
  <c r="J107" i="20"/>
  <c r="L105" i="20"/>
  <c r="CH105" i="36" s="1"/>
  <c r="H104" i="20"/>
  <c r="CD104" i="36" s="1"/>
  <c r="H102" i="20"/>
  <c r="CD102" i="36" s="1"/>
  <c r="J100" i="20"/>
  <c r="CF100" i="36" s="1"/>
  <c r="L98" i="20"/>
  <c r="CH98" i="36" s="1"/>
  <c r="L96" i="20"/>
  <c r="CH96" i="36" s="1"/>
  <c r="H95" i="20"/>
  <c r="CD95" i="36" s="1"/>
  <c r="J93" i="20"/>
  <c r="CF93" i="36" s="1"/>
  <c r="J91" i="20"/>
  <c r="CF91" i="36" s="1"/>
  <c r="L89" i="20"/>
  <c r="CH89" i="36" s="1"/>
  <c r="C10" i="20"/>
  <c r="BX10" i="36"/>
  <c r="C148" i="20"/>
  <c r="C140" i="20"/>
  <c r="C132" i="20"/>
  <c r="C124" i="20"/>
  <c r="C116" i="20"/>
  <c r="C108" i="20"/>
  <c r="C100" i="20"/>
  <c r="BY100" i="36" s="1"/>
  <c r="C92" i="20"/>
  <c r="BY92" i="36" s="1"/>
  <c r="C84" i="20"/>
  <c r="BY84" i="36" s="1"/>
  <c r="C76" i="20"/>
  <c r="BY76" i="36" s="1"/>
  <c r="C68" i="20"/>
  <c r="BY68" i="36" s="1"/>
  <c r="C60" i="20"/>
  <c r="C52" i="20"/>
  <c r="C44" i="20"/>
  <c r="BY44" i="36" s="1"/>
  <c r="C36" i="20"/>
  <c r="C28" i="20"/>
  <c r="BY28" i="36" s="1"/>
  <c r="C20" i="20"/>
  <c r="BY20" i="36" s="1"/>
  <c r="C12" i="20"/>
  <c r="BY12" i="36" s="1"/>
  <c r="C4" i="20"/>
  <c r="BY4" i="36" s="1"/>
  <c r="G9" i="20"/>
  <c r="CC9" i="36" s="1"/>
  <c r="E150" i="20"/>
  <c r="E142" i="20"/>
  <c r="E134" i="20"/>
  <c r="E126" i="20"/>
  <c r="E118" i="20"/>
  <c r="E110" i="20"/>
  <c r="E102" i="20"/>
  <c r="CA102" i="36" s="1"/>
  <c r="E94" i="20"/>
  <c r="CA94" i="36" s="1"/>
  <c r="E86" i="20"/>
  <c r="CA86" i="36" s="1"/>
  <c r="E78" i="20"/>
  <c r="CA78" i="36" s="1"/>
  <c r="E70" i="20"/>
  <c r="CA70" i="36" s="1"/>
  <c r="E62" i="20"/>
  <c r="CA62" i="36" s="1"/>
  <c r="E54" i="20"/>
  <c r="CA54" i="36" s="1"/>
  <c r="E46" i="20"/>
  <c r="CA46" i="36" s="1"/>
  <c r="E38" i="20"/>
  <c r="E30" i="20"/>
  <c r="E22" i="20"/>
  <c r="CA22" i="36" s="1"/>
  <c r="E14" i="20"/>
  <c r="CA14" i="36" s="1"/>
  <c r="E6" i="20"/>
  <c r="CA6" i="36" s="1"/>
  <c r="D3" i="20"/>
  <c r="D150" i="20"/>
  <c r="E145" i="20"/>
  <c r="D142" i="20"/>
  <c r="E137" i="20"/>
  <c r="D134" i="20"/>
  <c r="E129" i="20"/>
  <c r="D126" i="20"/>
  <c r="E121" i="20"/>
  <c r="D118" i="20"/>
  <c r="E113" i="20"/>
  <c r="D110" i="20"/>
  <c r="E105" i="20"/>
  <c r="CA105" i="36" s="1"/>
  <c r="D102" i="20"/>
  <c r="BZ102" i="36" s="1"/>
  <c r="E97" i="20"/>
  <c r="CA97" i="36" s="1"/>
  <c r="D94" i="20"/>
  <c r="BZ94" i="36" s="1"/>
  <c r="E89" i="20"/>
  <c r="D86" i="20"/>
  <c r="E81" i="20"/>
  <c r="D78" i="20"/>
  <c r="BZ78" i="36" s="1"/>
  <c r="E73" i="20"/>
  <c r="D70" i="20"/>
  <c r="E65" i="20"/>
  <c r="D62" i="20"/>
  <c r="E57" i="20"/>
  <c r="CA57" i="36" s="1"/>
  <c r="D54" i="20"/>
  <c r="E49" i="20"/>
  <c r="D46" i="20"/>
  <c r="E41" i="20"/>
  <c r="D38" i="20"/>
  <c r="BZ38" i="36" s="1"/>
  <c r="E33" i="20"/>
  <c r="CA33" i="36" s="1"/>
  <c r="D30" i="20"/>
  <c r="BZ30" i="36" s="1"/>
  <c r="E25" i="20"/>
  <c r="D22" i="20"/>
  <c r="E17" i="20"/>
  <c r="D14" i="20"/>
  <c r="BZ14" i="36" s="1"/>
  <c r="E9" i="20"/>
  <c r="D6" i="20"/>
  <c r="D98" i="21"/>
  <c r="BO98" i="36" s="1"/>
  <c r="E50" i="21"/>
  <c r="BP50" i="36" s="1"/>
  <c r="D105" i="21"/>
  <c r="BO105" i="36" s="1"/>
  <c r="G89" i="21"/>
  <c r="BR89" i="36" s="1"/>
  <c r="D3" i="21"/>
  <c r="BO3" i="36" s="1"/>
  <c r="H103" i="21"/>
  <c r="BS103" i="36" s="1"/>
  <c r="K88" i="21"/>
  <c r="BV88" i="36" s="1"/>
  <c r="I118" i="21"/>
  <c r="I110" i="21"/>
  <c r="D69" i="21"/>
  <c r="BO69" i="36" s="1"/>
  <c r="D35" i="21"/>
  <c r="BO35" i="36" s="1"/>
  <c r="K95" i="21"/>
  <c r="BV95" i="36" s="1"/>
  <c r="J116" i="21"/>
  <c r="J108" i="21"/>
  <c r="I124" i="21"/>
  <c r="D101" i="21"/>
  <c r="BO101" i="36" s="1"/>
  <c r="G93" i="21"/>
  <c r="BR93" i="36" s="1"/>
  <c r="H115" i="21"/>
  <c r="H107" i="21"/>
  <c r="G103" i="21"/>
  <c r="BR103" i="36" s="1"/>
  <c r="K92" i="21"/>
  <c r="BV92" i="36" s="1"/>
  <c r="J127" i="21"/>
  <c r="E90" i="21"/>
  <c r="BP90" i="36" s="1"/>
  <c r="E14" i="21"/>
  <c r="BP14" i="36" s="1"/>
  <c r="L91" i="21"/>
  <c r="BW91" i="36" s="1"/>
  <c r="H122" i="21"/>
  <c r="H123" i="21"/>
  <c r="G90" i="21"/>
  <c r="BR90" i="36" s="1"/>
  <c r="E47" i="21"/>
  <c r="BP47" i="36" s="1"/>
  <c r="C50" i="21"/>
  <c r="BN50" i="36" s="1"/>
  <c r="B3" i="17"/>
  <c r="L3" i="21"/>
  <c r="BW3" i="36" s="1"/>
  <c r="G3" i="21"/>
  <c r="BR3" i="36" s="1"/>
  <c r="J3" i="21"/>
  <c r="BU3" i="36" s="1"/>
  <c r="H3" i="21"/>
  <c r="BS3" i="36" s="1"/>
  <c r="K3" i="21"/>
  <c r="BV3" i="36" s="1"/>
  <c r="I3" i="21"/>
  <c r="BT3" i="36" s="1"/>
  <c r="B18" i="17"/>
  <c r="K18" i="21"/>
  <c r="BV18" i="36" s="1"/>
  <c r="L18" i="21"/>
  <c r="BW18" i="36" s="1"/>
  <c r="G18" i="21"/>
  <c r="BR18" i="36" s="1"/>
  <c r="H18" i="21"/>
  <c r="BS18" i="36" s="1"/>
  <c r="I18" i="21"/>
  <c r="BT18" i="36" s="1"/>
  <c r="J18" i="21"/>
  <c r="BU18" i="36" s="1"/>
  <c r="D33" i="36"/>
  <c r="I33" i="21"/>
  <c r="BT33" i="36" s="1"/>
  <c r="J33" i="21"/>
  <c r="BU33" i="36" s="1"/>
  <c r="K33" i="21"/>
  <c r="BV33" i="36" s="1"/>
  <c r="L33" i="21"/>
  <c r="BW33" i="36" s="1"/>
  <c r="G33" i="21"/>
  <c r="BR33" i="36" s="1"/>
  <c r="H33" i="21"/>
  <c r="BS33" i="36" s="1"/>
  <c r="B46" i="17"/>
  <c r="K46" i="21"/>
  <c r="BV46" i="36" s="1"/>
  <c r="L46" i="21"/>
  <c r="BW46" i="36" s="1"/>
  <c r="G46" i="21"/>
  <c r="BR46" i="36" s="1"/>
  <c r="H46" i="21"/>
  <c r="BS46" i="36" s="1"/>
  <c r="I46" i="21"/>
  <c r="BT46" i="36" s="1"/>
  <c r="J46" i="21"/>
  <c r="BU46" i="36" s="1"/>
  <c r="B58" i="17"/>
  <c r="K58" i="21"/>
  <c r="BV58" i="36" s="1"/>
  <c r="L58" i="21"/>
  <c r="BW58" i="36" s="1"/>
  <c r="G58" i="21"/>
  <c r="BR58" i="36" s="1"/>
  <c r="H58" i="21"/>
  <c r="BS58" i="36" s="1"/>
  <c r="I58" i="21"/>
  <c r="BT58" i="36" s="1"/>
  <c r="J58" i="21"/>
  <c r="BU58" i="36" s="1"/>
  <c r="D13" i="36"/>
  <c r="I13" i="21"/>
  <c r="BT13" i="36" s="1"/>
  <c r="J13" i="21"/>
  <c r="BU13" i="36" s="1"/>
  <c r="K13" i="21"/>
  <c r="BV13" i="36" s="1"/>
  <c r="L13" i="21"/>
  <c r="BW13" i="36" s="1"/>
  <c r="G13" i="21"/>
  <c r="BR13" i="36" s="1"/>
  <c r="H13" i="21"/>
  <c r="BS13" i="36" s="1"/>
  <c r="B30" i="17"/>
  <c r="K30" i="21"/>
  <c r="BV30" i="36" s="1"/>
  <c r="L30" i="21"/>
  <c r="BW30" i="36" s="1"/>
  <c r="G30" i="21"/>
  <c r="BR30" i="36" s="1"/>
  <c r="H30" i="21"/>
  <c r="BS30" i="36" s="1"/>
  <c r="I30" i="21"/>
  <c r="BT30" i="36" s="1"/>
  <c r="J30" i="21"/>
  <c r="BU30" i="36" s="1"/>
  <c r="D51" i="36"/>
  <c r="G51" i="21"/>
  <c r="BR51" i="36" s="1"/>
  <c r="H51" i="21"/>
  <c r="BS51" i="36" s="1"/>
  <c r="I51" i="21"/>
  <c r="BT51" i="36" s="1"/>
  <c r="J51" i="21"/>
  <c r="BU51" i="36" s="1"/>
  <c r="K51" i="21"/>
  <c r="BV51" i="36" s="1"/>
  <c r="L51" i="21"/>
  <c r="BW51" i="36" s="1"/>
  <c r="B70" i="17"/>
  <c r="K70" i="21"/>
  <c r="BV70" i="36" s="1"/>
  <c r="L70" i="21"/>
  <c r="BW70" i="36" s="1"/>
  <c r="G70" i="21"/>
  <c r="BR70" i="36" s="1"/>
  <c r="H70" i="21"/>
  <c r="BS70" i="36" s="1"/>
  <c r="I70" i="21"/>
  <c r="BT70" i="36" s="1"/>
  <c r="J70" i="21"/>
  <c r="BU70" i="36" s="1"/>
  <c r="D80" i="36"/>
  <c r="G80" i="21"/>
  <c r="BR80" i="36" s="1"/>
  <c r="H80" i="21"/>
  <c r="BS80" i="36" s="1"/>
  <c r="I80" i="21"/>
  <c r="BT80" i="36" s="1"/>
  <c r="J80" i="21"/>
  <c r="BU80" i="36" s="1"/>
  <c r="K80" i="21"/>
  <c r="BV80" i="36" s="1"/>
  <c r="L80" i="21"/>
  <c r="BW80" i="36" s="1"/>
  <c r="D87" i="36"/>
  <c r="G87" i="21"/>
  <c r="BR87" i="36" s="1"/>
  <c r="H87" i="21"/>
  <c r="BS87" i="36" s="1"/>
  <c r="I87" i="21"/>
  <c r="BT87" i="36" s="1"/>
  <c r="J114" i="21"/>
  <c r="K114" i="21"/>
  <c r="L114" i="21"/>
  <c r="J106" i="21"/>
  <c r="BU106" i="36" s="1"/>
  <c r="K106" i="21"/>
  <c r="BV106" i="36" s="1"/>
  <c r="L106" i="21"/>
  <c r="BW106" i="36" s="1"/>
  <c r="D59" i="21"/>
  <c r="BO59" i="36" s="1"/>
  <c r="D37" i="21"/>
  <c r="BO37" i="36" s="1"/>
  <c r="D9" i="21"/>
  <c r="BO9" i="36" s="1"/>
  <c r="C98" i="21"/>
  <c r="BN98" i="36" s="1"/>
  <c r="G130" i="21"/>
  <c r="K128" i="21"/>
  <c r="I127" i="21"/>
  <c r="G126" i="21"/>
  <c r="K124" i="21"/>
  <c r="J119" i="21"/>
  <c r="L116" i="21"/>
  <c r="H114" i="21"/>
  <c r="J111" i="21"/>
  <c r="L108" i="21"/>
  <c r="H106" i="21"/>
  <c r="BS106" i="36" s="1"/>
  <c r="I90" i="21"/>
  <c r="BT90" i="36" s="1"/>
  <c r="K87" i="21"/>
  <c r="BV87" i="36" s="1"/>
  <c r="B6" i="17"/>
  <c r="K6" i="21"/>
  <c r="BV6" i="36" s="1"/>
  <c r="I6" i="21"/>
  <c r="BT6" i="36" s="1"/>
  <c r="L6" i="21"/>
  <c r="BW6" i="36" s="1"/>
  <c r="G6" i="21"/>
  <c r="BR6" i="36" s="1"/>
  <c r="J6" i="21"/>
  <c r="BU6" i="36" s="1"/>
  <c r="H6" i="21"/>
  <c r="BS6" i="36" s="1"/>
  <c r="D20" i="36"/>
  <c r="G20" i="21"/>
  <c r="BR20" i="36" s="1"/>
  <c r="H20" i="21"/>
  <c r="BS20" i="36" s="1"/>
  <c r="I20" i="21"/>
  <c r="BT20" i="36" s="1"/>
  <c r="J20" i="21"/>
  <c r="BU20" i="36" s="1"/>
  <c r="K20" i="21"/>
  <c r="BV20" i="36" s="1"/>
  <c r="L20" i="21"/>
  <c r="BW20" i="36" s="1"/>
  <c r="B34" i="17"/>
  <c r="K34" i="21"/>
  <c r="BV34" i="36" s="1"/>
  <c r="L34" i="21"/>
  <c r="BW34" i="36" s="1"/>
  <c r="G34" i="21"/>
  <c r="BR34" i="36" s="1"/>
  <c r="H34" i="21"/>
  <c r="BS34" i="36" s="1"/>
  <c r="I34" i="21"/>
  <c r="BT34" i="36" s="1"/>
  <c r="J34" i="21"/>
  <c r="BU34" i="36" s="1"/>
  <c r="D47" i="36"/>
  <c r="G47" i="21"/>
  <c r="BR47" i="36" s="1"/>
  <c r="H47" i="21"/>
  <c r="BS47" i="36" s="1"/>
  <c r="I47" i="21"/>
  <c r="BT47" i="36" s="1"/>
  <c r="J47" i="21"/>
  <c r="BU47" i="36" s="1"/>
  <c r="K47" i="21"/>
  <c r="BV47" i="36" s="1"/>
  <c r="L47" i="21"/>
  <c r="BW47" i="36" s="1"/>
  <c r="D59" i="36"/>
  <c r="G59" i="21"/>
  <c r="BR59" i="36" s="1"/>
  <c r="H59" i="21"/>
  <c r="BS59" i="36" s="1"/>
  <c r="I59" i="21"/>
  <c r="BT59" i="36" s="1"/>
  <c r="J59" i="21"/>
  <c r="BU59" i="36" s="1"/>
  <c r="K59" i="21"/>
  <c r="BV59" i="36" s="1"/>
  <c r="L59" i="21"/>
  <c r="BW59" i="36" s="1"/>
  <c r="B14" i="17"/>
  <c r="K14" i="21"/>
  <c r="BV14" i="36" s="1"/>
  <c r="L14" i="21"/>
  <c r="BW14" i="36" s="1"/>
  <c r="G14" i="21"/>
  <c r="BR14" i="36" s="1"/>
  <c r="H14" i="21"/>
  <c r="BS14" i="36" s="1"/>
  <c r="I14" i="21"/>
  <c r="BT14" i="36" s="1"/>
  <c r="J14" i="21"/>
  <c r="BU14" i="36" s="1"/>
  <c r="D32" i="36"/>
  <c r="G32" i="21"/>
  <c r="BR32" i="36" s="1"/>
  <c r="H32" i="21"/>
  <c r="BS32" i="36" s="1"/>
  <c r="I32" i="21"/>
  <c r="BT32" i="36" s="1"/>
  <c r="J32" i="21"/>
  <c r="BU32" i="36" s="1"/>
  <c r="K32" i="21"/>
  <c r="BV32" i="36" s="1"/>
  <c r="L32" i="21"/>
  <c r="BW32" i="36" s="1"/>
  <c r="D53" i="36"/>
  <c r="I53" i="21"/>
  <c r="BT53" i="36" s="1"/>
  <c r="J53" i="21"/>
  <c r="BU53" i="36" s="1"/>
  <c r="K53" i="21"/>
  <c r="BV53" i="36" s="1"/>
  <c r="L53" i="21"/>
  <c r="BW53" i="36" s="1"/>
  <c r="G53" i="21"/>
  <c r="BR53" i="36" s="1"/>
  <c r="H53" i="21"/>
  <c r="BS53" i="36" s="1"/>
  <c r="D71" i="36"/>
  <c r="G71" i="21"/>
  <c r="BR71" i="36" s="1"/>
  <c r="H71" i="21"/>
  <c r="BS71" i="36" s="1"/>
  <c r="I71" i="21"/>
  <c r="BT71" i="36" s="1"/>
  <c r="J71" i="21"/>
  <c r="BU71" i="36" s="1"/>
  <c r="K71" i="21"/>
  <c r="BV71" i="36" s="1"/>
  <c r="L71" i="21"/>
  <c r="BW71" i="36" s="1"/>
  <c r="D77" i="36"/>
  <c r="I77" i="21"/>
  <c r="BT77" i="36" s="1"/>
  <c r="J77" i="21"/>
  <c r="BU77" i="36" s="1"/>
  <c r="K77" i="21"/>
  <c r="BV77" i="36" s="1"/>
  <c r="L77" i="21"/>
  <c r="BW77" i="36" s="1"/>
  <c r="G77" i="21"/>
  <c r="BR77" i="36" s="1"/>
  <c r="H77" i="21"/>
  <c r="BS77" i="36" s="1"/>
  <c r="G95" i="21"/>
  <c r="BR95" i="36" s="1"/>
  <c r="H95" i="21"/>
  <c r="BS95" i="36" s="1"/>
  <c r="B86" i="17"/>
  <c r="K86" i="21"/>
  <c r="BV86" i="36" s="1"/>
  <c r="L86" i="21"/>
  <c r="BW86" i="36" s="1"/>
  <c r="G86" i="21"/>
  <c r="BR86" i="36" s="1"/>
  <c r="H121" i="21"/>
  <c r="J122" i="21"/>
  <c r="I121" i="21"/>
  <c r="K122" i="21"/>
  <c r="J121" i="21"/>
  <c r="L122" i="21"/>
  <c r="K121" i="21"/>
  <c r="H113" i="21"/>
  <c r="I113" i="21"/>
  <c r="J113" i="21"/>
  <c r="K113" i="21"/>
  <c r="H105" i="21"/>
  <c r="BS105" i="36" s="1"/>
  <c r="I105" i="21"/>
  <c r="BT105" i="36" s="1"/>
  <c r="J105" i="21"/>
  <c r="BU105" i="36" s="1"/>
  <c r="K105" i="21"/>
  <c r="BV105" i="36" s="1"/>
  <c r="L129" i="21"/>
  <c r="J128" i="21"/>
  <c r="H127" i="21"/>
  <c r="L125" i="21"/>
  <c r="J124" i="21"/>
  <c r="G122" i="21"/>
  <c r="I119" i="21"/>
  <c r="K116" i="21"/>
  <c r="G114" i="21"/>
  <c r="I111" i="21"/>
  <c r="K108" i="21"/>
  <c r="G106" i="21"/>
  <c r="BR106" i="36" s="1"/>
  <c r="J95" i="21"/>
  <c r="BU95" i="36" s="1"/>
  <c r="L92" i="21"/>
  <c r="BW92" i="36" s="1"/>
  <c r="H90" i="21"/>
  <c r="BS90" i="36" s="1"/>
  <c r="J87" i="21"/>
  <c r="BU87" i="36" s="1"/>
  <c r="D7" i="36"/>
  <c r="H7" i="21"/>
  <c r="BS7" i="36" s="1"/>
  <c r="K7" i="21"/>
  <c r="BV7" i="36" s="1"/>
  <c r="I7" i="21"/>
  <c r="BT7" i="36" s="1"/>
  <c r="L7" i="21"/>
  <c r="BW7" i="36" s="1"/>
  <c r="G7" i="21"/>
  <c r="BR7" i="36" s="1"/>
  <c r="J7" i="21"/>
  <c r="BU7" i="36" s="1"/>
  <c r="B22" i="17"/>
  <c r="K22" i="21"/>
  <c r="BV22" i="36" s="1"/>
  <c r="L22" i="21"/>
  <c r="BW22" i="36" s="1"/>
  <c r="G22" i="21"/>
  <c r="BR22" i="36" s="1"/>
  <c r="H22" i="21"/>
  <c r="BS22" i="36" s="1"/>
  <c r="I22" i="21"/>
  <c r="BT22" i="36" s="1"/>
  <c r="J22" i="21"/>
  <c r="BU22" i="36" s="1"/>
  <c r="D35" i="36"/>
  <c r="G35" i="21"/>
  <c r="BR35" i="36" s="1"/>
  <c r="H35" i="21"/>
  <c r="BS35" i="36" s="1"/>
  <c r="I35" i="21"/>
  <c r="BT35" i="36" s="1"/>
  <c r="J35" i="21"/>
  <c r="BU35" i="36" s="1"/>
  <c r="K35" i="21"/>
  <c r="BV35" i="36" s="1"/>
  <c r="L35" i="21"/>
  <c r="BW35" i="36" s="1"/>
  <c r="D48" i="36"/>
  <c r="G48" i="21"/>
  <c r="BR48" i="36" s="1"/>
  <c r="H48" i="21"/>
  <c r="BS48" i="36" s="1"/>
  <c r="I48" i="21"/>
  <c r="BT48" i="36" s="1"/>
  <c r="J48" i="21"/>
  <c r="BU48" i="36" s="1"/>
  <c r="K48" i="21"/>
  <c r="BV48" i="36" s="1"/>
  <c r="L48" i="21"/>
  <c r="BW48" i="36" s="1"/>
  <c r="D60" i="36"/>
  <c r="G60" i="21"/>
  <c r="BR60" i="36" s="1"/>
  <c r="H60" i="21"/>
  <c r="BS60" i="36" s="1"/>
  <c r="I60" i="21"/>
  <c r="BT60" i="36" s="1"/>
  <c r="J60" i="21"/>
  <c r="BU60" i="36" s="1"/>
  <c r="K60" i="21"/>
  <c r="BV60" i="36" s="1"/>
  <c r="L60" i="21"/>
  <c r="BW60" i="36" s="1"/>
  <c r="D15" i="36"/>
  <c r="G15" i="21"/>
  <c r="BR15" i="36" s="1"/>
  <c r="H15" i="21"/>
  <c r="BS15" i="36" s="1"/>
  <c r="I15" i="21"/>
  <c r="BT15" i="36" s="1"/>
  <c r="J15" i="21"/>
  <c r="BU15" i="36" s="1"/>
  <c r="K15" i="21"/>
  <c r="BV15" i="36" s="1"/>
  <c r="L15" i="21"/>
  <c r="BW15" i="36" s="1"/>
  <c r="D37" i="36"/>
  <c r="I37" i="21"/>
  <c r="BT37" i="36" s="1"/>
  <c r="J37" i="21"/>
  <c r="BU37" i="36" s="1"/>
  <c r="K37" i="21"/>
  <c r="BV37" i="36" s="1"/>
  <c r="L37" i="21"/>
  <c r="BW37" i="36" s="1"/>
  <c r="G37" i="21"/>
  <c r="BR37" i="36" s="1"/>
  <c r="H37" i="21"/>
  <c r="BS37" i="36" s="1"/>
  <c r="D57" i="36"/>
  <c r="I57" i="21"/>
  <c r="BT57" i="36" s="1"/>
  <c r="J57" i="21"/>
  <c r="BU57" i="36" s="1"/>
  <c r="K57" i="21"/>
  <c r="BV57" i="36" s="1"/>
  <c r="L57" i="21"/>
  <c r="BW57" i="36" s="1"/>
  <c r="G57" i="21"/>
  <c r="BR57" i="36" s="1"/>
  <c r="H57" i="21"/>
  <c r="BS57" i="36" s="1"/>
  <c r="D72" i="36"/>
  <c r="G72" i="21"/>
  <c r="BR72" i="36" s="1"/>
  <c r="H72" i="21"/>
  <c r="BS72" i="36" s="1"/>
  <c r="I72" i="21"/>
  <c r="BT72" i="36" s="1"/>
  <c r="J72" i="21"/>
  <c r="BU72" i="36" s="1"/>
  <c r="K72" i="21"/>
  <c r="BV72" i="36" s="1"/>
  <c r="L72" i="21"/>
  <c r="BW72" i="36" s="1"/>
  <c r="D93" i="36"/>
  <c r="I93" i="21"/>
  <c r="BT93" i="36" s="1"/>
  <c r="J93" i="21"/>
  <c r="BU93" i="36" s="1"/>
  <c r="K93" i="21"/>
  <c r="BV93" i="36" s="1"/>
  <c r="L93" i="21"/>
  <c r="BW93" i="36" s="1"/>
  <c r="D85" i="36"/>
  <c r="I85" i="21"/>
  <c r="BT85" i="36" s="1"/>
  <c r="J85" i="21"/>
  <c r="BU85" i="36" s="1"/>
  <c r="K85" i="21"/>
  <c r="BV85" i="36" s="1"/>
  <c r="L85" i="21"/>
  <c r="BW85" i="36" s="1"/>
  <c r="G120" i="21"/>
  <c r="H120" i="21"/>
  <c r="I120" i="21"/>
  <c r="G112" i="21"/>
  <c r="H112" i="21"/>
  <c r="I112" i="21"/>
  <c r="G104" i="21"/>
  <c r="BR104" i="36" s="1"/>
  <c r="H104" i="21"/>
  <c r="BS104" i="36" s="1"/>
  <c r="I104" i="21"/>
  <c r="BT104" i="36" s="1"/>
  <c r="E26" i="21"/>
  <c r="BP26" i="36" s="1"/>
  <c r="E15" i="21"/>
  <c r="BP15" i="36" s="1"/>
  <c r="C26" i="21"/>
  <c r="BN26" i="36" s="1"/>
  <c r="K129" i="21"/>
  <c r="I128" i="21"/>
  <c r="G127" i="21"/>
  <c r="K125" i="21"/>
  <c r="L121" i="21"/>
  <c r="L113" i="21"/>
  <c r="L105" i="21"/>
  <c r="BW105" i="36" s="1"/>
  <c r="I95" i="21"/>
  <c r="BT95" i="36" s="1"/>
  <c r="J86" i="21"/>
  <c r="BU86" i="36" s="1"/>
  <c r="D25" i="36"/>
  <c r="I25" i="21"/>
  <c r="BT25" i="36" s="1"/>
  <c r="J25" i="21"/>
  <c r="BU25" i="36" s="1"/>
  <c r="K25" i="21"/>
  <c r="BV25" i="36" s="1"/>
  <c r="L25" i="21"/>
  <c r="BW25" i="36" s="1"/>
  <c r="G25" i="21"/>
  <c r="BR25" i="36" s="1"/>
  <c r="H25" i="21"/>
  <c r="BS25" i="36" s="1"/>
  <c r="D36" i="36"/>
  <c r="G36" i="21"/>
  <c r="BR36" i="36" s="1"/>
  <c r="H36" i="21"/>
  <c r="BS36" i="36" s="1"/>
  <c r="I36" i="21"/>
  <c r="BT36" i="36" s="1"/>
  <c r="J36" i="21"/>
  <c r="BU36" i="36" s="1"/>
  <c r="K36" i="21"/>
  <c r="BV36" i="36" s="1"/>
  <c r="L36" i="21"/>
  <c r="BW36" i="36" s="1"/>
  <c r="D49" i="36"/>
  <c r="I49" i="21"/>
  <c r="BT49" i="36" s="1"/>
  <c r="J49" i="21"/>
  <c r="BU49" i="36" s="1"/>
  <c r="K49" i="21"/>
  <c r="BV49" i="36" s="1"/>
  <c r="L49" i="21"/>
  <c r="BW49" i="36" s="1"/>
  <c r="G49" i="21"/>
  <c r="BR49" i="36" s="1"/>
  <c r="H49" i="21"/>
  <c r="BS49" i="36" s="1"/>
  <c r="D65" i="36"/>
  <c r="I65" i="21"/>
  <c r="BT65" i="36" s="1"/>
  <c r="J65" i="21"/>
  <c r="BU65" i="36" s="1"/>
  <c r="K65" i="21"/>
  <c r="BV65" i="36" s="1"/>
  <c r="L65" i="21"/>
  <c r="BW65" i="36" s="1"/>
  <c r="G65" i="21"/>
  <c r="BR65" i="36" s="1"/>
  <c r="H65" i="21"/>
  <c r="BS65" i="36" s="1"/>
  <c r="D19" i="36"/>
  <c r="G19" i="21"/>
  <c r="BR19" i="36" s="1"/>
  <c r="H19" i="21"/>
  <c r="BS19" i="36" s="1"/>
  <c r="I19" i="21"/>
  <c r="BT19" i="36" s="1"/>
  <c r="J19" i="21"/>
  <c r="BU19" i="36" s="1"/>
  <c r="K19" i="21"/>
  <c r="BV19" i="36" s="1"/>
  <c r="L19" i="21"/>
  <c r="BW19" i="36" s="1"/>
  <c r="B38" i="17"/>
  <c r="K38" i="21"/>
  <c r="BV38" i="36" s="1"/>
  <c r="L38" i="21"/>
  <c r="BW38" i="36" s="1"/>
  <c r="G38" i="21"/>
  <c r="BR38" i="36" s="1"/>
  <c r="H38" i="21"/>
  <c r="BS38" i="36" s="1"/>
  <c r="I38" i="21"/>
  <c r="BT38" i="36" s="1"/>
  <c r="J38" i="21"/>
  <c r="BU38" i="36" s="1"/>
  <c r="D61" i="36"/>
  <c r="I61" i="21"/>
  <c r="BT61" i="36" s="1"/>
  <c r="J61" i="21"/>
  <c r="BU61" i="36" s="1"/>
  <c r="K61" i="21"/>
  <c r="BV61" i="36" s="1"/>
  <c r="L61" i="21"/>
  <c r="BW61" i="36" s="1"/>
  <c r="G61" i="21"/>
  <c r="BR61" i="36" s="1"/>
  <c r="H61" i="21"/>
  <c r="BS61" i="36" s="1"/>
  <c r="D73" i="36"/>
  <c r="I73" i="21"/>
  <c r="BT73" i="36" s="1"/>
  <c r="J73" i="21"/>
  <c r="BU73" i="36" s="1"/>
  <c r="K73" i="21"/>
  <c r="BV73" i="36" s="1"/>
  <c r="L73" i="21"/>
  <c r="BW73" i="36" s="1"/>
  <c r="G73" i="21"/>
  <c r="BR73" i="36" s="1"/>
  <c r="H73" i="21"/>
  <c r="BS73" i="36" s="1"/>
  <c r="B78" i="17"/>
  <c r="K78" i="21"/>
  <c r="BV78" i="36" s="1"/>
  <c r="L78" i="21"/>
  <c r="BW78" i="36" s="1"/>
  <c r="G78" i="21"/>
  <c r="BR78" i="36" s="1"/>
  <c r="H78" i="21"/>
  <c r="BS78" i="36" s="1"/>
  <c r="I78" i="21"/>
  <c r="BT78" i="36" s="1"/>
  <c r="J78" i="21"/>
  <c r="BU78" i="36" s="1"/>
  <c r="D92" i="36"/>
  <c r="G92" i="21"/>
  <c r="BR92" i="36" s="1"/>
  <c r="H92" i="21"/>
  <c r="BS92" i="36" s="1"/>
  <c r="I92" i="21"/>
  <c r="BT92" i="36" s="1"/>
  <c r="J92" i="21"/>
  <c r="BU92" i="36" s="1"/>
  <c r="D84" i="36"/>
  <c r="G84" i="21"/>
  <c r="BR84" i="36" s="1"/>
  <c r="H84" i="21"/>
  <c r="BS84" i="36" s="1"/>
  <c r="I84" i="21"/>
  <c r="BT84" i="36" s="1"/>
  <c r="J84" i="21"/>
  <c r="BU84" i="36" s="1"/>
  <c r="K84" i="21"/>
  <c r="BV84" i="36" s="1"/>
  <c r="B119" i="17"/>
  <c r="L119" i="21"/>
  <c r="G119" i="21"/>
  <c r="L111" i="21"/>
  <c r="G111" i="21"/>
  <c r="K94" i="21"/>
  <c r="BV94" i="36" s="1"/>
  <c r="L94" i="21"/>
  <c r="BW94" i="36" s="1"/>
  <c r="C124" i="21"/>
  <c r="G124" i="21"/>
  <c r="H124" i="21"/>
  <c r="L130" i="21"/>
  <c r="J129" i="21"/>
  <c r="H128" i="21"/>
  <c r="L126" i="21"/>
  <c r="J125" i="21"/>
  <c r="K123" i="21"/>
  <c r="G121" i="21"/>
  <c r="K115" i="21"/>
  <c r="G113" i="21"/>
  <c r="K107" i="21"/>
  <c r="G105" i="21"/>
  <c r="BR105" i="36" s="1"/>
  <c r="J94" i="21"/>
  <c r="BU94" i="36" s="1"/>
  <c r="H89" i="21"/>
  <c r="BS89" i="36" s="1"/>
  <c r="I86" i="21"/>
  <c r="BT86" i="36" s="1"/>
  <c r="B10" i="17"/>
  <c r="K10" i="21"/>
  <c r="BV10" i="36" s="1"/>
  <c r="L10" i="21"/>
  <c r="BW10" i="36" s="1"/>
  <c r="G10" i="21"/>
  <c r="BR10" i="36" s="1"/>
  <c r="H10" i="21"/>
  <c r="BS10" i="36" s="1"/>
  <c r="I10" i="21"/>
  <c r="BT10" i="36" s="1"/>
  <c r="J10" i="21"/>
  <c r="BU10" i="36" s="1"/>
  <c r="B26" i="17"/>
  <c r="K26" i="21"/>
  <c r="BV26" i="36" s="1"/>
  <c r="L26" i="21"/>
  <c r="BW26" i="36" s="1"/>
  <c r="G26" i="21"/>
  <c r="BR26" i="36" s="1"/>
  <c r="H26" i="21"/>
  <c r="BS26" i="36" s="1"/>
  <c r="I26" i="21"/>
  <c r="BT26" i="36" s="1"/>
  <c r="J26" i="21"/>
  <c r="BU26" i="36" s="1"/>
  <c r="G39" i="21"/>
  <c r="BR39" i="36" s="1"/>
  <c r="H39" i="21"/>
  <c r="BS39" i="36" s="1"/>
  <c r="I39" i="21"/>
  <c r="BT39" i="36" s="1"/>
  <c r="J39" i="21"/>
  <c r="BU39" i="36" s="1"/>
  <c r="K39" i="21"/>
  <c r="BV39" i="36" s="1"/>
  <c r="L39" i="21"/>
  <c r="BW39" i="36" s="1"/>
  <c r="G52" i="21"/>
  <c r="BR52" i="36" s="1"/>
  <c r="H52" i="21"/>
  <c r="BS52" i="36" s="1"/>
  <c r="I52" i="21"/>
  <c r="BT52" i="36" s="1"/>
  <c r="J52" i="21"/>
  <c r="BU52" i="36" s="1"/>
  <c r="K52" i="21"/>
  <c r="BV52" i="36" s="1"/>
  <c r="L52" i="21"/>
  <c r="BW52" i="36" s="1"/>
  <c r="B66" i="17"/>
  <c r="K66" i="21"/>
  <c r="BV66" i="36" s="1"/>
  <c r="L66" i="21"/>
  <c r="BW66" i="36" s="1"/>
  <c r="G66" i="21"/>
  <c r="BR66" i="36" s="1"/>
  <c r="H66" i="21"/>
  <c r="BS66" i="36" s="1"/>
  <c r="I66" i="21"/>
  <c r="BT66" i="36" s="1"/>
  <c r="J66" i="21"/>
  <c r="BU66" i="36" s="1"/>
  <c r="I21" i="21"/>
  <c r="BT21" i="36" s="1"/>
  <c r="J21" i="21"/>
  <c r="BU21" i="36" s="1"/>
  <c r="K21" i="21"/>
  <c r="BV21" i="36" s="1"/>
  <c r="L21" i="21"/>
  <c r="BW21" i="36" s="1"/>
  <c r="G21" i="21"/>
  <c r="BR21" i="36" s="1"/>
  <c r="H21" i="21"/>
  <c r="BS21" i="36" s="1"/>
  <c r="G40" i="21"/>
  <c r="BR40" i="36" s="1"/>
  <c r="H40" i="21"/>
  <c r="BS40" i="36" s="1"/>
  <c r="I40" i="21"/>
  <c r="BT40" i="36" s="1"/>
  <c r="J40" i="21"/>
  <c r="BU40" i="36" s="1"/>
  <c r="K40" i="21"/>
  <c r="BV40" i="36" s="1"/>
  <c r="L40" i="21"/>
  <c r="BW40" i="36" s="1"/>
  <c r="B62" i="17"/>
  <c r="K62" i="21"/>
  <c r="BV62" i="36" s="1"/>
  <c r="L62" i="21"/>
  <c r="BW62" i="36" s="1"/>
  <c r="G62" i="21"/>
  <c r="BR62" i="36" s="1"/>
  <c r="H62" i="21"/>
  <c r="BS62" i="36" s="1"/>
  <c r="I62" i="21"/>
  <c r="BT62" i="36" s="1"/>
  <c r="J62" i="21"/>
  <c r="BU62" i="36" s="1"/>
  <c r="B74" i="17"/>
  <c r="K74" i="21"/>
  <c r="BV74" i="36" s="1"/>
  <c r="L74" i="21"/>
  <c r="BW74" i="36" s="1"/>
  <c r="G74" i="21"/>
  <c r="BR74" i="36" s="1"/>
  <c r="H74" i="21"/>
  <c r="BS74" i="36" s="1"/>
  <c r="I74" i="21"/>
  <c r="BT74" i="36" s="1"/>
  <c r="J74" i="21"/>
  <c r="BU74" i="36" s="1"/>
  <c r="G91" i="21"/>
  <c r="BR91" i="36" s="1"/>
  <c r="H91" i="21"/>
  <c r="BS91" i="36" s="1"/>
  <c r="G83" i="21"/>
  <c r="BR83" i="36" s="1"/>
  <c r="H83" i="21"/>
  <c r="BS83" i="36" s="1"/>
  <c r="I83" i="21"/>
  <c r="BT83" i="36" s="1"/>
  <c r="J83" i="21"/>
  <c r="BU83" i="36" s="1"/>
  <c r="K83" i="21"/>
  <c r="BV83" i="36" s="1"/>
  <c r="L83" i="21"/>
  <c r="BW83" i="36" s="1"/>
  <c r="J118" i="21"/>
  <c r="K118" i="21"/>
  <c r="L118" i="21"/>
  <c r="B110" i="19"/>
  <c r="J110" i="21"/>
  <c r="K110" i="21"/>
  <c r="L110" i="21"/>
  <c r="K130" i="21"/>
  <c r="I129" i="21"/>
  <c r="G128" i="21"/>
  <c r="K126" i="21"/>
  <c r="I125" i="21"/>
  <c r="J123" i="21"/>
  <c r="L120" i="21"/>
  <c r="H118" i="21"/>
  <c r="J115" i="21"/>
  <c r="L112" i="21"/>
  <c r="H110" i="21"/>
  <c r="J107" i="21"/>
  <c r="L104" i="21"/>
  <c r="BW104" i="36" s="1"/>
  <c r="I94" i="21"/>
  <c r="BT94" i="36" s="1"/>
  <c r="K91" i="21"/>
  <c r="BV91" i="36" s="1"/>
  <c r="H86" i="21"/>
  <c r="BS86" i="36" s="1"/>
  <c r="G12" i="21"/>
  <c r="BR12" i="36" s="1"/>
  <c r="H12" i="21"/>
  <c r="BS12" i="36" s="1"/>
  <c r="I12" i="21"/>
  <c r="BT12" i="36" s="1"/>
  <c r="J12" i="21"/>
  <c r="BU12" i="36" s="1"/>
  <c r="K12" i="21"/>
  <c r="BV12" i="36" s="1"/>
  <c r="L12" i="21"/>
  <c r="BW12" i="36" s="1"/>
  <c r="G27" i="21"/>
  <c r="BR27" i="36" s="1"/>
  <c r="H27" i="21"/>
  <c r="BS27" i="36" s="1"/>
  <c r="I27" i="21"/>
  <c r="BT27" i="36" s="1"/>
  <c r="J27" i="21"/>
  <c r="BU27" i="36" s="1"/>
  <c r="K27" i="21"/>
  <c r="BV27" i="36" s="1"/>
  <c r="L27" i="21"/>
  <c r="BW27" i="36" s="1"/>
  <c r="I41" i="21"/>
  <c r="BT41" i="36" s="1"/>
  <c r="J41" i="21"/>
  <c r="BU41" i="36" s="1"/>
  <c r="K41" i="21"/>
  <c r="BV41" i="36" s="1"/>
  <c r="L41" i="21"/>
  <c r="BW41" i="36" s="1"/>
  <c r="G41" i="21"/>
  <c r="BR41" i="36" s="1"/>
  <c r="H41" i="21"/>
  <c r="BS41" i="36" s="1"/>
  <c r="B54" i="17"/>
  <c r="K54" i="21"/>
  <c r="BV54" i="36" s="1"/>
  <c r="L54" i="21"/>
  <c r="BW54" i="36" s="1"/>
  <c r="G54" i="21"/>
  <c r="BR54" i="36" s="1"/>
  <c r="H54" i="21"/>
  <c r="BS54" i="36" s="1"/>
  <c r="I54" i="21"/>
  <c r="BT54" i="36" s="1"/>
  <c r="J54" i="21"/>
  <c r="BU54" i="36" s="1"/>
  <c r="G68" i="21"/>
  <c r="BR68" i="36" s="1"/>
  <c r="H68" i="21"/>
  <c r="BS68" i="36" s="1"/>
  <c r="I68" i="21"/>
  <c r="BT68" i="36" s="1"/>
  <c r="J68" i="21"/>
  <c r="BU68" i="36" s="1"/>
  <c r="K68" i="21"/>
  <c r="BV68" i="36" s="1"/>
  <c r="L68" i="21"/>
  <c r="BW68" i="36" s="1"/>
  <c r="G23" i="21"/>
  <c r="BR23" i="36" s="1"/>
  <c r="H23" i="21"/>
  <c r="BS23" i="36" s="1"/>
  <c r="I23" i="21"/>
  <c r="BT23" i="36" s="1"/>
  <c r="J23" i="21"/>
  <c r="BU23" i="36" s="1"/>
  <c r="K23" i="21"/>
  <c r="BV23" i="36" s="1"/>
  <c r="L23" i="21"/>
  <c r="BW23" i="36" s="1"/>
  <c r="G43" i="21"/>
  <c r="BR43" i="36" s="1"/>
  <c r="H43" i="21"/>
  <c r="BS43" i="36" s="1"/>
  <c r="I43" i="21"/>
  <c r="BT43" i="36" s="1"/>
  <c r="J43" i="21"/>
  <c r="BU43" i="36" s="1"/>
  <c r="K43" i="21"/>
  <c r="BV43" i="36" s="1"/>
  <c r="L43" i="21"/>
  <c r="BW43" i="36" s="1"/>
  <c r="G63" i="21"/>
  <c r="BR63" i="36" s="1"/>
  <c r="H63" i="21"/>
  <c r="BS63" i="36" s="1"/>
  <c r="I63" i="21"/>
  <c r="BT63" i="36" s="1"/>
  <c r="J63" i="21"/>
  <c r="BU63" i="36" s="1"/>
  <c r="K63" i="21"/>
  <c r="BV63" i="36" s="1"/>
  <c r="L63" i="21"/>
  <c r="BW63" i="36" s="1"/>
  <c r="G75" i="21"/>
  <c r="BR75" i="36" s="1"/>
  <c r="H75" i="21"/>
  <c r="BS75" i="36" s="1"/>
  <c r="I75" i="21"/>
  <c r="BT75" i="36" s="1"/>
  <c r="J75" i="21"/>
  <c r="BU75" i="36" s="1"/>
  <c r="K75" i="21"/>
  <c r="BV75" i="36" s="1"/>
  <c r="L75" i="21"/>
  <c r="BW75" i="36" s="1"/>
  <c r="I69" i="21"/>
  <c r="BT69" i="36" s="1"/>
  <c r="J69" i="21"/>
  <c r="BU69" i="36" s="1"/>
  <c r="K69" i="21"/>
  <c r="BV69" i="36" s="1"/>
  <c r="L69" i="21"/>
  <c r="BW69" i="36" s="1"/>
  <c r="G69" i="21"/>
  <c r="BR69" i="36" s="1"/>
  <c r="H69" i="21"/>
  <c r="BS69" i="36" s="1"/>
  <c r="B90" i="17"/>
  <c r="K90" i="21"/>
  <c r="BV90" i="36" s="1"/>
  <c r="L90" i="21"/>
  <c r="BW90" i="36" s="1"/>
  <c r="B82" i="17"/>
  <c r="K82" i="21"/>
  <c r="BV82" i="36" s="1"/>
  <c r="L82" i="21"/>
  <c r="BW82" i="36" s="1"/>
  <c r="G82" i="21"/>
  <c r="BR82" i="36" s="1"/>
  <c r="H82" i="21"/>
  <c r="BS82" i="36" s="1"/>
  <c r="I82" i="21"/>
  <c r="BT82" i="36" s="1"/>
  <c r="J82" i="21"/>
  <c r="BU82" i="36" s="1"/>
  <c r="H117" i="21"/>
  <c r="I117" i="21"/>
  <c r="J117" i="21"/>
  <c r="K117" i="21"/>
  <c r="B109" i="19"/>
  <c r="H109" i="21"/>
  <c r="I109" i="21"/>
  <c r="J109" i="21"/>
  <c r="K109" i="21"/>
  <c r="J130" i="21"/>
  <c r="H129" i="21"/>
  <c r="L127" i="21"/>
  <c r="J126" i="21"/>
  <c r="H125" i="21"/>
  <c r="I123" i="21"/>
  <c r="K120" i="21"/>
  <c r="G118" i="21"/>
  <c r="I115" i="21"/>
  <c r="K112" i="21"/>
  <c r="G110" i="21"/>
  <c r="I107" i="21"/>
  <c r="K104" i="21"/>
  <c r="BV104" i="36" s="1"/>
  <c r="H94" i="21"/>
  <c r="BS94" i="36" s="1"/>
  <c r="J91" i="21"/>
  <c r="BU91" i="36" s="1"/>
  <c r="L88" i="21"/>
  <c r="BW88" i="36" s="1"/>
  <c r="H85" i="21"/>
  <c r="BS85" i="36" s="1"/>
  <c r="I5" i="21"/>
  <c r="BT5" i="36" s="1"/>
  <c r="L5" i="21"/>
  <c r="BW5" i="36" s="1"/>
  <c r="G5" i="21"/>
  <c r="BR5" i="36" s="1"/>
  <c r="J5" i="21"/>
  <c r="BU5" i="36" s="1"/>
  <c r="H5" i="21"/>
  <c r="BS5" i="36" s="1"/>
  <c r="K5" i="21"/>
  <c r="BV5" i="36" s="1"/>
  <c r="B16" i="17"/>
  <c r="G16" i="21"/>
  <c r="BR16" i="36" s="1"/>
  <c r="H16" i="21"/>
  <c r="BS16" i="36" s="1"/>
  <c r="I16" i="21"/>
  <c r="BT16" i="36" s="1"/>
  <c r="J16" i="21"/>
  <c r="BU16" i="36" s="1"/>
  <c r="K16" i="21"/>
  <c r="BV16" i="36" s="1"/>
  <c r="L16" i="21"/>
  <c r="BW16" i="36" s="1"/>
  <c r="I29" i="21"/>
  <c r="BT29" i="36" s="1"/>
  <c r="J29" i="21"/>
  <c r="BU29" i="36" s="1"/>
  <c r="K29" i="21"/>
  <c r="BV29" i="36" s="1"/>
  <c r="L29" i="21"/>
  <c r="BW29" i="36" s="1"/>
  <c r="G29" i="21"/>
  <c r="BR29" i="36" s="1"/>
  <c r="H29" i="21"/>
  <c r="BS29" i="36" s="1"/>
  <c r="B42" i="17"/>
  <c r="K42" i="21"/>
  <c r="BV42" i="36" s="1"/>
  <c r="L42" i="21"/>
  <c r="BW42" i="36" s="1"/>
  <c r="G42" i="21"/>
  <c r="BR42" i="36" s="1"/>
  <c r="H42" i="21"/>
  <c r="BS42" i="36" s="1"/>
  <c r="I42" i="21"/>
  <c r="BT42" i="36" s="1"/>
  <c r="J42" i="21"/>
  <c r="BU42" i="36" s="1"/>
  <c r="G55" i="21"/>
  <c r="BR55" i="36" s="1"/>
  <c r="H55" i="21"/>
  <c r="BS55" i="36" s="1"/>
  <c r="I55" i="21"/>
  <c r="BT55" i="36" s="1"/>
  <c r="J55" i="21"/>
  <c r="BU55" i="36" s="1"/>
  <c r="K55" i="21"/>
  <c r="BV55" i="36" s="1"/>
  <c r="L55" i="21"/>
  <c r="BW55" i="36" s="1"/>
  <c r="G24" i="21"/>
  <c r="BR24" i="36" s="1"/>
  <c r="H24" i="21"/>
  <c r="BS24" i="36" s="1"/>
  <c r="I24" i="21"/>
  <c r="BT24" i="36" s="1"/>
  <c r="J24" i="21"/>
  <c r="BU24" i="36" s="1"/>
  <c r="K24" i="21"/>
  <c r="BV24" i="36" s="1"/>
  <c r="L24" i="21"/>
  <c r="BW24" i="36" s="1"/>
  <c r="I45" i="21"/>
  <c r="BT45" i="36" s="1"/>
  <c r="J45" i="21"/>
  <c r="BU45" i="36" s="1"/>
  <c r="K45" i="21"/>
  <c r="BV45" i="36" s="1"/>
  <c r="L45" i="21"/>
  <c r="BW45" i="36" s="1"/>
  <c r="G45" i="21"/>
  <c r="BR45" i="36" s="1"/>
  <c r="H45" i="21"/>
  <c r="BS45" i="36" s="1"/>
  <c r="G64" i="21"/>
  <c r="BR64" i="36" s="1"/>
  <c r="H64" i="21"/>
  <c r="BS64" i="36" s="1"/>
  <c r="I64" i="21"/>
  <c r="BT64" i="36" s="1"/>
  <c r="J64" i="21"/>
  <c r="BU64" i="36" s="1"/>
  <c r="K64" i="21"/>
  <c r="BV64" i="36" s="1"/>
  <c r="L64" i="21"/>
  <c r="BW64" i="36" s="1"/>
  <c r="I89" i="21"/>
  <c r="BT89" i="36" s="1"/>
  <c r="J89" i="21"/>
  <c r="BU89" i="36" s="1"/>
  <c r="K89" i="21"/>
  <c r="BV89" i="36" s="1"/>
  <c r="L89" i="21"/>
  <c r="BW89" i="36" s="1"/>
  <c r="I81" i="21"/>
  <c r="BT81" i="36" s="1"/>
  <c r="J81" i="21"/>
  <c r="BU81" i="36" s="1"/>
  <c r="K81" i="21"/>
  <c r="BV81" i="36" s="1"/>
  <c r="L81" i="21"/>
  <c r="BW81" i="36" s="1"/>
  <c r="G81" i="21"/>
  <c r="BR81" i="36" s="1"/>
  <c r="H81" i="21"/>
  <c r="BS81" i="36" s="1"/>
  <c r="G116" i="21"/>
  <c r="H116" i="21"/>
  <c r="I116" i="21"/>
  <c r="B108" i="19"/>
  <c r="G108" i="21"/>
  <c r="H108" i="21"/>
  <c r="I108" i="21"/>
  <c r="D130" i="21"/>
  <c r="D123" i="21"/>
  <c r="E79" i="21"/>
  <c r="BP79" i="36" s="1"/>
  <c r="I130" i="21"/>
  <c r="G129" i="21"/>
  <c r="K127" i="21"/>
  <c r="I126" i="21"/>
  <c r="G125" i="21"/>
  <c r="J120" i="21"/>
  <c r="L117" i="21"/>
  <c r="J112" i="21"/>
  <c r="L109" i="21"/>
  <c r="J104" i="21"/>
  <c r="BU104" i="36" s="1"/>
  <c r="G94" i="21"/>
  <c r="BR94" i="36" s="1"/>
  <c r="I91" i="21"/>
  <c r="BT91" i="36" s="1"/>
  <c r="G85" i="21"/>
  <c r="BR85" i="36" s="1"/>
  <c r="I4" i="21"/>
  <c r="BT4" i="36" s="1"/>
  <c r="L4" i="21"/>
  <c r="BW4" i="36" s="1"/>
  <c r="G4" i="21"/>
  <c r="BR4" i="36" s="1"/>
  <c r="J4" i="21"/>
  <c r="BU4" i="36" s="1"/>
  <c r="H4" i="21"/>
  <c r="BS4" i="36" s="1"/>
  <c r="K4" i="21"/>
  <c r="BV4" i="36" s="1"/>
  <c r="I17" i="21"/>
  <c r="BT17" i="36" s="1"/>
  <c r="J17" i="21"/>
  <c r="BU17" i="36" s="1"/>
  <c r="K17" i="21"/>
  <c r="BV17" i="36" s="1"/>
  <c r="L17" i="21"/>
  <c r="BW17" i="36" s="1"/>
  <c r="G17" i="21"/>
  <c r="BR17" i="36" s="1"/>
  <c r="H17" i="21"/>
  <c r="BS17" i="36" s="1"/>
  <c r="G31" i="21"/>
  <c r="BR31" i="36" s="1"/>
  <c r="H31" i="21"/>
  <c r="BS31" i="36" s="1"/>
  <c r="I31" i="21"/>
  <c r="BT31" i="36" s="1"/>
  <c r="J31" i="21"/>
  <c r="BU31" i="36" s="1"/>
  <c r="K31" i="21"/>
  <c r="BV31" i="36" s="1"/>
  <c r="L31" i="21"/>
  <c r="BW31" i="36" s="1"/>
  <c r="G44" i="21"/>
  <c r="BR44" i="36" s="1"/>
  <c r="H44" i="21"/>
  <c r="BS44" i="36" s="1"/>
  <c r="I44" i="21"/>
  <c r="BT44" i="36" s="1"/>
  <c r="J44" i="21"/>
  <c r="BU44" i="36" s="1"/>
  <c r="K44" i="21"/>
  <c r="BV44" i="36" s="1"/>
  <c r="L44" i="21"/>
  <c r="BW44" i="36" s="1"/>
  <c r="G56" i="21"/>
  <c r="BR56" i="36" s="1"/>
  <c r="H56" i="21"/>
  <c r="BS56" i="36" s="1"/>
  <c r="I56" i="21"/>
  <c r="BT56" i="36" s="1"/>
  <c r="J56" i="21"/>
  <c r="BU56" i="36" s="1"/>
  <c r="K56" i="21"/>
  <c r="BV56" i="36" s="1"/>
  <c r="L56" i="21"/>
  <c r="BW56" i="36" s="1"/>
  <c r="G11" i="21"/>
  <c r="BR11" i="36" s="1"/>
  <c r="H11" i="21"/>
  <c r="BS11" i="36" s="1"/>
  <c r="I11" i="21"/>
  <c r="BT11" i="36" s="1"/>
  <c r="J11" i="21"/>
  <c r="BU11" i="36" s="1"/>
  <c r="K11" i="21"/>
  <c r="BV11" i="36" s="1"/>
  <c r="L11" i="21"/>
  <c r="BW11" i="36" s="1"/>
  <c r="G28" i="21"/>
  <c r="BR28" i="36" s="1"/>
  <c r="H28" i="21"/>
  <c r="BS28" i="36" s="1"/>
  <c r="I28" i="21"/>
  <c r="BT28" i="36" s="1"/>
  <c r="J28" i="21"/>
  <c r="BU28" i="36" s="1"/>
  <c r="K28" i="21"/>
  <c r="BV28" i="36" s="1"/>
  <c r="L28" i="21"/>
  <c r="BW28" i="36" s="1"/>
  <c r="B50" i="17"/>
  <c r="K50" i="21"/>
  <c r="BV50" i="36" s="1"/>
  <c r="L50" i="21"/>
  <c r="BW50" i="36" s="1"/>
  <c r="G50" i="21"/>
  <c r="BR50" i="36" s="1"/>
  <c r="H50" i="21"/>
  <c r="BS50" i="36" s="1"/>
  <c r="I50" i="21"/>
  <c r="BT50" i="36" s="1"/>
  <c r="J50" i="21"/>
  <c r="BU50" i="36" s="1"/>
  <c r="G67" i="21"/>
  <c r="BR67" i="36" s="1"/>
  <c r="H67" i="21"/>
  <c r="BS67" i="36" s="1"/>
  <c r="I67" i="21"/>
  <c r="BT67" i="36" s="1"/>
  <c r="J67" i="21"/>
  <c r="BU67" i="36" s="1"/>
  <c r="K67" i="21"/>
  <c r="BV67" i="36" s="1"/>
  <c r="L67" i="21"/>
  <c r="BW67" i="36" s="1"/>
  <c r="G76" i="21"/>
  <c r="BR76" i="36" s="1"/>
  <c r="H76" i="21"/>
  <c r="BS76" i="36" s="1"/>
  <c r="I76" i="21"/>
  <c r="BT76" i="36" s="1"/>
  <c r="J76" i="21"/>
  <c r="BU76" i="36" s="1"/>
  <c r="K76" i="21"/>
  <c r="BV76" i="36" s="1"/>
  <c r="L76" i="21"/>
  <c r="BW76" i="36" s="1"/>
  <c r="G79" i="21"/>
  <c r="BR79" i="36" s="1"/>
  <c r="H79" i="21"/>
  <c r="BS79" i="36" s="1"/>
  <c r="I79" i="21"/>
  <c r="BT79" i="36" s="1"/>
  <c r="J79" i="21"/>
  <c r="BU79" i="36" s="1"/>
  <c r="K79" i="21"/>
  <c r="BV79" i="36" s="1"/>
  <c r="L79" i="21"/>
  <c r="BW79" i="36" s="1"/>
  <c r="G88" i="21"/>
  <c r="BR88" i="36" s="1"/>
  <c r="H88" i="21"/>
  <c r="BS88" i="36" s="1"/>
  <c r="I88" i="21"/>
  <c r="BT88" i="36" s="1"/>
  <c r="J88" i="21"/>
  <c r="BU88" i="36" s="1"/>
  <c r="B115" i="19"/>
  <c r="L115" i="21"/>
  <c r="G115" i="21"/>
  <c r="B107" i="17"/>
  <c r="L107" i="21"/>
  <c r="G107" i="21"/>
  <c r="L123" i="21"/>
  <c r="G123" i="21"/>
  <c r="D27" i="21"/>
  <c r="BO27" i="36" s="1"/>
  <c r="H130" i="21"/>
  <c r="L128" i="21"/>
  <c r="H126" i="21"/>
  <c r="L124" i="21"/>
  <c r="I122" i="21"/>
  <c r="K119" i="21"/>
  <c r="G117" i="21"/>
  <c r="I114" i="21"/>
  <c r="K111" i="21"/>
  <c r="G109" i="21"/>
  <c r="I106" i="21"/>
  <c r="BT106" i="36" s="1"/>
  <c r="L95" i="21"/>
  <c r="BW95" i="36" s="1"/>
  <c r="H93" i="21"/>
  <c r="BS93" i="36" s="1"/>
  <c r="J90" i="21"/>
  <c r="BU90" i="36" s="1"/>
  <c r="L87" i="21"/>
  <c r="BW87" i="36" s="1"/>
  <c r="L84" i="21"/>
  <c r="BW84" i="36" s="1"/>
  <c r="L96" i="21"/>
  <c r="BW96" i="36" s="1"/>
  <c r="H102" i="21"/>
  <c r="BS102" i="36" s="1"/>
  <c r="L100" i="21"/>
  <c r="BW100" i="36" s="1"/>
  <c r="L103" i="21"/>
  <c r="BW103" i="36" s="1"/>
  <c r="J99" i="21"/>
  <c r="BU99" i="36" s="1"/>
  <c r="K103" i="21"/>
  <c r="BV103" i="36" s="1"/>
  <c r="H98" i="21"/>
  <c r="BS98" i="36" s="1"/>
  <c r="J103" i="21"/>
  <c r="BU103" i="36" s="1"/>
  <c r="I103" i="21"/>
  <c r="BT103" i="36" s="1"/>
  <c r="G102" i="21"/>
  <c r="BR102" i="36" s="1"/>
  <c r="K100" i="21"/>
  <c r="BV100" i="36" s="1"/>
  <c r="I99" i="21"/>
  <c r="BT99" i="36" s="1"/>
  <c r="G98" i="21"/>
  <c r="BR98" i="36" s="1"/>
  <c r="K96" i="21"/>
  <c r="BV96" i="36" s="1"/>
  <c r="L101" i="21"/>
  <c r="BW101" i="36" s="1"/>
  <c r="J100" i="21"/>
  <c r="BU100" i="36" s="1"/>
  <c r="H99" i="21"/>
  <c r="BS99" i="36" s="1"/>
  <c r="L97" i="21"/>
  <c r="BW97" i="36" s="1"/>
  <c r="J96" i="21"/>
  <c r="BU96" i="36" s="1"/>
  <c r="K101" i="21"/>
  <c r="BV101" i="36" s="1"/>
  <c r="I100" i="21"/>
  <c r="BT100" i="36" s="1"/>
  <c r="G99" i="21"/>
  <c r="BR99" i="36" s="1"/>
  <c r="K97" i="21"/>
  <c r="BV97" i="36" s="1"/>
  <c r="I96" i="21"/>
  <c r="BT96" i="36" s="1"/>
  <c r="L102" i="21"/>
  <c r="BW102" i="36" s="1"/>
  <c r="J101" i="21"/>
  <c r="BU101" i="36" s="1"/>
  <c r="H100" i="21"/>
  <c r="BS100" i="36" s="1"/>
  <c r="L98" i="21"/>
  <c r="BW98" i="36" s="1"/>
  <c r="J97" i="21"/>
  <c r="BU97" i="36" s="1"/>
  <c r="H96" i="21"/>
  <c r="BS96" i="36" s="1"/>
  <c r="K102" i="21"/>
  <c r="BV102" i="36" s="1"/>
  <c r="I101" i="21"/>
  <c r="BT101" i="36" s="1"/>
  <c r="G100" i="21"/>
  <c r="BR100" i="36" s="1"/>
  <c r="K98" i="21"/>
  <c r="BV98" i="36" s="1"/>
  <c r="I97" i="21"/>
  <c r="BT97" i="36" s="1"/>
  <c r="G96" i="21"/>
  <c r="BR96" i="36" s="1"/>
  <c r="J102" i="21"/>
  <c r="BU102" i="36" s="1"/>
  <c r="H101" i="21"/>
  <c r="BS101" i="36" s="1"/>
  <c r="L99" i="21"/>
  <c r="BW99" i="36" s="1"/>
  <c r="J98" i="21"/>
  <c r="BU98" i="36" s="1"/>
  <c r="H97" i="21"/>
  <c r="BS97" i="36" s="1"/>
  <c r="I102" i="21"/>
  <c r="BT102" i="36" s="1"/>
  <c r="G101" i="21"/>
  <c r="BR101" i="36" s="1"/>
  <c r="K99" i="21"/>
  <c r="BV99" i="36" s="1"/>
  <c r="I98" i="21"/>
  <c r="BT98" i="36" s="1"/>
  <c r="G97" i="21"/>
  <c r="BR97" i="36" s="1"/>
  <c r="E106" i="21"/>
  <c r="BP106" i="36" s="1"/>
  <c r="D91" i="21"/>
  <c r="BO91" i="36" s="1"/>
  <c r="D73" i="21"/>
  <c r="BO73" i="36" s="1"/>
  <c r="D61" i="21"/>
  <c r="BO61" i="36" s="1"/>
  <c r="E58" i="21"/>
  <c r="BP58" i="36" s="1"/>
  <c r="D13" i="21"/>
  <c r="BO13" i="36" s="1"/>
  <c r="D10" i="21"/>
  <c r="BO10" i="36" s="1"/>
  <c r="C121" i="21"/>
  <c r="C66" i="21"/>
  <c r="BN66" i="36" s="1"/>
  <c r="C33" i="21"/>
  <c r="BN33" i="36" s="1"/>
  <c r="C9" i="21"/>
  <c r="E111" i="21"/>
  <c r="D106" i="21"/>
  <c r="BO106" i="36" s="1"/>
  <c r="E78" i="21"/>
  <c r="BP78" i="36" s="1"/>
  <c r="E63" i="21"/>
  <c r="BP63" i="36" s="1"/>
  <c r="E18" i="21"/>
  <c r="BP18" i="36" s="1"/>
  <c r="C114" i="21"/>
  <c r="C58" i="21"/>
  <c r="BN58" i="36" s="1"/>
  <c r="E130" i="21"/>
  <c r="D121" i="21"/>
  <c r="D111" i="21"/>
  <c r="D93" i="21"/>
  <c r="BO93" i="36" s="1"/>
  <c r="D87" i="21"/>
  <c r="BO87" i="36" s="1"/>
  <c r="E75" i="21"/>
  <c r="BP75" i="36" s="1"/>
  <c r="D66" i="21"/>
  <c r="BO66" i="36" s="1"/>
  <c r="D45" i="21"/>
  <c r="BO45" i="36" s="1"/>
  <c r="D42" i="21"/>
  <c r="BO42" i="36" s="1"/>
  <c r="E30" i="21"/>
  <c r="BP30" i="36" s="1"/>
  <c r="E27" i="21"/>
  <c r="BP27" i="36" s="1"/>
  <c r="D18" i="21"/>
  <c r="D6" i="21"/>
  <c r="BO6" i="36" s="1"/>
  <c r="E3" i="21"/>
  <c r="C57" i="21"/>
  <c r="BN57" i="36" s="1"/>
  <c r="C30" i="21"/>
  <c r="G8" i="21"/>
  <c r="BR8" i="36" s="1"/>
  <c r="L8" i="21"/>
  <c r="BW8" i="36" s="1"/>
  <c r="C90" i="21"/>
  <c r="C47" i="21"/>
  <c r="C25" i="21"/>
  <c r="BN25" i="36" s="1"/>
  <c r="K8" i="21"/>
  <c r="BV8" i="36" s="1"/>
  <c r="E110" i="21"/>
  <c r="E107" i="21"/>
  <c r="D77" i="21"/>
  <c r="BO77" i="36" s="1"/>
  <c r="D74" i="21"/>
  <c r="BO74" i="36" s="1"/>
  <c r="E62" i="21"/>
  <c r="BP62" i="36" s="1"/>
  <c r="D41" i="21"/>
  <c r="D29" i="21"/>
  <c r="BO29" i="36" s="1"/>
  <c r="D23" i="21"/>
  <c r="BO23" i="36" s="1"/>
  <c r="E11" i="21"/>
  <c r="BP11" i="36" s="1"/>
  <c r="D5" i="21"/>
  <c r="BO5" i="36" s="1"/>
  <c r="C89" i="21"/>
  <c r="BN89" i="36" s="1"/>
  <c r="C42" i="21"/>
  <c r="BN42" i="36" s="1"/>
  <c r="J8" i="21"/>
  <c r="BU8" i="36" s="1"/>
  <c r="D129" i="21"/>
  <c r="E82" i="21"/>
  <c r="BP82" i="36" s="1"/>
  <c r="E67" i="21"/>
  <c r="BP67" i="36" s="1"/>
  <c r="E46" i="21"/>
  <c r="BP46" i="36" s="1"/>
  <c r="E31" i="21"/>
  <c r="BP31" i="36" s="1"/>
  <c r="C82" i="21"/>
  <c r="C41" i="21"/>
  <c r="BN41" i="36" s="1"/>
  <c r="C15" i="21"/>
  <c r="I8" i="21"/>
  <c r="BT8" i="36" s="1"/>
  <c r="E122" i="21"/>
  <c r="D119" i="21"/>
  <c r="E94" i="21"/>
  <c r="BP94" i="36" s="1"/>
  <c r="D55" i="21"/>
  <c r="BO55" i="36" s="1"/>
  <c r="E43" i="21"/>
  <c r="BP43" i="36" s="1"/>
  <c r="D34" i="21"/>
  <c r="BO34" i="36" s="1"/>
  <c r="C122" i="21"/>
  <c r="C74" i="21"/>
  <c r="C34" i="21"/>
  <c r="BN34" i="36" s="1"/>
  <c r="C10" i="21"/>
  <c r="H8" i="21"/>
  <c r="BS8" i="36" s="1"/>
  <c r="C129" i="21"/>
  <c r="C113" i="21"/>
  <c r="C105" i="21"/>
  <c r="BN105" i="36" s="1"/>
  <c r="C97" i="21"/>
  <c r="BN97" i="36" s="1"/>
  <c r="C81" i="21"/>
  <c r="BN81" i="36" s="1"/>
  <c r="C73" i="21"/>
  <c r="BN73" i="36" s="1"/>
  <c r="C65" i="21"/>
  <c r="BN65" i="36" s="1"/>
  <c r="C49" i="21"/>
  <c r="BN49" i="36" s="1"/>
  <c r="C17" i="21"/>
  <c r="BN17" i="36" s="1"/>
  <c r="D2" i="21"/>
  <c r="E119" i="21"/>
  <c r="D117" i="21"/>
  <c r="E102" i="21"/>
  <c r="BP102" i="36" s="1"/>
  <c r="E87" i="21"/>
  <c r="D85" i="21"/>
  <c r="E70" i="21"/>
  <c r="BP70" i="36" s="1"/>
  <c r="E55" i="21"/>
  <c r="D53" i="21"/>
  <c r="BO53" i="36" s="1"/>
  <c r="E38" i="21"/>
  <c r="BP38" i="36" s="1"/>
  <c r="E23" i="21"/>
  <c r="BP23" i="36" s="1"/>
  <c r="D21" i="21"/>
  <c r="BO21" i="36" s="1"/>
  <c r="E126" i="21"/>
  <c r="E114" i="21"/>
  <c r="E99" i="21"/>
  <c r="BP99" i="36" s="1"/>
  <c r="D97" i="21"/>
  <c r="BO97" i="36" s="1"/>
  <c r="D65" i="21"/>
  <c r="BO65" i="36" s="1"/>
  <c r="D33" i="21"/>
  <c r="BO33" i="36" s="1"/>
  <c r="C127" i="21"/>
  <c r="C103" i="21"/>
  <c r="BN103" i="36" s="1"/>
  <c r="C95" i="21"/>
  <c r="BN95" i="36" s="1"/>
  <c r="C79" i="21"/>
  <c r="C71" i="21"/>
  <c r="BN71" i="36" s="1"/>
  <c r="C63" i="21"/>
  <c r="BN63" i="36" s="1"/>
  <c r="C39" i="21"/>
  <c r="BN39" i="36" s="1"/>
  <c r="C31" i="21"/>
  <c r="BN31" i="36" s="1"/>
  <c r="C7" i="21"/>
  <c r="BN7" i="36" s="1"/>
  <c r="D126" i="21"/>
  <c r="D109" i="21"/>
  <c r="C118" i="21"/>
  <c r="C110" i="21"/>
  <c r="C102" i="21"/>
  <c r="BN102" i="36" s="1"/>
  <c r="C94" i="21"/>
  <c r="BN94" i="36" s="1"/>
  <c r="C86" i="21"/>
  <c r="BN86" i="36" s="1"/>
  <c r="C78" i="21"/>
  <c r="BN78" i="36" s="1"/>
  <c r="C70" i="21"/>
  <c r="BN70" i="36" s="1"/>
  <c r="C62" i="21"/>
  <c r="BN62" i="36" s="1"/>
  <c r="C54" i="21"/>
  <c r="BN54" i="36" s="1"/>
  <c r="C46" i="21"/>
  <c r="BN46" i="36" s="1"/>
  <c r="C38" i="21"/>
  <c r="BN38" i="36" s="1"/>
  <c r="C22" i="21"/>
  <c r="BN22" i="36" s="1"/>
  <c r="C14" i="21"/>
  <c r="C6" i="21"/>
  <c r="D89" i="21"/>
  <c r="BO89" i="36" s="1"/>
  <c r="D57" i="21"/>
  <c r="BO57" i="36" s="1"/>
  <c r="D25" i="21"/>
  <c r="BO25" i="36" s="1"/>
  <c r="C125" i="21"/>
  <c r="C117" i="21"/>
  <c r="C109" i="21"/>
  <c r="C101" i="21"/>
  <c r="BN101" i="36" s="1"/>
  <c r="C93" i="21"/>
  <c r="BN93" i="36" s="1"/>
  <c r="C85" i="21"/>
  <c r="BN85" i="36" s="1"/>
  <c r="C77" i="21"/>
  <c r="C69" i="21"/>
  <c r="C61" i="21"/>
  <c r="C53" i="21"/>
  <c r="C45" i="21"/>
  <c r="BN45" i="36" s="1"/>
  <c r="C37" i="21"/>
  <c r="C29" i="21"/>
  <c r="C21" i="21"/>
  <c r="BN21" i="36" s="1"/>
  <c r="C13" i="21"/>
  <c r="BN13" i="36" s="1"/>
  <c r="C5" i="21"/>
  <c r="BN5" i="36" s="1"/>
  <c r="E127" i="21"/>
  <c r="E118" i="21"/>
  <c r="E103" i="21"/>
  <c r="BP103" i="36" s="1"/>
  <c r="E86" i="21"/>
  <c r="BP86" i="36" s="1"/>
  <c r="E71" i="21"/>
  <c r="BP71" i="36" s="1"/>
  <c r="E54" i="21"/>
  <c r="BP54" i="36" s="1"/>
  <c r="E39" i="21"/>
  <c r="BP39" i="36" s="1"/>
  <c r="E22" i="21"/>
  <c r="BP22" i="36" s="1"/>
  <c r="E7" i="21"/>
  <c r="BP7" i="36" s="1"/>
  <c r="D127" i="21"/>
  <c r="D125" i="21"/>
  <c r="D118" i="21"/>
  <c r="E115" i="21"/>
  <c r="D113" i="21"/>
  <c r="D103" i="21"/>
  <c r="BO103" i="36" s="1"/>
  <c r="D86" i="21"/>
  <c r="BO86" i="36" s="1"/>
  <c r="E83" i="21"/>
  <c r="BP83" i="36" s="1"/>
  <c r="D81" i="21"/>
  <c r="BO81" i="36" s="1"/>
  <c r="D71" i="21"/>
  <c r="BO71" i="36" s="1"/>
  <c r="D54" i="21"/>
  <c r="BO54" i="36" s="1"/>
  <c r="E51" i="21"/>
  <c r="BP51" i="36" s="1"/>
  <c r="D49" i="21"/>
  <c r="BO49" i="36" s="1"/>
  <c r="D39" i="21"/>
  <c r="BO39" i="36" s="1"/>
  <c r="D22" i="21"/>
  <c r="BO22" i="36" s="1"/>
  <c r="E19" i="21"/>
  <c r="BP19" i="36" s="1"/>
  <c r="D17" i="21"/>
  <c r="BO17" i="36" s="1"/>
  <c r="D7" i="21"/>
  <c r="BO7" i="36" s="1"/>
  <c r="C123" i="21"/>
  <c r="C115" i="21"/>
  <c r="C107" i="21"/>
  <c r="C99" i="21"/>
  <c r="BN99" i="36" s="1"/>
  <c r="C91" i="21"/>
  <c r="BN91" i="36" s="1"/>
  <c r="C83" i="21"/>
  <c r="C75" i="21"/>
  <c r="BN75" i="36" s="1"/>
  <c r="C67" i="21"/>
  <c r="BN67" i="36" s="1"/>
  <c r="C59" i="21"/>
  <c r="C51" i="21"/>
  <c r="C43" i="21"/>
  <c r="BN43" i="36" s="1"/>
  <c r="C19" i="21"/>
  <c r="BN19" i="36" s="1"/>
  <c r="C11" i="21"/>
  <c r="BN11" i="36" s="1"/>
  <c r="E128" i="21"/>
  <c r="E124" i="21"/>
  <c r="E120" i="21"/>
  <c r="E116" i="21"/>
  <c r="E112" i="21"/>
  <c r="E108" i="21"/>
  <c r="E104" i="21"/>
  <c r="BP104" i="36" s="1"/>
  <c r="E100" i="21"/>
  <c r="BP100" i="36" s="1"/>
  <c r="E96" i="21"/>
  <c r="BP96" i="36" s="1"/>
  <c r="E92" i="21"/>
  <c r="BP92" i="36" s="1"/>
  <c r="E88" i="21"/>
  <c r="BP88" i="36" s="1"/>
  <c r="E84" i="21"/>
  <c r="BP84" i="36" s="1"/>
  <c r="E80" i="21"/>
  <c r="BP80" i="36" s="1"/>
  <c r="E76" i="21"/>
  <c r="BP76" i="36" s="1"/>
  <c r="E72" i="21"/>
  <c r="BP72" i="36" s="1"/>
  <c r="E68" i="21"/>
  <c r="BP68" i="36" s="1"/>
  <c r="E64" i="21"/>
  <c r="BP64" i="36" s="1"/>
  <c r="E60" i="21"/>
  <c r="BP60" i="36" s="1"/>
  <c r="E56" i="21"/>
  <c r="BP56" i="36" s="1"/>
  <c r="E52" i="21"/>
  <c r="BP52" i="36" s="1"/>
  <c r="E48" i="21"/>
  <c r="BP48" i="36" s="1"/>
  <c r="E44" i="21"/>
  <c r="BP44" i="36" s="1"/>
  <c r="E40" i="21"/>
  <c r="BP40" i="36" s="1"/>
  <c r="E36" i="21"/>
  <c r="BP36" i="36" s="1"/>
  <c r="E32" i="21"/>
  <c r="BP32" i="36" s="1"/>
  <c r="E28" i="21"/>
  <c r="BP28" i="36" s="1"/>
  <c r="E24" i="21"/>
  <c r="BP24" i="36" s="1"/>
  <c r="E20" i="21"/>
  <c r="BP20" i="36" s="1"/>
  <c r="E16" i="21"/>
  <c r="BP16" i="36" s="1"/>
  <c r="E12" i="21"/>
  <c r="BP12" i="36" s="1"/>
  <c r="E8" i="21"/>
  <c r="BP8" i="36" s="1"/>
  <c r="E4" i="21"/>
  <c r="BP4" i="36" s="1"/>
  <c r="D128" i="21"/>
  <c r="D124" i="21"/>
  <c r="D120" i="21"/>
  <c r="D116" i="21"/>
  <c r="D112" i="21"/>
  <c r="D108" i="21"/>
  <c r="D104" i="21"/>
  <c r="BO104" i="36" s="1"/>
  <c r="D100" i="21"/>
  <c r="BO100" i="36" s="1"/>
  <c r="D96" i="21"/>
  <c r="BO96" i="36" s="1"/>
  <c r="D92" i="21"/>
  <c r="BO92" i="36" s="1"/>
  <c r="D88" i="21"/>
  <c r="BO88" i="36" s="1"/>
  <c r="D84" i="21"/>
  <c r="BO84" i="36" s="1"/>
  <c r="D80" i="21"/>
  <c r="BO80" i="36" s="1"/>
  <c r="D76" i="21"/>
  <c r="BO76" i="36" s="1"/>
  <c r="D72" i="21"/>
  <c r="BO72" i="36" s="1"/>
  <c r="D68" i="21"/>
  <c r="BO68" i="36" s="1"/>
  <c r="D64" i="21"/>
  <c r="BO64" i="36" s="1"/>
  <c r="D60" i="21"/>
  <c r="BO60" i="36" s="1"/>
  <c r="D56" i="21"/>
  <c r="BO56" i="36" s="1"/>
  <c r="D52" i="21"/>
  <c r="BO52" i="36" s="1"/>
  <c r="D48" i="21"/>
  <c r="BO48" i="36" s="1"/>
  <c r="D44" i="21"/>
  <c r="D40" i="21"/>
  <c r="BO40" i="36" s="1"/>
  <c r="D36" i="21"/>
  <c r="BO36" i="36" s="1"/>
  <c r="D32" i="21"/>
  <c r="BO32" i="36" s="1"/>
  <c r="D28" i="21"/>
  <c r="BO28" i="36" s="1"/>
  <c r="D24" i="21"/>
  <c r="BO24" i="36" s="1"/>
  <c r="D20" i="21"/>
  <c r="BO20" i="36" s="1"/>
  <c r="D16" i="21"/>
  <c r="BO16" i="36" s="1"/>
  <c r="D12" i="21"/>
  <c r="D8" i="21"/>
  <c r="BO8" i="36" s="1"/>
  <c r="D4" i="21"/>
  <c r="BO4" i="36" s="1"/>
  <c r="V93" i="36"/>
  <c r="T96" i="16"/>
  <c r="D100" i="19"/>
  <c r="BA100" i="36" s="1"/>
  <c r="F95" i="19"/>
  <c r="BC95" i="36" s="1"/>
  <c r="V92" i="36"/>
  <c r="T120" i="16"/>
  <c r="T112" i="16"/>
  <c r="T118" i="16"/>
  <c r="E107" i="19"/>
  <c r="D107" i="19"/>
  <c r="T110" i="16"/>
  <c r="T102" i="16"/>
  <c r="T104" i="16"/>
  <c r="H101" i="19"/>
  <c r="BE101" i="36" s="1"/>
  <c r="F99" i="19"/>
  <c r="BC99" i="36" s="1"/>
  <c r="H93" i="19"/>
  <c r="BE93" i="36" s="1"/>
  <c r="G101" i="19"/>
  <c r="BD101" i="36" s="1"/>
  <c r="H95" i="19"/>
  <c r="BE95" i="36" s="1"/>
  <c r="G93" i="19"/>
  <c r="BD93" i="36" s="1"/>
  <c r="D101" i="19"/>
  <c r="BA101" i="36" s="1"/>
  <c r="G95" i="19"/>
  <c r="BD95" i="36" s="1"/>
  <c r="F93" i="19"/>
  <c r="T126" i="16"/>
  <c r="T128" i="16"/>
  <c r="T94" i="16"/>
  <c r="F117" i="19"/>
  <c r="H111" i="19"/>
  <c r="H109" i="19"/>
  <c r="H103" i="19"/>
  <c r="BE103" i="36" s="1"/>
  <c r="G100" i="19"/>
  <c r="BD100" i="36" s="1"/>
  <c r="E98" i="19"/>
  <c r="BB98" i="36" s="1"/>
  <c r="D117" i="19"/>
  <c r="F111" i="19"/>
  <c r="E106" i="19"/>
  <c r="BB106" i="36" s="1"/>
  <c r="G103" i="19"/>
  <c r="BD103" i="36" s="1"/>
  <c r="E100" i="19"/>
  <c r="BB100" i="36" s="1"/>
  <c r="D98" i="19"/>
  <c r="BA98" i="36" s="1"/>
  <c r="E111" i="19"/>
  <c r="F116" i="19"/>
  <c r="H102" i="19"/>
  <c r="BE102" i="36" s="1"/>
  <c r="E101" i="19"/>
  <c r="BB101" i="36" s="1"/>
  <c r="D97" i="19"/>
  <c r="BA97" i="36" s="1"/>
  <c r="E93" i="19"/>
  <c r="BB93" i="36" s="1"/>
  <c r="D116" i="19"/>
  <c r="H110" i="19"/>
  <c r="G102" i="19"/>
  <c r="BD102" i="36" s="1"/>
  <c r="E102" i="19"/>
  <c r="BB102" i="36" s="1"/>
  <c r="D102" i="19"/>
  <c r="BA102" i="36" s="1"/>
  <c r="T98" i="16"/>
  <c r="T106" i="16"/>
  <c r="T100" i="16"/>
  <c r="T114" i="16"/>
  <c r="T108" i="16"/>
  <c r="T122" i="16"/>
  <c r="T116" i="16"/>
  <c r="T130" i="16"/>
  <c r="T124" i="16"/>
  <c r="AB92" i="36"/>
  <c r="T92" i="16"/>
  <c r="B112" i="17"/>
  <c r="B104" i="17"/>
  <c r="B94" i="17"/>
  <c r="B117" i="19"/>
  <c r="B116" i="19"/>
  <c r="D113" i="19"/>
  <c r="B97" i="19"/>
  <c r="B114" i="17"/>
  <c r="B109" i="17"/>
  <c r="B99" i="17"/>
  <c r="B97" i="17"/>
  <c r="B95" i="17"/>
  <c r="B105" i="19"/>
  <c r="B94" i="19"/>
  <c r="B116" i="17"/>
  <c r="B106" i="17"/>
  <c r="B101" i="17"/>
  <c r="H117" i="19"/>
  <c r="E114" i="19"/>
  <c r="B113" i="19"/>
  <c r="G111" i="19"/>
  <c r="G110" i="19"/>
  <c r="G109" i="19"/>
  <c r="G108" i="19"/>
  <c r="F107" i="19"/>
  <c r="D106" i="19"/>
  <c r="BA106" i="36" s="1"/>
  <c r="F103" i="19"/>
  <c r="BC103" i="36" s="1"/>
  <c r="F100" i="19"/>
  <c r="BC100" i="36" s="1"/>
  <c r="E99" i="19"/>
  <c r="BB99" i="36" s="1"/>
  <c r="D95" i="19"/>
  <c r="BA95" i="36" s="1"/>
  <c r="B118" i="17"/>
  <c r="B111" i="17"/>
  <c r="B103" i="17"/>
  <c r="G117" i="19"/>
  <c r="G116" i="19"/>
  <c r="F115" i="19"/>
  <c r="D114" i="19"/>
  <c r="F110" i="19"/>
  <c r="F109" i="19"/>
  <c r="F108" i="19"/>
  <c r="E103" i="19"/>
  <c r="BB103" i="36" s="1"/>
  <c r="D99" i="19"/>
  <c r="BA99" i="36" s="1"/>
  <c r="B98" i="19"/>
  <c r="B96" i="19"/>
  <c r="H94" i="19"/>
  <c r="BE94" i="36" s="1"/>
  <c r="B120" i="17"/>
  <c r="B113" i="17"/>
  <c r="B108" i="17"/>
  <c r="E115" i="19"/>
  <c r="E110" i="19"/>
  <c r="E109" i="19"/>
  <c r="E108" i="19"/>
  <c r="B106" i="19"/>
  <c r="B95" i="19"/>
  <c r="G94" i="19"/>
  <c r="BD94" i="36" s="1"/>
  <c r="B115" i="17"/>
  <c r="B105" i="17"/>
  <c r="B100" i="17"/>
  <c r="B98" i="17"/>
  <c r="B96" i="17"/>
  <c r="E116" i="19"/>
  <c r="D115" i="19"/>
  <c r="B114" i="19"/>
  <c r="D108" i="19"/>
  <c r="B104" i="19"/>
  <c r="B103" i="19"/>
  <c r="B99" i="19"/>
  <c r="F94" i="19"/>
  <c r="BC94" i="36" s="1"/>
  <c r="B117" i="17"/>
  <c r="B110" i="17"/>
  <c r="B112" i="19"/>
  <c r="B111" i="19"/>
  <c r="B107" i="19"/>
  <c r="B102" i="19"/>
  <c r="E94" i="19"/>
  <c r="BB94" i="36" s="1"/>
  <c r="B93" i="19"/>
  <c r="D105" i="19"/>
  <c r="BA105" i="36" s="1"/>
  <c r="D94" i="19"/>
  <c r="BA94" i="36" s="1"/>
  <c r="H112" i="19"/>
  <c r="H104" i="19"/>
  <c r="BE104" i="36" s="1"/>
  <c r="H96" i="19"/>
  <c r="BE96" i="36" s="1"/>
  <c r="H113" i="19"/>
  <c r="G112" i="19"/>
  <c r="H105" i="19"/>
  <c r="BE105" i="36" s="1"/>
  <c r="G104" i="19"/>
  <c r="BD104" i="36" s="1"/>
  <c r="H97" i="19"/>
  <c r="BE97" i="36" s="1"/>
  <c r="G96" i="19"/>
  <c r="BD96" i="36" s="1"/>
  <c r="H114" i="19"/>
  <c r="G113" i="19"/>
  <c r="F112" i="19"/>
  <c r="H106" i="19"/>
  <c r="BE106" i="36" s="1"/>
  <c r="G105" i="19"/>
  <c r="BD105" i="36" s="1"/>
  <c r="F104" i="19"/>
  <c r="BC104" i="36" s="1"/>
  <c r="H98" i="19"/>
  <c r="BE98" i="36" s="1"/>
  <c r="G97" i="19"/>
  <c r="BD97" i="36" s="1"/>
  <c r="F96" i="19"/>
  <c r="BC96" i="36" s="1"/>
  <c r="H115" i="19"/>
  <c r="G114" i="19"/>
  <c r="F113" i="19"/>
  <c r="E112" i="19"/>
  <c r="H107" i="19"/>
  <c r="G106" i="19"/>
  <c r="BD106" i="36" s="1"/>
  <c r="F105" i="19"/>
  <c r="BC105" i="36" s="1"/>
  <c r="E104" i="19"/>
  <c r="BB104" i="36" s="1"/>
  <c r="H99" i="19"/>
  <c r="BE99" i="36" s="1"/>
  <c r="G98" i="19"/>
  <c r="BD98" i="36" s="1"/>
  <c r="F97" i="19"/>
  <c r="BC97" i="36" s="1"/>
  <c r="E96" i="19"/>
  <c r="BB96" i="36" s="1"/>
  <c r="D119" i="17"/>
  <c r="D117" i="17"/>
  <c r="D115" i="17"/>
  <c r="D113" i="17"/>
  <c r="D111" i="17"/>
  <c r="D109" i="17"/>
  <c r="D107" i="17"/>
  <c r="D105" i="17"/>
  <c r="AQ105" i="36" s="1"/>
  <c r="D103" i="17"/>
  <c r="AQ103" i="36" s="1"/>
  <c r="D101" i="17"/>
  <c r="AQ101" i="36" s="1"/>
  <c r="D99" i="17"/>
  <c r="D97" i="17"/>
  <c r="D95" i="17"/>
  <c r="AQ95" i="36" s="1"/>
  <c r="E120" i="17"/>
  <c r="E118" i="17"/>
  <c r="E116" i="17"/>
  <c r="E114" i="17"/>
  <c r="E112" i="17"/>
  <c r="E110" i="17"/>
  <c r="E108" i="17"/>
  <c r="E106" i="17"/>
  <c r="AR106" i="36" s="1"/>
  <c r="E104" i="17"/>
  <c r="AR104" i="36" s="1"/>
  <c r="E102" i="17"/>
  <c r="AR102" i="36" s="1"/>
  <c r="E100" i="17"/>
  <c r="E98" i="17"/>
  <c r="AR98" i="36" s="1"/>
  <c r="E96" i="17"/>
  <c r="AR96" i="36" s="1"/>
  <c r="E94" i="17"/>
  <c r="AR94" i="36" s="1"/>
  <c r="D98" i="17"/>
  <c r="AQ98" i="36" s="1"/>
  <c r="D96" i="17"/>
  <c r="AQ96" i="36" s="1"/>
  <c r="D94" i="17"/>
  <c r="AQ94" i="36" s="1"/>
  <c r="T99" i="16"/>
  <c r="T103" i="16"/>
  <c r="AC102" i="36"/>
  <c r="AB97" i="36"/>
  <c r="T107" i="16"/>
  <c r="AC103" i="36"/>
  <c r="AB101" i="36"/>
  <c r="T95" i="16"/>
  <c r="T111" i="16"/>
  <c r="AB105" i="36"/>
  <c r="Z96" i="36"/>
  <c r="Z94" i="36"/>
  <c r="B39" i="19"/>
  <c r="B39" i="17"/>
  <c r="B52" i="19"/>
  <c r="B52" i="17"/>
  <c r="B21" i="19"/>
  <c r="B21" i="17"/>
  <c r="B40" i="19"/>
  <c r="B40" i="17"/>
  <c r="B91" i="19"/>
  <c r="B91" i="17"/>
  <c r="B83" i="19"/>
  <c r="B83" i="17"/>
  <c r="T51" i="16"/>
  <c r="AB51" i="36"/>
  <c r="G87" i="19"/>
  <c r="BD87" i="36" s="1"/>
  <c r="AZ87" i="36"/>
  <c r="G79" i="19"/>
  <c r="BD79" i="36" s="1"/>
  <c r="AZ79" i="36"/>
  <c r="G71" i="19"/>
  <c r="BD71" i="36" s="1"/>
  <c r="AZ71" i="36"/>
  <c r="D23" i="19"/>
  <c r="BA23" i="36" s="1"/>
  <c r="AZ23" i="36"/>
  <c r="D15" i="19"/>
  <c r="BA15" i="36" s="1"/>
  <c r="AZ15" i="36"/>
  <c r="D7" i="19"/>
  <c r="BA7" i="36" s="1"/>
  <c r="AZ7" i="36"/>
  <c r="V83" i="36"/>
  <c r="V75" i="36"/>
  <c r="V67" i="36"/>
  <c r="V59" i="36"/>
  <c r="V51" i="36"/>
  <c r="V43" i="36"/>
  <c r="V35" i="36"/>
  <c r="V27" i="36"/>
  <c r="V19" i="36"/>
  <c r="V11" i="36"/>
  <c r="E3" i="41"/>
  <c r="I3" i="41" s="1"/>
  <c r="V3" i="36"/>
  <c r="B12" i="19"/>
  <c r="B12" i="17"/>
  <c r="B27" i="19"/>
  <c r="B27" i="17"/>
  <c r="B41" i="19"/>
  <c r="B41" i="17"/>
  <c r="B68" i="19"/>
  <c r="B68" i="17"/>
  <c r="B23" i="19"/>
  <c r="B23" i="17"/>
  <c r="B43" i="19"/>
  <c r="B43" i="17"/>
  <c r="B63" i="19"/>
  <c r="B63" i="17"/>
  <c r="B75" i="19"/>
  <c r="B75" i="17"/>
  <c r="B69" i="19"/>
  <c r="B69" i="17"/>
  <c r="T42" i="16"/>
  <c r="AB42" i="36"/>
  <c r="L2" i="16"/>
  <c r="AD2" i="36" s="1"/>
  <c r="D86" i="19"/>
  <c r="BA86" i="36" s="1"/>
  <c r="AZ86" i="36"/>
  <c r="D78" i="19"/>
  <c r="BA78" i="36" s="1"/>
  <c r="AZ78" i="36"/>
  <c r="D70" i="19"/>
  <c r="BA70" i="36" s="1"/>
  <c r="AZ70" i="36"/>
  <c r="E62" i="19"/>
  <c r="BB62" i="36" s="1"/>
  <c r="AZ62" i="36"/>
  <c r="D54" i="19"/>
  <c r="BA54" i="36" s="1"/>
  <c r="AZ54" i="36"/>
  <c r="D46" i="19"/>
  <c r="BA46" i="36" s="1"/>
  <c r="AZ46" i="36"/>
  <c r="D38" i="19"/>
  <c r="BA38" i="36" s="1"/>
  <c r="AZ38" i="36"/>
  <c r="D30" i="19"/>
  <c r="BA30" i="36" s="1"/>
  <c r="AZ30" i="36"/>
  <c r="D22" i="19"/>
  <c r="BA22" i="36" s="1"/>
  <c r="AZ22" i="36"/>
  <c r="D14" i="19"/>
  <c r="BA14" i="36" s="1"/>
  <c r="AZ14" i="36"/>
  <c r="D6" i="19"/>
  <c r="BA6" i="36" s="1"/>
  <c r="AZ6" i="36"/>
  <c r="V66" i="36"/>
  <c r="V58" i="36"/>
  <c r="V42" i="36"/>
  <c r="V34" i="36"/>
  <c r="V26" i="36"/>
  <c r="V18" i="36"/>
  <c r="V10" i="36"/>
  <c r="AB91" i="36"/>
  <c r="AB89" i="36"/>
  <c r="V52" i="36"/>
  <c r="V48" i="36"/>
  <c r="B5" i="19"/>
  <c r="B5" i="17"/>
  <c r="B29" i="19"/>
  <c r="B29" i="17"/>
  <c r="B55" i="19"/>
  <c r="B55" i="17"/>
  <c r="B9" i="19"/>
  <c r="B9" i="17"/>
  <c r="B24" i="19"/>
  <c r="B24" i="17"/>
  <c r="B45" i="19"/>
  <c r="B45" i="17"/>
  <c r="B64" i="19"/>
  <c r="B64" i="17"/>
  <c r="B89" i="19"/>
  <c r="B89" i="17"/>
  <c r="B81" i="19"/>
  <c r="B81" i="17"/>
  <c r="T81" i="16"/>
  <c r="AB81" i="36"/>
  <c r="T73" i="16"/>
  <c r="AB73" i="36"/>
  <c r="T49" i="16"/>
  <c r="AB49" i="36"/>
  <c r="G2" i="19"/>
  <c r="BD2" i="36" s="1"/>
  <c r="AZ2" i="36"/>
  <c r="E85" i="19"/>
  <c r="BB85" i="36" s="1"/>
  <c r="AZ85" i="36"/>
  <c r="E77" i="19"/>
  <c r="BB77" i="36" s="1"/>
  <c r="AZ77" i="36"/>
  <c r="E69" i="19"/>
  <c r="BB69" i="36" s="1"/>
  <c r="AZ69" i="36"/>
  <c r="H61" i="19"/>
  <c r="BE61" i="36" s="1"/>
  <c r="AZ61" i="36"/>
  <c r="H53" i="19"/>
  <c r="BE53" i="36" s="1"/>
  <c r="AZ53" i="36"/>
  <c r="H45" i="19"/>
  <c r="BE45" i="36" s="1"/>
  <c r="AZ45" i="36"/>
  <c r="H37" i="19"/>
  <c r="BE37" i="36" s="1"/>
  <c r="AZ37" i="36"/>
  <c r="H29" i="19"/>
  <c r="BE29" i="36" s="1"/>
  <c r="AZ29" i="36"/>
  <c r="H21" i="19"/>
  <c r="BE21" i="36" s="1"/>
  <c r="AZ21" i="36"/>
  <c r="H13" i="19"/>
  <c r="BE13" i="36" s="1"/>
  <c r="AZ13" i="36"/>
  <c r="H5" i="19"/>
  <c r="BE5" i="36" s="1"/>
  <c r="AZ5" i="36"/>
  <c r="V81" i="36"/>
  <c r="V73" i="36"/>
  <c r="V65" i="36"/>
  <c r="V49" i="36"/>
  <c r="V41" i="36"/>
  <c r="V33" i="36"/>
  <c r="V25" i="36"/>
  <c r="V17" i="36"/>
  <c r="V9" i="36"/>
  <c r="AB88" i="36"/>
  <c r="AB86" i="36"/>
  <c r="V78" i="36"/>
  <c r="V74" i="36"/>
  <c r="V55" i="36"/>
  <c r="B4" i="19"/>
  <c r="B4" i="17"/>
  <c r="B17" i="19"/>
  <c r="B17" i="17"/>
  <c r="B31" i="19"/>
  <c r="B31" i="17"/>
  <c r="B44" i="19"/>
  <c r="B44" i="17"/>
  <c r="B56" i="19"/>
  <c r="B56" i="17"/>
  <c r="B11" i="19"/>
  <c r="B11" i="17"/>
  <c r="B28" i="19"/>
  <c r="B28" i="17"/>
  <c r="B67" i="19"/>
  <c r="B67" i="17"/>
  <c r="B76" i="19"/>
  <c r="B76" i="17"/>
  <c r="B79" i="19"/>
  <c r="B79" i="17"/>
  <c r="B88" i="19"/>
  <c r="B88" i="17"/>
  <c r="D92" i="19"/>
  <c r="BA92" i="36" s="1"/>
  <c r="AZ92" i="36"/>
  <c r="BA84" i="36"/>
  <c r="AZ84" i="36"/>
  <c r="E76" i="19"/>
  <c r="BB76" i="36" s="1"/>
  <c r="AZ76" i="36"/>
  <c r="D68" i="19"/>
  <c r="BA68" i="36" s="1"/>
  <c r="AZ68" i="36"/>
  <c r="D52" i="19"/>
  <c r="BA52" i="36" s="1"/>
  <c r="AZ52" i="36"/>
  <c r="D44" i="19"/>
  <c r="BA44" i="36" s="1"/>
  <c r="AZ44" i="36"/>
  <c r="D36" i="19"/>
  <c r="BA36" i="36" s="1"/>
  <c r="AZ36" i="36"/>
  <c r="D20" i="19"/>
  <c r="BA20" i="36" s="1"/>
  <c r="AZ20" i="36"/>
  <c r="D4" i="19"/>
  <c r="BA4" i="36" s="1"/>
  <c r="AZ4" i="36"/>
  <c r="V88" i="36"/>
  <c r="V80" i="36"/>
  <c r="V72" i="36"/>
  <c r="V64" i="36"/>
  <c r="V56" i="36"/>
  <c r="V40" i="36"/>
  <c r="V32" i="36"/>
  <c r="V24" i="36"/>
  <c r="V16" i="36"/>
  <c r="V8" i="36"/>
  <c r="D91" i="36"/>
  <c r="D90" i="36"/>
  <c r="D89" i="36"/>
  <c r="D88" i="36"/>
  <c r="D86" i="36"/>
  <c r="D83" i="36"/>
  <c r="D82" i="36"/>
  <c r="D81" i="36"/>
  <c r="D79" i="36"/>
  <c r="D78" i="36"/>
  <c r="D76" i="36"/>
  <c r="D75" i="36"/>
  <c r="D74" i="36"/>
  <c r="D70" i="36"/>
  <c r="D69" i="36"/>
  <c r="D68" i="36"/>
  <c r="D67" i="36"/>
  <c r="D66" i="36"/>
  <c r="D64" i="36"/>
  <c r="D63" i="36"/>
  <c r="D62" i="36"/>
  <c r="D58" i="36"/>
  <c r="D56" i="36"/>
  <c r="D55" i="36"/>
  <c r="D54" i="36"/>
  <c r="D52" i="36"/>
  <c r="D50" i="36"/>
  <c r="D46" i="36"/>
  <c r="D45" i="36"/>
  <c r="D44" i="36"/>
  <c r="D43" i="36"/>
  <c r="D42" i="36"/>
  <c r="D41" i="36"/>
  <c r="D40" i="36"/>
  <c r="D39" i="36"/>
  <c r="D38" i="36"/>
  <c r="D34" i="36"/>
  <c r="D31" i="36"/>
  <c r="D30" i="36"/>
  <c r="D29" i="36"/>
  <c r="D28" i="36"/>
  <c r="D27" i="36"/>
  <c r="D26" i="36"/>
  <c r="D24" i="36"/>
  <c r="D23" i="36"/>
  <c r="D22" i="36"/>
  <c r="D21" i="36"/>
  <c r="D18" i="36"/>
  <c r="D17" i="36"/>
  <c r="D16" i="36"/>
  <c r="D14" i="36"/>
  <c r="D12" i="36"/>
  <c r="D11" i="36"/>
  <c r="D10" i="36"/>
  <c r="D9" i="36"/>
  <c r="D6" i="36"/>
  <c r="D5" i="36"/>
  <c r="D4" i="36"/>
  <c r="D3" i="36"/>
  <c r="D2" i="36"/>
  <c r="AB83" i="36"/>
  <c r="V82" i="36"/>
  <c r="B33" i="19"/>
  <c r="B33" i="17"/>
  <c r="B13" i="19"/>
  <c r="B13" i="17"/>
  <c r="B51" i="19"/>
  <c r="B51" i="17"/>
  <c r="B80" i="19"/>
  <c r="B80" i="17"/>
  <c r="B87" i="19"/>
  <c r="B87" i="17"/>
  <c r="T87" i="16"/>
  <c r="AB87" i="36"/>
  <c r="T47" i="16"/>
  <c r="AB47" i="36"/>
  <c r="G91" i="19"/>
  <c r="BD91" i="36" s="1"/>
  <c r="AZ91" i="36"/>
  <c r="G83" i="19"/>
  <c r="BD83" i="36" s="1"/>
  <c r="AZ83" i="36"/>
  <c r="G75" i="19"/>
  <c r="BD75" i="36" s="1"/>
  <c r="AZ75" i="36"/>
  <c r="G67" i="19"/>
  <c r="BD67" i="36" s="1"/>
  <c r="AZ67" i="36"/>
  <c r="D19" i="19"/>
  <c r="BA19" i="36" s="1"/>
  <c r="AZ19" i="36"/>
  <c r="D11" i="19"/>
  <c r="BA11" i="36" s="1"/>
  <c r="AZ11" i="36"/>
  <c r="D3" i="19"/>
  <c r="BA3" i="36" s="1"/>
  <c r="AZ3" i="36"/>
  <c r="V71" i="36"/>
  <c r="V63" i="36"/>
  <c r="V47" i="36"/>
  <c r="V39" i="36"/>
  <c r="V31" i="36"/>
  <c r="V23" i="36"/>
  <c r="V15" i="36"/>
  <c r="V7" i="36"/>
  <c r="V90" i="36"/>
  <c r="V79" i="36"/>
  <c r="B20" i="19"/>
  <c r="B20" i="17"/>
  <c r="B47" i="19"/>
  <c r="B47" i="17"/>
  <c r="B59" i="19"/>
  <c r="B59" i="17"/>
  <c r="B32" i="19"/>
  <c r="B32" i="17"/>
  <c r="B53" i="19"/>
  <c r="B53" i="17"/>
  <c r="B71" i="19"/>
  <c r="B71" i="17"/>
  <c r="B77" i="19"/>
  <c r="B77" i="17"/>
  <c r="T46" i="16"/>
  <c r="AB46" i="36"/>
  <c r="D90" i="19"/>
  <c r="BA90" i="36" s="1"/>
  <c r="AZ90" i="36"/>
  <c r="D66" i="19"/>
  <c r="BA66" i="36" s="1"/>
  <c r="AZ66" i="36"/>
  <c r="D58" i="19"/>
  <c r="BA58" i="36" s="1"/>
  <c r="AZ58" i="36"/>
  <c r="D50" i="19"/>
  <c r="BA50" i="36" s="1"/>
  <c r="AZ50" i="36"/>
  <c r="D42" i="19"/>
  <c r="BA42" i="36" s="1"/>
  <c r="AZ42" i="36"/>
  <c r="D34" i="19"/>
  <c r="BA34" i="36" s="1"/>
  <c r="AZ34" i="36"/>
  <c r="D26" i="19"/>
  <c r="BA26" i="36" s="1"/>
  <c r="AZ26" i="36"/>
  <c r="D18" i="19"/>
  <c r="BA18" i="36" s="1"/>
  <c r="AZ18" i="36"/>
  <c r="D10" i="19"/>
  <c r="BA10" i="36" s="1"/>
  <c r="AZ10" i="36"/>
  <c r="V70" i="36"/>
  <c r="V62" i="36"/>
  <c r="V54" i="36"/>
  <c r="V46" i="36"/>
  <c r="V38" i="36"/>
  <c r="V30" i="36"/>
  <c r="V22" i="36"/>
  <c r="V14" i="36"/>
  <c r="V6" i="36"/>
  <c r="V89" i="36"/>
  <c r="V87" i="36"/>
  <c r="V85" i="36"/>
  <c r="AB80" i="36"/>
  <c r="V50" i="36"/>
  <c r="B7" i="19"/>
  <c r="B7" i="17"/>
  <c r="B35" i="19"/>
  <c r="B35" i="17"/>
  <c r="B48" i="19"/>
  <c r="B48" i="17"/>
  <c r="B60" i="19"/>
  <c r="B60" i="17"/>
  <c r="B15" i="19"/>
  <c r="B15" i="17"/>
  <c r="B37" i="19"/>
  <c r="B37" i="17"/>
  <c r="B57" i="19"/>
  <c r="B57" i="17"/>
  <c r="B72" i="19"/>
  <c r="B72" i="17"/>
  <c r="B93" i="17"/>
  <c r="B85" i="19"/>
  <c r="B85" i="17"/>
  <c r="E81" i="19"/>
  <c r="BB81" i="36" s="1"/>
  <c r="AZ81" i="36"/>
  <c r="E73" i="19"/>
  <c r="BB73" i="36" s="1"/>
  <c r="AZ73" i="36"/>
  <c r="E65" i="19"/>
  <c r="BB65" i="36" s="1"/>
  <c r="AZ65" i="36"/>
  <c r="H49" i="19"/>
  <c r="BE49" i="36" s="1"/>
  <c r="AZ49" i="36"/>
  <c r="H41" i="19"/>
  <c r="BE41" i="36" s="1"/>
  <c r="AZ41" i="36"/>
  <c r="H33" i="19"/>
  <c r="BE33" i="36" s="1"/>
  <c r="AZ33" i="36"/>
  <c r="H25" i="19"/>
  <c r="BE25" i="36" s="1"/>
  <c r="AZ25" i="36"/>
  <c r="H17" i="19"/>
  <c r="BE17" i="36" s="1"/>
  <c r="AZ17" i="36"/>
  <c r="H9" i="19"/>
  <c r="BE9" i="36" s="1"/>
  <c r="AZ9" i="36"/>
  <c r="V77" i="36"/>
  <c r="E69" i="41"/>
  <c r="I69" i="41" s="1"/>
  <c r="V69" i="36"/>
  <c r="V61" i="36"/>
  <c r="Z53" i="36"/>
  <c r="V45" i="36"/>
  <c r="V37" i="36"/>
  <c r="V29" i="36"/>
  <c r="V21" i="36"/>
  <c r="V13" i="36"/>
  <c r="V5" i="36"/>
  <c r="V86" i="36"/>
  <c r="V84" i="36"/>
  <c r="V57" i="36"/>
  <c r="V53" i="36"/>
  <c r="B8" i="19"/>
  <c r="B8" i="17"/>
  <c r="B25" i="19"/>
  <c r="B25" i="17"/>
  <c r="B36" i="19"/>
  <c r="B36" i="17"/>
  <c r="B49" i="19"/>
  <c r="B49" i="17"/>
  <c r="B65" i="19"/>
  <c r="B65" i="17"/>
  <c r="B19" i="19"/>
  <c r="B19" i="17"/>
  <c r="B61" i="19"/>
  <c r="B61" i="17"/>
  <c r="B73" i="19"/>
  <c r="B73" i="17"/>
  <c r="B92" i="19"/>
  <c r="B92" i="17"/>
  <c r="B84" i="19"/>
  <c r="B84" i="17"/>
  <c r="T84" i="16"/>
  <c r="AB84" i="36"/>
  <c r="T76" i="16"/>
  <c r="AB76" i="36"/>
  <c r="T44" i="16"/>
  <c r="AB44" i="36"/>
  <c r="E80" i="19"/>
  <c r="BB80" i="36" s="1"/>
  <c r="AZ80" i="36"/>
  <c r="D72" i="19"/>
  <c r="BA72" i="36" s="1"/>
  <c r="AZ72" i="36"/>
  <c r="D64" i="19"/>
  <c r="BA64" i="36" s="1"/>
  <c r="AZ64" i="36"/>
  <c r="D56" i="19"/>
  <c r="BA56" i="36" s="1"/>
  <c r="AZ56" i="36"/>
  <c r="D48" i="19"/>
  <c r="BA48" i="36" s="1"/>
  <c r="AZ48" i="36"/>
  <c r="D40" i="19"/>
  <c r="BA40" i="36" s="1"/>
  <c r="AZ40" i="36"/>
  <c r="D32" i="19"/>
  <c r="BA32" i="36" s="1"/>
  <c r="AZ32" i="36"/>
  <c r="D24" i="19"/>
  <c r="BA24" i="36" s="1"/>
  <c r="AZ24" i="36"/>
  <c r="D16" i="19"/>
  <c r="BA16" i="36" s="1"/>
  <c r="AZ16" i="36"/>
  <c r="D8" i="19"/>
  <c r="BA8" i="36" s="1"/>
  <c r="AZ8" i="36"/>
  <c r="H2" i="16"/>
  <c r="F2" i="41" s="1"/>
  <c r="J2" i="41" s="1"/>
  <c r="V2" i="36"/>
  <c r="V76" i="36"/>
  <c r="V68" i="36"/>
  <c r="V60" i="36"/>
  <c r="V44" i="36"/>
  <c r="V36" i="36"/>
  <c r="V28" i="36"/>
  <c r="V20" i="36"/>
  <c r="V12" i="36"/>
  <c r="V4" i="36"/>
  <c r="AB78" i="36"/>
  <c r="D39" i="17"/>
  <c r="AQ39" i="36" s="1"/>
  <c r="AP39" i="36"/>
  <c r="D31" i="17"/>
  <c r="AQ31" i="36" s="1"/>
  <c r="AP31" i="36"/>
  <c r="AP54" i="36"/>
  <c r="AP46" i="36"/>
  <c r="AP38" i="36"/>
  <c r="E30" i="17"/>
  <c r="AR30" i="36" s="1"/>
  <c r="AP30" i="36"/>
  <c r="AP11" i="36"/>
  <c r="E60" i="17"/>
  <c r="AR60" i="36" s="1"/>
  <c r="AP60" i="36"/>
  <c r="E52" i="17"/>
  <c r="AR52" i="36" s="1"/>
  <c r="AP52" i="36"/>
  <c r="AP44" i="36"/>
  <c r="E4" i="17"/>
  <c r="AR4" i="36" s="1"/>
  <c r="AP4" i="36"/>
  <c r="AP87" i="36"/>
  <c r="AP68" i="36"/>
  <c r="AP3" i="36"/>
  <c r="AP89" i="36"/>
  <c r="AP73" i="36"/>
  <c r="E33" i="17"/>
  <c r="AR33" i="36" s="1"/>
  <c r="AP33" i="36"/>
  <c r="D25" i="17"/>
  <c r="AQ25" i="36" s="1"/>
  <c r="AP25" i="36"/>
  <c r="E17" i="17"/>
  <c r="AR17" i="36" s="1"/>
  <c r="AP17" i="36"/>
  <c r="AP83" i="36"/>
  <c r="AP59" i="36"/>
  <c r="Z82" i="36"/>
  <c r="E10" i="41"/>
  <c r="I10" i="41" s="1"/>
  <c r="Z66" i="36"/>
  <c r="Z50" i="36"/>
  <c r="Z34" i="36"/>
  <c r="Z89" i="36"/>
  <c r="E81" i="41"/>
  <c r="I81" i="41" s="1"/>
  <c r="E65" i="41"/>
  <c r="I65" i="41" s="1"/>
  <c r="Z57" i="36"/>
  <c r="E49" i="41"/>
  <c r="I49" i="41" s="1"/>
  <c r="Z41" i="36"/>
  <c r="E33" i="41"/>
  <c r="I33" i="41" s="1"/>
  <c r="Z25" i="36"/>
  <c r="Z9" i="36"/>
  <c r="Z64" i="36"/>
  <c r="Z56" i="36"/>
  <c r="E48" i="41"/>
  <c r="I48" i="41" s="1"/>
  <c r="Z24" i="36"/>
  <c r="Z87" i="36"/>
  <c r="E79" i="41"/>
  <c r="I79" i="41" s="1"/>
  <c r="Z71" i="36"/>
  <c r="Z55" i="36"/>
  <c r="E47" i="41"/>
  <c r="I47" i="41" s="1"/>
  <c r="Z31" i="36"/>
  <c r="Z23" i="36"/>
  <c r="Z15" i="36"/>
  <c r="Z7" i="36"/>
  <c r="E86" i="41"/>
  <c r="I86" i="41" s="1"/>
  <c r="Z62" i="36"/>
  <c r="Z54" i="36"/>
  <c r="Z46" i="36"/>
  <c r="Z38" i="36"/>
  <c r="Z30" i="36"/>
  <c r="Z22" i="36"/>
  <c r="E14" i="41"/>
  <c r="I14" i="41" s="1"/>
  <c r="E84" i="41"/>
  <c r="I84" i="41" s="1"/>
  <c r="Z68" i="36"/>
  <c r="E52" i="41"/>
  <c r="I52" i="41" s="1"/>
  <c r="Z20" i="36"/>
  <c r="Z4" i="36"/>
  <c r="Z67" i="36"/>
  <c r="Z59" i="36"/>
  <c r="Z51" i="36"/>
  <c r="Z35" i="36"/>
  <c r="Z27" i="36"/>
  <c r="Z19" i="36"/>
  <c r="G70" i="19"/>
  <c r="BD70" i="36" s="1"/>
  <c r="G81" i="19"/>
  <c r="BD81" i="36" s="1"/>
  <c r="G29" i="19"/>
  <c r="BD29" i="36" s="1"/>
  <c r="E21" i="19"/>
  <c r="BB21" i="36" s="1"/>
  <c r="F41" i="19"/>
  <c r="BC41" i="36" s="1"/>
  <c r="E37" i="19"/>
  <c r="BB37" i="36" s="1"/>
  <c r="E30" i="19"/>
  <c r="BB30" i="36" s="1"/>
  <c r="G58" i="19"/>
  <c r="BD58" i="36" s="1"/>
  <c r="D76" i="19"/>
  <c r="BA76" i="36" s="1"/>
  <c r="E84" i="19"/>
  <c r="BB84" i="36" s="1"/>
  <c r="F9" i="19"/>
  <c r="BC9" i="36" s="1"/>
  <c r="E45" i="19"/>
  <c r="BB45" i="36" s="1"/>
  <c r="G26" i="19"/>
  <c r="BD26" i="36" s="1"/>
  <c r="H58" i="19"/>
  <c r="BE58" i="36" s="1"/>
  <c r="E13" i="19"/>
  <c r="BB13" i="36" s="1"/>
  <c r="F53" i="19"/>
  <c r="BC53" i="36" s="1"/>
  <c r="E34" i="19"/>
  <c r="BB34" i="36" s="1"/>
  <c r="F29" i="19"/>
  <c r="BC29" i="36" s="1"/>
  <c r="E18" i="19"/>
  <c r="BB18" i="36" s="1"/>
  <c r="G21" i="19"/>
  <c r="BD21" i="36" s="1"/>
  <c r="H90" i="19"/>
  <c r="BE90" i="36" s="1"/>
  <c r="H70" i="19"/>
  <c r="BE70" i="36" s="1"/>
  <c r="E44" i="19"/>
  <c r="BB44" i="36" s="1"/>
  <c r="F21" i="19"/>
  <c r="BC21" i="36" s="1"/>
  <c r="G9" i="19"/>
  <c r="BD9" i="36" s="1"/>
  <c r="G90" i="19"/>
  <c r="BD90" i="36" s="1"/>
  <c r="F85" i="19"/>
  <c r="BC85" i="36" s="1"/>
  <c r="E70" i="19"/>
  <c r="BB70" i="36" s="1"/>
  <c r="E49" i="19"/>
  <c r="BB49" i="36" s="1"/>
  <c r="G5" i="19"/>
  <c r="BD5" i="36" s="1"/>
  <c r="E90" i="19"/>
  <c r="BB90" i="36" s="1"/>
  <c r="D80" i="19"/>
  <c r="BA80" i="36" s="1"/>
  <c r="G53" i="19"/>
  <c r="BD53" i="36" s="1"/>
  <c r="E38" i="19"/>
  <c r="BB38" i="36" s="1"/>
  <c r="G34" i="19"/>
  <c r="BD34" i="36" s="1"/>
  <c r="H26" i="19"/>
  <c r="BE26" i="36" s="1"/>
  <c r="F5" i="19"/>
  <c r="BC5" i="36" s="1"/>
  <c r="G41" i="19"/>
  <c r="BD41" i="36" s="1"/>
  <c r="G33" i="19"/>
  <c r="BD33" i="36" s="1"/>
  <c r="E25" i="19"/>
  <c r="BB25" i="36" s="1"/>
  <c r="G61" i="19"/>
  <c r="BD61" i="36" s="1"/>
  <c r="E36" i="19"/>
  <c r="BB36" i="36" s="1"/>
  <c r="F33" i="19"/>
  <c r="BC33" i="36" s="1"/>
  <c r="E86" i="19"/>
  <c r="BB86" i="36" s="1"/>
  <c r="H66" i="19"/>
  <c r="BE66" i="36" s="1"/>
  <c r="F61" i="19"/>
  <c r="BC61" i="36" s="1"/>
  <c r="E50" i="19"/>
  <c r="BB50" i="36" s="1"/>
  <c r="E33" i="19"/>
  <c r="BB33" i="36" s="1"/>
  <c r="E53" i="19"/>
  <c r="BB53" i="36" s="1"/>
  <c r="G17" i="19"/>
  <c r="BD17" i="36" s="1"/>
  <c r="E9" i="19"/>
  <c r="BB9" i="36" s="1"/>
  <c r="G10" i="19"/>
  <c r="BD10" i="36" s="1"/>
  <c r="H78" i="19"/>
  <c r="BE78" i="36" s="1"/>
  <c r="E54" i="19"/>
  <c r="BB54" i="36" s="1"/>
  <c r="H50" i="19"/>
  <c r="BE50" i="36" s="1"/>
  <c r="H46" i="19"/>
  <c r="BE46" i="36" s="1"/>
  <c r="H38" i="19"/>
  <c r="BE38" i="36" s="1"/>
  <c r="H14" i="19"/>
  <c r="BE14" i="36" s="1"/>
  <c r="E10" i="19"/>
  <c r="BB10" i="36" s="1"/>
  <c r="E6" i="19"/>
  <c r="BB6" i="36" s="1"/>
  <c r="G78" i="19"/>
  <c r="BD78" i="36" s="1"/>
  <c r="E64" i="19"/>
  <c r="BB64" i="36" s="1"/>
  <c r="G50" i="19"/>
  <c r="BD50" i="36" s="1"/>
  <c r="G46" i="19"/>
  <c r="BD46" i="36" s="1"/>
  <c r="E42" i="19"/>
  <c r="BB42" i="36" s="1"/>
  <c r="G38" i="19"/>
  <c r="BD38" i="36" s="1"/>
  <c r="E22" i="19"/>
  <c r="BB22" i="36" s="1"/>
  <c r="G18" i="19"/>
  <c r="BD18" i="36" s="1"/>
  <c r="G14" i="19"/>
  <c r="BD14" i="36" s="1"/>
  <c r="D93" i="17"/>
  <c r="E93" i="17"/>
  <c r="AR93" i="36" s="1"/>
  <c r="D85" i="17"/>
  <c r="AQ85" i="36" s="1"/>
  <c r="E85" i="17"/>
  <c r="AR85" i="36" s="1"/>
  <c r="D77" i="17"/>
  <c r="AQ77" i="36" s="1"/>
  <c r="E77" i="17"/>
  <c r="AR77" i="36" s="1"/>
  <c r="D69" i="17"/>
  <c r="AQ69" i="36" s="1"/>
  <c r="E69" i="17"/>
  <c r="AR69" i="36" s="1"/>
  <c r="D65" i="17"/>
  <c r="AQ65" i="36" s="1"/>
  <c r="D61" i="17"/>
  <c r="AQ61" i="36" s="1"/>
  <c r="E61" i="17"/>
  <c r="AR61" i="36" s="1"/>
  <c r="D57" i="17"/>
  <c r="E57" i="17"/>
  <c r="AR57" i="36" s="1"/>
  <c r="D53" i="17"/>
  <c r="AQ53" i="36" s="1"/>
  <c r="E53" i="17"/>
  <c r="AR53" i="36" s="1"/>
  <c r="D49" i="17"/>
  <c r="AQ49" i="36" s="1"/>
  <c r="E49" i="17"/>
  <c r="AR49" i="36" s="1"/>
  <c r="D45" i="17"/>
  <c r="AQ45" i="36" s="1"/>
  <c r="E45" i="17"/>
  <c r="AR45" i="36" s="1"/>
  <c r="E41" i="17"/>
  <c r="AR41" i="36" s="1"/>
  <c r="D37" i="17"/>
  <c r="AQ37" i="36" s="1"/>
  <c r="E37" i="17"/>
  <c r="AR37" i="36" s="1"/>
  <c r="D29" i="17"/>
  <c r="AQ29" i="36" s="1"/>
  <c r="E29" i="17"/>
  <c r="AR29" i="36" s="1"/>
  <c r="D21" i="17"/>
  <c r="AQ21" i="36" s="1"/>
  <c r="E21" i="17"/>
  <c r="AR21" i="36" s="1"/>
  <c r="D13" i="17"/>
  <c r="AQ13" i="36" s="1"/>
  <c r="E13" i="17"/>
  <c r="AR13" i="36" s="1"/>
  <c r="D9" i="17"/>
  <c r="AQ9" i="36" s="1"/>
  <c r="D5" i="17"/>
  <c r="AQ5" i="36" s="1"/>
  <c r="E5" i="17"/>
  <c r="AR5" i="36" s="1"/>
  <c r="B90" i="19"/>
  <c r="B86" i="19"/>
  <c r="B82" i="19"/>
  <c r="B78" i="19"/>
  <c r="B74" i="19"/>
  <c r="B70" i="19"/>
  <c r="B66" i="19"/>
  <c r="B62" i="19"/>
  <c r="B58" i="19"/>
  <c r="B54" i="19"/>
  <c r="B50" i="19"/>
  <c r="B46" i="19"/>
  <c r="B42" i="19"/>
  <c r="B38" i="19"/>
  <c r="B34" i="19"/>
  <c r="B30" i="19"/>
  <c r="B26" i="19"/>
  <c r="B22" i="19"/>
  <c r="B18" i="19"/>
  <c r="B14" i="19"/>
  <c r="B10" i="19"/>
  <c r="B6" i="19"/>
  <c r="D89" i="17"/>
  <c r="AQ89" i="36" s="1"/>
  <c r="E73" i="17"/>
  <c r="AR73" i="36" s="1"/>
  <c r="D60" i="17"/>
  <c r="AQ60" i="36" s="1"/>
  <c r="D17" i="17"/>
  <c r="AQ17" i="36" s="1"/>
  <c r="D74" i="19"/>
  <c r="BA74" i="36" s="1"/>
  <c r="G74" i="19"/>
  <c r="BD74" i="36" s="1"/>
  <c r="H74" i="19"/>
  <c r="BE74" i="36" s="1"/>
  <c r="E74" i="19"/>
  <c r="BB74" i="36" s="1"/>
  <c r="G65" i="19"/>
  <c r="BD65" i="36" s="1"/>
  <c r="F65" i="19"/>
  <c r="BC65" i="36" s="1"/>
  <c r="D60" i="19"/>
  <c r="BA60" i="36" s="1"/>
  <c r="E60" i="19"/>
  <c r="BB60" i="36" s="1"/>
  <c r="D28" i="19"/>
  <c r="BA28" i="36" s="1"/>
  <c r="E28" i="19"/>
  <c r="BB28" i="36" s="1"/>
  <c r="E92" i="17"/>
  <c r="AR92" i="36" s="1"/>
  <c r="D92" i="17"/>
  <c r="D88" i="17"/>
  <c r="AQ88" i="36" s="1"/>
  <c r="E88" i="17"/>
  <c r="AR88" i="36" s="1"/>
  <c r="E84" i="17"/>
  <c r="AR84" i="36" s="1"/>
  <c r="D84" i="17"/>
  <c r="AQ84" i="36" s="1"/>
  <c r="D80" i="17"/>
  <c r="AQ80" i="36" s="1"/>
  <c r="E80" i="17"/>
  <c r="AR80" i="36" s="1"/>
  <c r="E76" i="17"/>
  <c r="AR76" i="36" s="1"/>
  <c r="D72" i="17"/>
  <c r="AQ72" i="36" s="1"/>
  <c r="E72" i="17"/>
  <c r="AR72" i="36" s="1"/>
  <c r="D64" i="17"/>
  <c r="AQ64" i="36" s="1"/>
  <c r="E64" i="17"/>
  <c r="AR64" i="36" s="1"/>
  <c r="D56" i="17"/>
  <c r="AQ56" i="36" s="1"/>
  <c r="E56" i="17"/>
  <c r="AR56" i="36" s="1"/>
  <c r="D48" i="17"/>
  <c r="AQ48" i="36" s="1"/>
  <c r="E48" i="17"/>
  <c r="AR48" i="36" s="1"/>
  <c r="E44" i="17"/>
  <c r="AR44" i="36" s="1"/>
  <c r="D44" i="17"/>
  <c r="AQ44" i="36" s="1"/>
  <c r="D40" i="17"/>
  <c r="AQ40" i="36" s="1"/>
  <c r="E40" i="17"/>
  <c r="AR40" i="36" s="1"/>
  <c r="E36" i="17"/>
  <c r="AR36" i="36" s="1"/>
  <c r="D36" i="17"/>
  <c r="AQ36" i="36" s="1"/>
  <c r="D32" i="17"/>
  <c r="AQ32" i="36" s="1"/>
  <c r="E32" i="17"/>
  <c r="AR32" i="36" s="1"/>
  <c r="E28" i="17"/>
  <c r="AR28" i="36" s="1"/>
  <c r="D28" i="17"/>
  <c r="AQ28" i="36" s="1"/>
  <c r="D24" i="17"/>
  <c r="AQ24" i="36" s="1"/>
  <c r="E24" i="17"/>
  <c r="AR24" i="36" s="1"/>
  <c r="E20" i="17"/>
  <c r="AR20" i="36" s="1"/>
  <c r="D20" i="17"/>
  <c r="AQ20" i="36" s="1"/>
  <c r="D16" i="17"/>
  <c r="AQ16" i="36" s="1"/>
  <c r="E16" i="17"/>
  <c r="AR16" i="36" s="1"/>
  <c r="E12" i="17"/>
  <c r="AR12" i="36" s="1"/>
  <c r="D8" i="17"/>
  <c r="AQ8" i="36" s="1"/>
  <c r="E8" i="17"/>
  <c r="AR8" i="36" s="1"/>
  <c r="E54" i="17"/>
  <c r="AR54" i="36" s="1"/>
  <c r="D41" i="17"/>
  <c r="AQ41" i="36" s="1"/>
  <c r="E25" i="17"/>
  <c r="AR25" i="36" s="1"/>
  <c r="D12" i="17"/>
  <c r="AQ12" i="36" s="1"/>
  <c r="B2" i="19"/>
  <c r="E81" i="17"/>
  <c r="AR81" i="36" s="1"/>
  <c r="D68" i="17"/>
  <c r="AQ68" i="36" s="1"/>
  <c r="D82" i="19"/>
  <c r="BA82" i="36" s="1"/>
  <c r="H82" i="19"/>
  <c r="BE82" i="36" s="1"/>
  <c r="E82" i="19"/>
  <c r="BB82" i="36" s="1"/>
  <c r="G82" i="19"/>
  <c r="BD82" i="36" s="1"/>
  <c r="D91" i="17"/>
  <c r="AQ91" i="36" s="1"/>
  <c r="E91" i="17"/>
  <c r="AR91" i="36" s="1"/>
  <c r="E87" i="17"/>
  <c r="AR87" i="36" s="1"/>
  <c r="D83" i="17"/>
  <c r="AQ83" i="36" s="1"/>
  <c r="E79" i="17"/>
  <c r="AR79" i="36" s="1"/>
  <c r="D79" i="17"/>
  <c r="AQ79" i="36" s="1"/>
  <c r="D75" i="17"/>
  <c r="AQ75" i="36" s="1"/>
  <c r="E71" i="17"/>
  <c r="AR71" i="36" s="1"/>
  <c r="D71" i="17"/>
  <c r="AQ71" i="36" s="1"/>
  <c r="D67" i="17"/>
  <c r="E63" i="17"/>
  <c r="AR63" i="36" s="1"/>
  <c r="D63" i="17"/>
  <c r="AQ63" i="36" s="1"/>
  <c r="D59" i="17"/>
  <c r="AQ59" i="36" s="1"/>
  <c r="E55" i="17"/>
  <c r="AR55" i="36" s="1"/>
  <c r="D55" i="17"/>
  <c r="AQ55" i="36" s="1"/>
  <c r="D51" i="17"/>
  <c r="AQ51" i="36" s="1"/>
  <c r="E51" i="17"/>
  <c r="AR51" i="36" s="1"/>
  <c r="E47" i="17"/>
  <c r="AR47" i="36" s="1"/>
  <c r="D43" i="17"/>
  <c r="AQ43" i="36" s="1"/>
  <c r="E43" i="17"/>
  <c r="AR43" i="36" s="1"/>
  <c r="E39" i="17"/>
  <c r="AR39" i="36" s="1"/>
  <c r="D35" i="17"/>
  <c r="AQ35" i="36" s="1"/>
  <c r="E35" i="17"/>
  <c r="AR35" i="36" s="1"/>
  <c r="E31" i="17"/>
  <c r="AR31" i="36" s="1"/>
  <c r="D27" i="17"/>
  <c r="AQ27" i="36" s="1"/>
  <c r="E27" i="17"/>
  <c r="AR27" i="36" s="1"/>
  <c r="E23" i="17"/>
  <c r="AR23" i="36" s="1"/>
  <c r="D19" i="17"/>
  <c r="AQ19" i="36" s="1"/>
  <c r="E15" i="17"/>
  <c r="AR15" i="36" s="1"/>
  <c r="D15" i="17"/>
  <c r="AQ15" i="36" s="1"/>
  <c r="D11" i="17"/>
  <c r="AQ11" i="36" s="1"/>
  <c r="E7" i="17"/>
  <c r="AR7" i="36" s="1"/>
  <c r="D7" i="17"/>
  <c r="AQ7" i="36" s="1"/>
  <c r="D3" i="17"/>
  <c r="AQ3" i="36" s="1"/>
  <c r="B16" i="19"/>
  <c r="E67" i="17"/>
  <c r="AR67" i="36" s="1"/>
  <c r="E38" i="17"/>
  <c r="AR38" i="36" s="1"/>
  <c r="E9" i="17"/>
  <c r="AR9" i="36" s="1"/>
  <c r="F2" i="19"/>
  <c r="BC2" i="36" s="1"/>
  <c r="E2" i="19"/>
  <c r="BB2" i="36" s="1"/>
  <c r="D2" i="19"/>
  <c r="BA2" i="36" s="1"/>
  <c r="H2" i="19"/>
  <c r="BE2" i="36" s="1"/>
  <c r="D81" i="17"/>
  <c r="AQ81" i="36" s="1"/>
  <c r="E65" i="17"/>
  <c r="AR65" i="36" s="1"/>
  <c r="D52" i="17"/>
  <c r="AQ52" i="36" s="1"/>
  <c r="D23" i="17"/>
  <c r="AQ23" i="36" s="1"/>
  <c r="F77" i="19"/>
  <c r="BC77" i="36" s="1"/>
  <c r="G77" i="19"/>
  <c r="BD77" i="36" s="1"/>
  <c r="D2" i="17"/>
  <c r="AQ2" i="36" s="1"/>
  <c r="E2" i="17"/>
  <c r="AR2" i="36" s="1"/>
  <c r="D90" i="17"/>
  <c r="AQ90" i="36" s="1"/>
  <c r="E90" i="17"/>
  <c r="AR90" i="36" s="1"/>
  <c r="D86" i="17"/>
  <c r="AQ86" i="36" s="1"/>
  <c r="E86" i="17"/>
  <c r="AR86" i="36" s="1"/>
  <c r="D82" i="17"/>
  <c r="E82" i="17"/>
  <c r="AR82" i="36" s="1"/>
  <c r="D78" i="17"/>
  <c r="AQ78" i="36" s="1"/>
  <c r="E78" i="17"/>
  <c r="AR78" i="36" s="1"/>
  <c r="D74" i="17"/>
  <c r="AQ74" i="36" s="1"/>
  <c r="E74" i="17"/>
  <c r="AR74" i="36" s="1"/>
  <c r="D70" i="17"/>
  <c r="AQ70" i="36" s="1"/>
  <c r="E70" i="17"/>
  <c r="AR70" i="36" s="1"/>
  <c r="D66" i="17"/>
  <c r="AQ66" i="36" s="1"/>
  <c r="E66" i="17"/>
  <c r="AR66" i="36" s="1"/>
  <c r="D62" i="17"/>
  <c r="AQ62" i="36" s="1"/>
  <c r="E62" i="17"/>
  <c r="AR62" i="36" s="1"/>
  <c r="D58" i="17"/>
  <c r="AQ58" i="36" s="1"/>
  <c r="E58" i="17"/>
  <c r="AR58" i="36" s="1"/>
  <c r="D54" i="17"/>
  <c r="AQ54" i="36" s="1"/>
  <c r="D50" i="17"/>
  <c r="AQ50" i="36" s="1"/>
  <c r="E50" i="17"/>
  <c r="AR50" i="36" s="1"/>
  <c r="D46" i="17"/>
  <c r="AQ46" i="36" s="1"/>
  <c r="D42" i="17"/>
  <c r="AQ42" i="36" s="1"/>
  <c r="E42" i="17"/>
  <c r="AR42" i="36" s="1"/>
  <c r="D38" i="17"/>
  <c r="AQ38" i="36" s="1"/>
  <c r="D34" i="17"/>
  <c r="E34" i="17"/>
  <c r="AR34" i="36" s="1"/>
  <c r="D30" i="17"/>
  <c r="AQ30" i="36" s="1"/>
  <c r="D26" i="17"/>
  <c r="AQ26" i="36" s="1"/>
  <c r="E26" i="17"/>
  <c r="AR26" i="36" s="1"/>
  <c r="D22" i="17"/>
  <c r="AQ22" i="36" s="1"/>
  <c r="E22" i="17"/>
  <c r="AR22" i="36" s="1"/>
  <c r="D18" i="17"/>
  <c r="AQ18" i="36" s="1"/>
  <c r="E18" i="17"/>
  <c r="AR18" i="36" s="1"/>
  <c r="D14" i="17"/>
  <c r="AQ14" i="36" s="1"/>
  <c r="E14" i="17"/>
  <c r="AR14" i="36" s="1"/>
  <c r="D10" i="17"/>
  <c r="AQ10" i="36" s="1"/>
  <c r="E10" i="17"/>
  <c r="AR10" i="36" s="1"/>
  <c r="D6" i="17"/>
  <c r="AQ6" i="36" s="1"/>
  <c r="E6" i="17"/>
  <c r="AR6" i="36" s="1"/>
  <c r="B3" i="19"/>
  <c r="E89" i="17"/>
  <c r="AR89" i="36" s="1"/>
  <c r="D76" i="17"/>
  <c r="AQ76" i="36" s="1"/>
  <c r="D47" i="17"/>
  <c r="AQ47" i="36" s="1"/>
  <c r="E19" i="17"/>
  <c r="AR19" i="36" s="1"/>
  <c r="H57" i="19"/>
  <c r="BE57" i="36" s="1"/>
  <c r="F57" i="19"/>
  <c r="BC57" i="36" s="1"/>
  <c r="G57" i="19"/>
  <c r="BD57" i="36" s="1"/>
  <c r="E57" i="19"/>
  <c r="BB57" i="36" s="1"/>
  <c r="E75" i="17"/>
  <c r="AR75" i="36" s="1"/>
  <c r="E46" i="17"/>
  <c r="AR46" i="36" s="1"/>
  <c r="D33" i="17"/>
  <c r="AQ33" i="36" s="1"/>
  <c r="D4" i="17"/>
  <c r="AQ4" i="36" s="1"/>
  <c r="E89" i="19"/>
  <c r="BB89" i="36" s="1"/>
  <c r="F89" i="19"/>
  <c r="BC89" i="36" s="1"/>
  <c r="G89" i="19"/>
  <c r="BD89" i="36" s="1"/>
  <c r="D62" i="19"/>
  <c r="BA62" i="36" s="1"/>
  <c r="G62" i="19"/>
  <c r="BD62" i="36" s="1"/>
  <c r="H62" i="19"/>
  <c r="BE62" i="36" s="1"/>
  <c r="E92" i="19"/>
  <c r="BB92" i="36" s="1"/>
  <c r="H86" i="19"/>
  <c r="BE86" i="36" s="1"/>
  <c r="E78" i="19"/>
  <c r="BB78" i="36" s="1"/>
  <c r="E72" i="19"/>
  <c r="BB72" i="36" s="1"/>
  <c r="G69" i="19"/>
  <c r="BD69" i="36" s="1"/>
  <c r="G66" i="19"/>
  <c r="BD66" i="36" s="1"/>
  <c r="E61" i="19"/>
  <c r="BB61" i="36" s="1"/>
  <c r="E58" i="19"/>
  <c r="BB58" i="36" s="1"/>
  <c r="H54" i="19"/>
  <c r="BE54" i="36" s="1"/>
  <c r="E52" i="19"/>
  <c r="BB52" i="36" s="1"/>
  <c r="G49" i="19"/>
  <c r="BD49" i="36" s="1"/>
  <c r="E46" i="19"/>
  <c r="BB46" i="36" s="1"/>
  <c r="E41" i="19"/>
  <c r="BB41" i="36" s="1"/>
  <c r="G37" i="19"/>
  <c r="BD37" i="36" s="1"/>
  <c r="H34" i="19"/>
  <c r="BE34" i="36" s="1"/>
  <c r="E29" i="19"/>
  <c r="BB29" i="36" s="1"/>
  <c r="E26" i="19"/>
  <c r="BB26" i="36" s="1"/>
  <c r="H22" i="19"/>
  <c r="BE22" i="36" s="1"/>
  <c r="F17" i="19"/>
  <c r="BC17" i="36" s="1"/>
  <c r="E14" i="19"/>
  <c r="BB14" i="36" s="1"/>
  <c r="H10" i="19"/>
  <c r="BE10" i="36" s="1"/>
  <c r="E5" i="19"/>
  <c r="BB5" i="36" s="1"/>
  <c r="G86" i="19"/>
  <c r="BD86" i="36" s="1"/>
  <c r="F69" i="19"/>
  <c r="BC69" i="36" s="1"/>
  <c r="E66" i="19"/>
  <c r="BB66" i="36" s="1"/>
  <c r="G54" i="19"/>
  <c r="BD54" i="36" s="1"/>
  <c r="F49" i="19"/>
  <c r="BC49" i="36" s="1"/>
  <c r="F37" i="19"/>
  <c r="BC37" i="36" s="1"/>
  <c r="G22" i="19"/>
  <c r="BD22" i="36" s="1"/>
  <c r="E17" i="19"/>
  <c r="BB17" i="36" s="1"/>
  <c r="G45" i="19"/>
  <c r="BD45" i="36" s="1"/>
  <c r="H42" i="19"/>
  <c r="BE42" i="36" s="1"/>
  <c r="H30" i="19"/>
  <c r="BE30" i="36" s="1"/>
  <c r="G25" i="19"/>
  <c r="BD25" i="36" s="1"/>
  <c r="G13" i="19"/>
  <c r="BD13" i="36" s="1"/>
  <c r="H6" i="19"/>
  <c r="BE6" i="36" s="1"/>
  <c r="F45" i="19"/>
  <c r="BC45" i="36" s="1"/>
  <c r="G42" i="19"/>
  <c r="BD42" i="36" s="1"/>
  <c r="G30" i="19"/>
  <c r="BD30" i="36" s="1"/>
  <c r="F25" i="19"/>
  <c r="BC25" i="36" s="1"/>
  <c r="H18" i="19"/>
  <c r="BE18" i="36" s="1"/>
  <c r="F13" i="19"/>
  <c r="BC13" i="36" s="1"/>
  <c r="G6" i="19"/>
  <c r="BD6" i="36" s="1"/>
  <c r="BA93" i="36"/>
  <c r="F88" i="19"/>
  <c r="BC88" i="36" s="1"/>
  <c r="G88" i="19"/>
  <c r="BD88" i="36" s="1"/>
  <c r="H88" i="19"/>
  <c r="BE88" i="36" s="1"/>
  <c r="D63" i="19"/>
  <c r="BA63" i="36" s="1"/>
  <c r="E63" i="19"/>
  <c r="BB63" i="36" s="1"/>
  <c r="F63" i="19"/>
  <c r="BC63" i="36" s="1"/>
  <c r="H63" i="19"/>
  <c r="BE63" i="36" s="1"/>
  <c r="D55" i="19"/>
  <c r="BA55" i="36" s="1"/>
  <c r="E55" i="19"/>
  <c r="BB55" i="36" s="1"/>
  <c r="F55" i="19"/>
  <c r="BC55" i="36" s="1"/>
  <c r="G55" i="19"/>
  <c r="BD55" i="36" s="1"/>
  <c r="H55" i="19"/>
  <c r="BE55" i="36" s="1"/>
  <c r="D47" i="19"/>
  <c r="BA47" i="36" s="1"/>
  <c r="E47" i="19"/>
  <c r="BB47" i="36" s="1"/>
  <c r="F47" i="19"/>
  <c r="BC47" i="36" s="1"/>
  <c r="G47" i="19"/>
  <c r="BD47" i="36" s="1"/>
  <c r="H47" i="19"/>
  <c r="BE47" i="36" s="1"/>
  <c r="D39" i="19"/>
  <c r="BA39" i="36" s="1"/>
  <c r="E39" i="19"/>
  <c r="BB39" i="36" s="1"/>
  <c r="F39" i="19"/>
  <c r="BC39" i="36" s="1"/>
  <c r="G39" i="19"/>
  <c r="BD39" i="36" s="1"/>
  <c r="H39" i="19"/>
  <c r="BE39" i="36" s="1"/>
  <c r="D31" i="19"/>
  <c r="BA31" i="36" s="1"/>
  <c r="E31" i="19"/>
  <c r="BB31" i="36" s="1"/>
  <c r="F31" i="19"/>
  <c r="BC31" i="36" s="1"/>
  <c r="G31" i="19"/>
  <c r="BD31" i="36" s="1"/>
  <c r="H31" i="19"/>
  <c r="BE31" i="36" s="1"/>
  <c r="E12" i="19"/>
  <c r="BB12" i="36" s="1"/>
  <c r="F12" i="19"/>
  <c r="BC12" i="36" s="1"/>
  <c r="G12" i="19"/>
  <c r="BD12" i="36" s="1"/>
  <c r="H12" i="19"/>
  <c r="BE12" i="36" s="1"/>
  <c r="D75" i="19"/>
  <c r="BA75" i="36" s="1"/>
  <c r="E75" i="19"/>
  <c r="BB75" i="36" s="1"/>
  <c r="F75" i="19"/>
  <c r="BC75" i="36" s="1"/>
  <c r="H75" i="19"/>
  <c r="BE75" i="36" s="1"/>
  <c r="H73" i="19"/>
  <c r="BE73" i="36" s="1"/>
  <c r="D73" i="19"/>
  <c r="BA73" i="36" s="1"/>
  <c r="F68" i="19"/>
  <c r="BC68" i="36" s="1"/>
  <c r="G68" i="19"/>
  <c r="BD68" i="36" s="1"/>
  <c r="H68" i="19"/>
  <c r="BE68" i="36" s="1"/>
  <c r="D87" i="19"/>
  <c r="BA87" i="36" s="1"/>
  <c r="E87" i="19"/>
  <c r="BB87" i="36" s="1"/>
  <c r="F87" i="19"/>
  <c r="BC87" i="36" s="1"/>
  <c r="H87" i="19"/>
  <c r="BE87" i="36" s="1"/>
  <c r="H85" i="19"/>
  <c r="BE85" i="36" s="1"/>
  <c r="D85" i="19"/>
  <c r="BA85" i="36" s="1"/>
  <c r="F80" i="19"/>
  <c r="BC80" i="36" s="1"/>
  <c r="G80" i="19"/>
  <c r="BD80" i="36" s="1"/>
  <c r="H80" i="19"/>
  <c r="BE80" i="36" s="1"/>
  <c r="E20" i="19"/>
  <c r="BB20" i="36" s="1"/>
  <c r="F20" i="19"/>
  <c r="BC20" i="36" s="1"/>
  <c r="G20" i="19"/>
  <c r="BD20" i="36" s="1"/>
  <c r="H20" i="19"/>
  <c r="BE20" i="36" s="1"/>
  <c r="F92" i="19"/>
  <c r="BC92" i="36" s="1"/>
  <c r="G92" i="19"/>
  <c r="BD92" i="36" s="1"/>
  <c r="H92" i="19"/>
  <c r="BE92" i="36" s="1"/>
  <c r="D67" i="19"/>
  <c r="BA67" i="36" s="1"/>
  <c r="E67" i="19"/>
  <c r="BB67" i="36" s="1"/>
  <c r="F67" i="19"/>
  <c r="BC67" i="36" s="1"/>
  <c r="H67" i="19"/>
  <c r="BE67" i="36" s="1"/>
  <c r="H65" i="19"/>
  <c r="BE65" i="36" s="1"/>
  <c r="D65" i="19"/>
  <c r="BA65" i="36" s="1"/>
  <c r="F60" i="19"/>
  <c r="BC60" i="36" s="1"/>
  <c r="G60" i="19"/>
  <c r="BD60" i="36" s="1"/>
  <c r="H60" i="19"/>
  <c r="BE60" i="36" s="1"/>
  <c r="F52" i="19"/>
  <c r="BC52" i="36" s="1"/>
  <c r="G52" i="19"/>
  <c r="BD52" i="36" s="1"/>
  <c r="H52" i="19"/>
  <c r="BE52" i="36" s="1"/>
  <c r="F44" i="19"/>
  <c r="BC44" i="36" s="1"/>
  <c r="G44" i="19"/>
  <c r="BD44" i="36" s="1"/>
  <c r="H44" i="19"/>
  <c r="BE44" i="36" s="1"/>
  <c r="F36" i="19"/>
  <c r="BC36" i="36" s="1"/>
  <c r="G36" i="19"/>
  <c r="BD36" i="36" s="1"/>
  <c r="H36" i="19"/>
  <c r="BE36" i="36" s="1"/>
  <c r="F28" i="19"/>
  <c r="BC28" i="36" s="1"/>
  <c r="G28" i="19"/>
  <c r="BD28" i="36" s="1"/>
  <c r="H28" i="19"/>
  <c r="BE28" i="36" s="1"/>
  <c r="E8" i="19"/>
  <c r="BB8" i="36" s="1"/>
  <c r="F8" i="19"/>
  <c r="BC8" i="36" s="1"/>
  <c r="G8" i="19"/>
  <c r="BD8" i="36" s="1"/>
  <c r="H8" i="19"/>
  <c r="BE8" i="36" s="1"/>
  <c r="D79" i="19"/>
  <c r="BA79" i="36" s="1"/>
  <c r="E79" i="19"/>
  <c r="BB79" i="36" s="1"/>
  <c r="F79" i="19"/>
  <c r="BC79" i="36" s="1"/>
  <c r="H79" i="19"/>
  <c r="BE79" i="36" s="1"/>
  <c r="H77" i="19"/>
  <c r="BE77" i="36" s="1"/>
  <c r="D77" i="19"/>
  <c r="BA77" i="36" s="1"/>
  <c r="F72" i="19"/>
  <c r="BC72" i="36" s="1"/>
  <c r="G72" i="19"/>
  <c r="BD72" i="36" s="1"/>
  <c r="H72" i="19"/>
  <c r="BE72" i="36" s="1"/>
  <c r="D59" i="19"/>
  <c r="BA59" i="36" s="1"/>
  <c r="E59" i="19"/>
  <c r="BB59" i="36" s="1"/>
  <c r="F59" i="19"/>
  <c r="BC59" i="36" s="1"/>
  <c r="G59" i="19"/>
  <c r="BD59" i="36" s="1"/>
  <c r="H59" i="19"/>
  <c r="BE59" i="36" s="1"/>
  <c r="D51" i="19"/>
  <c r="BA51" i="36" s="1"/>
  <c r="E51" i="19"/>
  <c r="BB51" i="36" s="1"/>
  <c r="F51" i="19"/>
  <c r="BC51" i="36" s="1"/>
  <c r="G51" i="19"/>
  <c r="BD51" i="36" s="1"/>
  <c r="H51" i="19"/>
  <c r="BE51" i="36" s="1"/>
  <c r="D43" i="19"/>
  <c r="BA43" i="36" s="1"/>
  <c r="E43" i="19"/>
  <c r="BB43" i="36" s="1"/>
  <c r="F43" i="19"/>
  <c r="BC43" i="36" s="1"/>
  <c r="G43" i="19"/>
  <c r="BD43" i="36" s="1"/>
  <c r="H43" i="19"/>
  <c r="BE43" i="36" s="1"/>
  <c r="D35" i="19"/>
  <c r="BA35" i="36" s="1"/>
  <c r="E35" i="19"/>
  <c r="BB35" i="36" s="1"/>
  <c r="F35" i="19"/>
  <c r="BC35" i="36" s="1"/>
  <c r="G35" i="19"/>
  <c r="BD35" i="36" s="1"/>
  <c r="H35" i="19"/>
  <c r="BE35" i="36" s="1"/>
  <c r="D27" i="19"/>
  <c r="BA27" i="36" s="1"/>
  <c r="E27" i="19"/>
  <c r="BB27" i="36" s="1"/>
  <c r="F27" i="19"/>
  <c r="BC27" i="36" s="1"/>
  <c r="G27" i="19"/>
  <c r="BD27" i="36" s="1"/>
  <c r="H27" i="19"/>
  <c r="BE27" i="36" s="1"/>
  <c r="D91" i="19"/>
  <c r="BA91" i="36" s="1"/>
  <c r="E91" i="19"/>
  <c r="BB91" i="36" s="1"/>
  <c r="F91" i="19"/>
  <c r="BC91" i="36" s="1"/>
  <c r="H91" i="19"/>
  <c r="BE91" i="36" s="1"/>
  <c r="H89" i="19"/>
  <c r="BE89" i="36" s="1"/>
  <c r="D89" i="19"/>
  <c r="BA89" i="36" s="1"/>
  <c r="F84" i="19"/>
  <c r="BC84" i="36" s="1"/>
  <c r="G84" i="19"/>
  <c r="BD84" i="36" s="1"/>
  <c r="H84" i="19"/>
  <c r="BE84" i="36" s="1"/>
  <c r="F81" i="19"/>
  <c r="BC81" i="36" s="1"/>
  <c r="E56" i="19"/>
  <c r="BB56" i="36" s="1"/>
  <c r="E48" i="19"/>
  <c r="BB48" i="36" s="1"/>
  <c r="E40" i="19"/>
  <c r="BB40" i="36" s="1"/>
  <c r="E32" i="19"/>
  <c r="BB32" i="36" s="1"/>
  <c r="E24" i="19"/>
  <c r="BB24" i="36" s="1"/>
  <c r="E16" i="19"/>
  <c r="BB16" i="36" s="1"/>
  <c r="F16" i="19"/>
  <c r="BC16" i="36" s="1"/>
  <c r="G16" i="19"/>
  <c r="BD16" i="36" s="1"/>
  <c r="H16" i="19"/>
  <c r="BE16" i="36" s="1"/>
  <c r="BC93" i="36"/>
  <c r="E88" i="19"/>
  <c r="BB88" i="36" s="1"/>
  <c r="G73" i="19"/>
  <c r="BD73" i="36" s="1"/>
  <c r="D71" i="19"/>
  <c r="BA71" i="36" s="1"/>
  <c r="E71" i="19"/>
  <c r="BB71" i="36" s="1"/>
  <c r="F71" i="19"/>
  <c r="BC71" i="36" s="1"/>
  <c r="H71" i="19"/>
  <c r="BE71" i="36" s="1"/>
  <c r="H69" i="19"/>
  <c r="BE69" i="36" s="1"/>
  <c r="D69" i="19"/>
  <c r="BA69" i="36" s="1"/>
  <c r="F64" i="19"/>
  <c r="BC64" i="36" s="1"/>
  <c r="G64" i="19"/>
  <c r="BD64" i="36" s="1"/>
  <c r="H64" i="19"/>
  <c r="BE64" i="36" s="1"/>
  <c r="E4" i="19"/>
  <c r="BB4" i="36" s="1"/>
  <c r="F4" i="19"/>
  <c r="BC4" i="36" s="1"/>
  <c r="G4" i="19"/>
  <c r="BD4" i="36" s="1"/>
  <c r="H4" i="19"/>
  <c r="BE4" i="36" s="1"/>
  <c r="D88" i="19"/>
  <c r="BA88" i="36" s="1"/>
  <c r="G85" i="19"/>
  <c r="BD85" i="36" s="1"/>
  <c r="D83" i="19"/>
  <c r="BA83" i="36" s="1"/>
  <c r="E83" i="19"/>
  <c r="BB83" i="36" s="1"/>
  <c r="F83" i="19"/>
  <c r="BC83" i="36" s="1"/>
  <c r="H83" i="19"/>
  <c r="BE83" i="36" s="1"/>
  <c r="H81" i="19"/>
  <c r="BE81" i="36" s="1"/>
  <c r="D81" i="19"/>
  <c r="BA81" i="36" s="1"/>
  <c r="F76" i="19"/>
  <c r="BC76" i="36" s="1"/>
  <c r="G76" i="19"/>
  <c r="BD76" i="36" s="1"/>
  <c r="H76" i="19"/>
  <c r="BE76" i="36" s="1"/>
  <c r="F73" i="19"/>
  <c r="BC73" i="36" s="1"/>
  <c r="E68" i="19"/>
  <c r="BB68" i="36" s="1"/>
  <c r="G63" i="19"/>
  <c r="BD63" i="36" s="1"/>
  <c r="F56" i="19"/>
  <c r="BC56" i="36" s="1"/>
  <c r="G56" i="19"/>
  <c r="BD56" i="36" s="1"/>
  <c r="H56" i="19"/>
  <c r="BE56" i="36" s="1"/>
  <c r="F48" i="19"/>
  <c r="BC48" i="36" s="1"/>
  <c r="G48" i="19"/>
  <c r="BD48" i="36" s="1"/>
  <c r="H48" i="19"/>
  <c r="BE48" i="36" s="1"/>
  <c r="F40" i="19"/>
  <c r="BC40" i="36" s="1"/>
  <c r="G40" i="19"/>
  <c r="BD40" i="36" s="1"/>
  <c r="H40" i="19"/>
  <c r="BE40" i="36" s="1"/>
  <c r="F32" i="19"/>
  <c r="BC32" i="36" s="1"/>
  <c r="G32" i="19"/>
  <c r="BD32" i="36" s="1"/>
  <c r="H32" i="19"/>
  <c r="BE32" i="36" s="1"/>
  <c r="F24" i="19"/>
  <c r="BC24" i="36" s="1"/>
  <c r="G24" i="19"/>
  <c r="BD24" i="36" s="1"/>
  <c r="H24" i="19"/>
  <c r="BE24" i="36" s="1"/>
  <c r="D12" i="19"/>
  <c r="BA12" i="36" s="1"/>
  <c r="F90" i="19"/>
  <c r="BC90" i="36" s="1"/>
  <c r="F86" i="19"/>
  <c r="BC86" i="36" s="1"/>
  <c r="F82" i="19"/>
  <c r="BC82" i="36" s="1"/>
  <c r="F78" i="19"/>
  <c r="BC78" i="36" s="1"/>
  <c r="F74" i="19"/>
  <c r="BC74" i="36" s="1"/>
  <c r="F70" i="19"/>
  <c r="F66" i="19"/>
  <c r="BC66" i="36" s="1"/>
  <c r="F62" i="19"/>
  <c r="BC62" i="36" s="1"/>
  <c r="D61" i="19"/>
  <c r="BA61" i="36" s="1"/>
  <c r="F58" i="19"/>
  <c r="BC58" i="36" s="1"/>
  <c r="D57" i="19"/>
  <c r="BA57" i="36" s="1"/>
  <c r="F54" i="19"/>
  <c r="BC54" i="36" s="1"/>
  <c r="D53" i="19"/>
  <c r="BA53" i="36" s="1"/>
  <c r="F50" i="19"/>
  <c r="BC50" i="36" s="1"/>
  <c r="D49" i="19"/>
  <c r="BA49" i="36" s="1"/>
  <c r="F46" i="19"/>
  <c r="BC46" i="36" s="1"/>
  <c r="D45" i="19"/>
  <c r="BA45" i="36" s="1"/>
  <c r="F42" i="19"/>
  <c r="BC42" i="36" s="1"/>
  <c r="D41" i="19"/>
  <c r="BA41" i="36" s="1"/>
  <c r="F38" i="19"/>
  <c r="D37" i="19"/>
  <c r="BA37" i="36" s="1"/>
  <c r="F34" i="19"/>
  <c r="BC34" i="36" s="1"/>
  <c r="D33" i="19"/>
  <c r="BA33" i="36" s="1"/>
  <c r="F30" i="19"/>
  <c r="BC30" i="36" s="1"/>
  <c r="D29" i="19"/>
  <c r="BA29" i="36" s="1"/>
  <c r="F26" i="19"/>
  <c r="BC26" i="36" s="1"/>
  <c r="D25" i="19"/>
  <c r="BA25" i="36" s="1"/>
  <c r="H23" i="19"/>
  <c r="BE23" i="36" s="1"/>
  <c r="F22" i="19"/>
  <c r="BC22" i="36" s="1"/>
  <c r="D21" i="19"/>
  <c r="H19" i="19"/>
  <c r="BE19" i="36" s="1"/>
  <c r="F18" i="19"/>
  <c r="BC18" i="36" s="1"/>
  <c r="D17" i="19"/>
  <c r="BA17" i="36" s="1"/>
  <c r="H15" i="19"/>
  <c r="BE15" i="36" s="1"/>
  <c r="F14" i="19"/>
  <c r="BC14" i="36" s="1"/>
  <c r="D13" i="19"/>
  <c r="BA13" i="36" s="1"/>
  <c r="H11" i="19"/>
  <c r="BE11" i="36" s="1"/>
  <c r="F10" i="19"/>
  <c r="BC10" i="36" s="1"/>
  <c r="D9" i="19"/>
  <c r="BA9" i="36" s="1"/>
  <c r="H7" i="19"/>
  <c r="BE7" i="36" s="1"/>
  <c r="F6" i="19"/>
  <c r="BC6" i="36" s="1"/>
  <c r="D5" i="19"/>
  <c r="BA5" i="36" s="1"/>
  <c r="H3" i="19"/>
  <c r="BE3" i="36" s="1"/>
  <c r="G23" i="19"/>
  <c r="BD23" i="36" s="1"/>
  <c r="G19" i="19"/>
  <c r="BD19" i="36" s="1"/>
  <c r="G15" i="19"/>
  <c r="BD15" i="36" s="1"/>
  <c r="G11" i="19"/>
  <c r="BD11" i="36" s="1"/>
  <c r="G7" i="19"/>
  <c r="BD7" i="36" s="1"/>
  <c r="G3" i="19"/>
  <c r="BD3" i="36" s="1"/>
  <c r="F23" i="19"/>
  <c r="BC23" i="36" s="1"/>
  <c r="F19" i="19"/>
  <c r="BC19" i="36" s="1"/>
  <c r="F15" i="19"/>
  <c r="BC15" i="36" s="1"/>
  <c r="F11" i="19"/>
  <c r="BC11" i="36" s="1"/>
  <c r="F7" i="19"/>
  <c r="BC7" i="36" s="1"/>
  <c r="F3" i="19"/>
  <c r="BC3" i="36" s="1"/>
  <c r="E23" i="19"/>
  <c r="BB23" i="36" s="1"/>
  <c r="E19" i="19"/>
  <c r="BB19" i="36" s="1"/>
  <c r="E15" i="19"/>
  <c r="BB15" i="36" s="1"/>
  <c r="E11" i="19"/>
  <c r="BB11" i="36" s="1"/>
  <c r="E7" i="19"/>
  <c r="BB7" i="36" s="1"/>
  <c r="E3" i="19"/>
  <c r="BB3" i="36" s="1"/>
  <c r="B6" i="4"/>
  <c r="B2" i="4"/>
  <c r="B3" i="4"/>
  <c r="B4" i="4"/>
  <c r="C8" i="1"/>
  <c r="B9" i="1"/>
  <c r="B6" i="1"/>
  <c r="C6" i="1"/>
  <c r="B7" i="1"/>
  <c r="C7" i="1"/>
  <c r="B8" i="1"/>
  <c r="B5" i="1"/>
  <c r="C5" i="1"/>
  <c r="I148" i="19" l="1"/>
  <c r="I130" i="19"/>
  <c r="M126" i="19"/>
  <c r="N126" i="19"/>
  <c r="N125" i="19"/>
  <c r="O125" i="19"/>
  <c r="K124" i="19"/>
  <c r="L125" i="19"/>
  <c r="K127" i="19"/>
  <c r="AL83" i="36"/>
  <c r="E43" i="41"/>
  <c r="I43" i="41" s="1"/>
  <c r="Z75" i="36"/>
  <c r="Z8" i="36"/>
  <c r="K126" i="19"/>
  <c r="N124" i="19"/>
  <c r="J125" i="19"/>
  <c r="J126" i="19"/>
  <c r="K125" i="19"/>
  <c r="U83" i="16"/>
  <c r="E78" i="41"/>
  <c r="I78" i="41" s="1"/>
  <c r="Z80" i="36"/>
  <c r="E12" i="41"/>
  <c r="I12" i="41" s="1"/>
  <c r="N127" i="19"/>
  <c r="M125" i="19"/>
  <c r="O127" i="19"/>
  <c r="O126" i="19"/>
  <c r="J124" i="19"/>
  <c r="M124" i="19"/>
  <c r="O124" i="19"/>
  <c r="AL89" i="36"/>
  <c r="I124" i="19"/>
  <c r="G127" i="17"/>
  <c r="I127" i="17"/>
  <c r="G39" i="41"/>
  <c r="K39" i="41" s="1"/>
  <c r="I121" i="17"/>
  <c r="L120" i="19"/>
  <c r="I123" i="19"/>
  <c r="L126" i="19"/>
  <c r="U78" i="16"/>
  <c r="Z42" i="36"/>
  <c r="AL91" i="36"/>
  <c r="U91" i="16"/>
  <c r="E40" i="41"/>
  <c r="I40" i="41" s="1"/>
  <c r="Z72" i="36"/>
  <c r="U123" i="16"/>
  <c r="Z28" i="36"/>
  <c r="Z76" i="36"/>
  <c r="E44" i="41"/>
  <c r="I44" i="41" s="1"/>
  <c r="I122" i="17"/>
  <c r="I126" i="17"/>
  <c r="K123" i="17"/>
  <c r="L125" i="17"/>
  <c r="J124" i="17"/>
  <c r="G126" i="17"/>
  <c r="G123" i="17"/>
  <c r="K120" i="19"/>
  <c r="N118" i="19"/>
  <c r="O118" i="19"/>
  <c r="L123" i="19"/>
  <c r="L122" i="19"/>
  <c r="L123" i="17"/>
  <c r="M119" i="19"/>
  <c r="J118" i="19"/>
  <c r="N120" i="19"/>
  <c r="M121" i="19"/>
  <c r="N122" i="19"/>
  <c r="O121" i="19"/>
  <c r="O123" i="19"/>
  <c r="M127" i="19"/>
  <c r="F100" i="17"/>
  <c r="AS100" i="36" s="1"/>
  <c r="AR100" i="36"/>
  <c r="F97" i="17"/>
  <c r="AS97" i="36" s="1"/>
  <c r="AQ97" i="36"/>
  <c r="J121" i="17"/>
  <c r="H122" i="17"/>
  <c r="G122" i="17"/>
  <c r="K126" i="17"/>
  <c r="K125" i="17"/>
  <c r="L124" i="17"/>
  <c r="L121" i="19"/>
  <c r="M120" i="19"/>
  <c r="M118" i="19"/>
  <c r="J122" i="19"/>
  <c r="M123" i="19"/>
  <c r="H125" i="17"/>
  <c r="J119" i="19"/>
  <c r="K119" i="19"/>
  <c r="L118" i="19"/>
  <c r="O120" i="19"/>
  <c r="G90" i="41"/>
  <c r="K90" i="41" s="1"/>
  <c r="G13" i="41"/>
  <c r="K13" i="41" s="1"/>
  <c r="F99" i="17"/>
  <c r="AS99" i="36" s="1"/>
  <c r="AQ99" i="36"/>
  <c r="J123" i="17"/>
  <c r="H124" i="17"/>
  <c r="I124" i="17"/>
  <c r="I125" i="17"/>
  <c r="G124" i="17"/>
  <c r="J126" i="17"/>
  <c r="M122" i="19"/>
  <c r="N121" i="19"/>
  <c r="O119" i="19"/>
  <c r="K123" i="19"/>
  <c r="J121" i="19"/>
  <c r="J120" i="19"/>
  <c r="N123" i="19"/>
  <c r="L119" i="19"/>
  <c r="K118" i="19"/>
  <c r="G77" i="41"/>
  <c r="K77" i="41" s="1"/>
  <c r="J125" i="17"/>
  <c r="H126" i="17"/>
  <c r="J122" i="17"/>
  <c r="L126" i="17"/>
  <c r="I123" i="17"/>
  <c r="O122" i="19"/>
  <c r="N119" i="19"/>
  <c r="K122" i="19"/>
  <c r="K121" i="19"/>
  <c r="J123" i="19"/>
  <c r="L121" i="17"/>
  <c r="G121" i="17"/>
  <c r="H121" i="17"/>
  <c r="K121" i="17"/>
  <c r="K122" i="17"/>
  <c r="L122" i="17"/>
  <c r="H123" i="17"/>
  <c r="K124" i="17"/>
  <c r="G125" i="17"/>
  <c r="AI22" i="36"/>
  <c r="S22" i="16"/>
  <c r="AK22" i="36" s="1"/>
  <c r="AI44" i="36"/>
  <c r="S44" i="16"/>
  <c r="AK44" i="36" s="1"/>
  <c r="AI65" i="36"/>
  <c r="S65" i="16"/>
  <c r="AK65" i="36" s="1"/>
  <c r="AI86" i="36"/>
  <c r="S86" i="16"/>
  <c r="AK86" i="36" s="1"/>
  <c r="AI3" i="36"/>
  <c r="S3" i="16"/>
  <c r="AK3" i="36" s="1"/>
  <c r="AI11" i="36"/>
  <c r="S11" i="16"/>
  <c r="AK11" i="36" s="1"/>
  <c r="AI19" i="36"/>
  <c r="S19" i="16"/>
  <c r="AK19" i="36" s="1"/>
  <c r="AI27" i="36"/>
  <c r="S27" i="16"/>
  <c r="AK27" i="36" s="1"/>
  <c r="AI35" i="36"/>
  <c r="S35" i="16"/>
  <c r="AK35" i="36" s="1"/>
  <c r="AI43" i="36"/>
  <c r="S43" i="16"/>
  <c r="AK43" i="36" s="1"/>
  <c r="AI51" i="36"/>
  <c r="S51" i="16"/>
  <c r="AK51" i="36" s="1"/>
  <c r="AI59" i="36"/>
  <c r="S59" i="16"/>
  <c r="AK59" i="36" s="1"/>
  <c r="AI67" i="36"/>
  <c r="S67" i="16"/>
  <c r="AK67" i="36" s="1"/>
  <c r="AI75" i="36"/>
  <c r="S75" i="16"/>
  <c r="AK75" i="36" s="1"/>
  <c r="AI83" i="36"/>
  <c r="S83" i="16"/>
  <c r="AK83" i="36" s="1"/>
  <c r="AI91" i="36"/>
  <c r="S91" i="16"/>
  <c r="AK91" i="36" s="1"/>
  <c r="AI99" i="36"/>
  <c r="S99" i="16"/>
  <c r="AK99" i="36" s="1"/>
  <c r="AI18" i="36"/>
  <c r="S18" i="16"/>
  <c r="AK18" i="36" s="1"/>
  <c r="AI40" i="36"/>
  <c r="S40" i="16"/>
  <c r="AK40" i="36" s="1"/>
  <c r="AI61" i="36"/>
  <c r="S61" i="16"/>
  <c r="AK61" i="36" s="1"/>
  <c r="AI82" i="36"/>
  <c r="S82" i="16"/>
  <c r="AK82" i="36" s="1"/>
  <c r="AI104" i="36"/>
  <c r="S104" i="16"/>
  <c r="AK104" i="36" s="1"/>
  <c r="AI20" i="36"/>
  <c r="S20" i="16"/>
  <c r="AK20" i="36" s="1"/>
  <c r="AI41" i="36"/>
  <c r="S41" i="16"/>
  <c r="AK41" i="36" s="1"/>
  <c r="AI62" i="36"/>
  <c r="S62" i="16"/>
  <c r="AK62" i="36" s="1"/>
  <c r="AI84" i="36"/>
  <c r="S84" i="16"/>
  <c r="AK84" i="36" s="1"/>
  <c r="AI105" i="36"/>
  <c r="S105" i="16"/>
  <c r="AK105" i="36" s="1"/>
  <c r="AI16" i="36"/>
  <c r="S16" i="16"/>
  <c r="AK16" i="36" s="1"/>
  <c r="AI37" i="36"/>
  <c r="S37" i="16"/>
  <c r="AK37" i="36" s="1"/>
  <c r="AI58" i="36"/>
  <c r="S58" i="16"/>
  <c r="AK58" i="36" s="1"/>
  <c r="AI80" i="36"/>
  <c r="S80" i="16"/>
  <c r="AK80" i="36" s="1"/>
  <c r="AI101" i="36"/>
  <c r="S101" i="16"/>
  <c r="AK101" i="36" s="1"/>
  <c r="AI6" i="36"/>
  <c r="S6" i="16"/>
  <c r="AK6" i="36" s="1"/>
  <c r="AI28" i="36"/>
  <c r="S28" i="16"/>
  <c r="AK28" i="36" s="1"/>
  <c r="AI49" i="36"/>
  <c r="S49" i="16"/>
  <c r="AK49" i="36" s="1"/>
  <c r="AI70" i="36"/>
  <c r="S70" i="16"/>
  <c r="AK70" i="36" s="1"/>
  <c r="AI92" i="36"/>
  <c r="S92" i="16"/>
  <c r="AK92" i="36" s="1"/>
  <c r="AI24" i="36"/>
  <c r="S24" i="16"/>
  <c r="AK24" i="36" s="1"/>
  <c r="AI45" i="36"/>
  <c r="S45" i="16"/>
  <c r="AK45" i="36" s="1"/>
  <c r="AI66" i="36"/>
  <c r="S66" i="16"/>
  <c r="AK66" i="36" s="1"/>
  <c r="AI88" i="36"/>
  <c r="S88" i="16"/>
  <c r="AK88" i="36" s="1"/>
  <c r="AI4" i="36"/>
  <c r="S4" i="16"/>
  <c r="AK4" i="36" s="1"/>
  <c r="AI25" i="36"/>
  <c r="S25" i="16"/>
  <c r="AK25" i="36" s="1"/>
  <c r="AI46" i="36"/>
  <c r="S46" i="16"/>
  <c r="AK46" i="36" s="1"/>
  <c r="AI68" i="36"/>
  <c r="S68" i="16"/>
  <c r="AK68" i="36" s="1"/>
  <c r="AI89" i="36"/>
  <c r="S89" i="16"/>
  <c r="AK89" i="36" s="1"/>
  <c r="AI2" i="36"/>
  <c r="AK2" i="36"/>
  <c r="AI21" i="36"/>
  <c r="S21" i="16"/>
  <c r="AK21" i="36" s="1"/>
  <c r="AI42" i="36"/>
  <c r="S42" i="16"/>
  <c r="AK42" i="36" s="1"/>
  <c r="AI64" i="36"/>
  <c r="S64" i="16"/>
  <c r="AK64" i="36" s="1"/>
  <c r="AI85" i="36"/>
  <c r="S85" i="16"/>
  <c r="AK85" i="36" s="1"/>
  <c r="AI106" i="36"/>
  <c r="S106" i="16"/>
  <c r="AK106" i="36" s="1"/>
  <c r="AI12" i="36"/>
  <c r="S12" i="16"/>
  <c r="AK12" i="36" s="1"/>
  <c r="AI33" i="36"/>
  <c r="S33" i="16"/>
  <c r="AK33" i="36" s="1"/>
  <c r="AI54" i="36"/>
  <c r="S54" i="16"/>
  <c r="AK54" i="36" s="1"/>
  <c r="AI76" i="36"/>
  <c r="S76" i="16"/>
  <c r="AK76" i="36" s="1"/>
  <c r="AI97" i="36"/>
  <c r="S97" i="16"/>
  <c r="AK97" i="36" s="1"/>
  <c r="AI7" i="36"/>
  <c r="S7" i="16"/>
  <c r="AK7" i="36" s="1"/>
  <c r="AI15" i="36"/>
  <c r="S15" i="16"/>
  <c r="AK15" i="36" s="1"/>
  <c r="AI23" i="36"/>
  <c r="S23" i="16"/>
  <c r="AK23" i="36" s="1"/>
  <c r="AI31" i="36"/>
  <c r="S31" i="16"/>
  <c r="AK31" i="36" s="1"/>
  <c r="AI39" i="36"/>
  <c r="S39" i="16"/>
  <c r="AK39" i="36" s="1"/>
  <c r="AI47" i="36"/>
  <c r="S47" i="16"/>
  <c r="AK47" i="36" s="1"/>
  <c r="AI55" i="36"/>
  <c r="S55" i="16"/>
  <c r="AK55" i="36" s="1"/>
  <c r="AI63" i="36"/>
  <c r="S63" i="16"/>
  <c r="AK63" i="36" s="1"/>
  <c r="AI71" i="36"/>
  <c r="S71" i="16"/>
  <c r="AK71" i="36" s="1"/>
  <c r="AI79" i="36"/>
  <c r="S79" i="16"/>
  <c r="AK79" i="36" s="1"/>
  <c r="AI87" i="36"/>
  <c r="S87" i="16"/>
  <c r="AK87" i="36" s="1"/>
  <c r="AI95" i="36"/>
  <c r="S95" i="16"/>
  <c r="AK95" i="36" s="1"/>
  <c r="AI103" i="36"/>
  <c r="S103" i="16"/>
  <c r="AK103" i="36" s="1"/>
  <c r="AI8" i="36"/>
  <c r="S8" i="16"/>
  <c r="AK8" i="36" s="1"/>
  <c r="AI29" i="36"/>
  <c r="S29" i="16"/>
  <c r="AK29" i="36" s="1"/>
  <c r="AI50" i="36"/>
  <c r="S50" i="16"/>
  <c r="AK50" i="36" s="1"/>
  <c r="AI72" i="36"/>
  <c r="S72" i="16"/>
  <c r="AK72" i="36" s="1"/>
  <c r="AI93" i="36"/>
  <c r="S93" i="16"/>
  <c r="AK93" i="36" s="1"/>
  <c r="AI9" i="36"/>
  <c r="S9" i="16"/>
  <c r="AK9" i="36" s="1"/>
  <c r="AI30" i="36"/>
  <c r="S30" i="16"/>
  <c r="AK30" i="36" s="1"/>
  <c r="AI52" i="36"/>
  <c r="S52" i="16"/>
  <c r="AK52" i="36" s="1"/>
  <c r="AI73" i="36"/>
  <c r="S73" i="16"/>
  <c r="AK73" i="36" s="1"/>
  <c r="AI94" i="36"/>
  <c r="S94" i="16"/>
  <c r="AK94" i="36" s="1"/>
  <c r="AI5" i="36"/>
  <c r="S5" i="16"/>
  <c r="AK5" i="36" s="1"/>
  <c r="AI26" i="36"/>
  <c r="S26" i="16"/>
  <c r="AK26" i="36" s="1"/>
  <c r="AI48" i="36"/>
  <c r="S48" i="16"/>
  <c r="AK48" i="36" s="1"/>
  <c r="AI69" i="36"/>
  <c r="S69" i="16"/>
  <c r="AK69" i="36" s="1"/>
  <c r="AI90" i="36"/>
  <c r="S90" i="16"/>
  <c r="AK90" i="36" s="1"/>
  <c r="AI17" i="36"/>
  <c r="S17" i="16"/>
  <c r="AK17" i="36" s="1"/>
  <c r="AI38" i="36"/>
  <c r="S38" i="16"/>
  <c r="AK38" i="36" s="1"/>
  <c r="AI60" i="36"/>
  <c r="S60" i="16"/>
  <c r="AK60" i="36" s="1"/>
  <c r="AI81" i="36"/>
  <c r="S81" i="16"/>
  <c r="AK81" i="36" s="1"/>
  <c r="AI102" i="36"/>
  <c r="S102" i="16"/>
  <c r="AK102" i="36" s="1"/>
  <c r="AI13" i="36"/>
  <c r="S13" i="16"/>
  <c r="AK13" i="36" s="1"/>
  <c r="AI34" i="36"/>
  <c r="S34" i="16"/>
  <c r="AK34" i="36" s="1"/>
  <c r="AI56" i="36"/>
  <c r="S56" i="16"/>
  <c r="AK56" i="36" s="1"/>
  <c r="AI77" i="36"/>
  <c r="S77" i="16"/>
  <c r="AK77" i="36" s="1"/>
  <c r="AI98" i="36"/>
  <c r="S98" i="16"/>
  <c r="AK98" i="36" s="1"/>
  <c r="AI14" i="36"/>
  <c r="S14" i="16"/>
  <c r="AK14" i="36" s="1"/>
  <c r="AI36" i="36"/>
  <c r="S36" i="16"/>
  <c r="AK36" i="36" s="1"/>
  <c r="AI57" i="36"/>
  <c r="S57" i="16"/>
  <c r="AK57" i="36" s="1"/>
  <c r="AI78" i="36"/>
  <c r="S78" i="16"/>
  <c r="AK78" i="36" s="1"/>
  <c r="AI100" i="36"/>
  <c r="S100" i="16"/>
  <c r="AK100" i="36" s="1"/>
  <c r="AI10" i="36"/>
  <c r="S10" i="16"/>
  <c r="AK10" i="36" s="1"/>
  <c r="AI32" i="36"/>
  <c r="S32" i="16"/>
  <c r="AK32" i="36" s="1"/>
  <c r="AI53" i="36"/>
  <c r="S53" i="16"/>
  <c r="AK53" i="36" s="1"/>
  <c r="AI74" i="36"/>
  <c r="S74" i="16"/>
  <c r="AK74" i="36" s="1"/>
  <c r="AI96" i="36"/>
  <c r="S96" i="16"/>
  <c r="AK96" i="36" s="1"/>
  <c r="Z99" i="36"/>
  <c r="Z106" i="36"/>
  <c r="Z93" i="36"/>
  <c r="V46" i="16"/>
  <c r="AN46" i="36" s="1"/>
  <c r="V47" i="16"/>
  <c r="AN47" i="36" s="1"/>
  <c r="V49" i="16"/>
  <c r="AN49" i="36" s="1"/>
  <c r="V81" i="16"/>
  <c r="AN81" i="36" s="1"/>
  <c r="V95" i="16"/>
  <c r="AN95" i="36" s="1"/>
  <c r="V99" i="16"/>
  <c r="AN99" i="36" s="1"/>
  <c r="V122" i="16"/>
  <c r="V106" i="16"/>
  <c r="AN106" i="36" s="1"/>
  <c r="V120" i="16"/>
  <c r="V96" i="16"/>
  <c r="AN96" i="36" s="1"/>
  <c r="V44" i="16"/>
  <c r="AN44" i="36" s="1"/>
  <c r="V84" i="16"/>
  <c r="AN84" i="36" s="1"/>
  <c r="V124" i="16"/>
  <c r="V108" i="16"/>
  <c r="V98" i="16"/>
  <c r="AN98" i="36" s="1"/>
  <c r="V94" i="16"/>
  <c r="AN94" i="36" s="1"/>
  <c r="V104" i="16"/>
  <c r="AN104" i="36" s="1"/>
  <c r="V87" i="16"/>
  <c r="AN87" i="36" s="1"/>
  <c r="V73" i="16"/>
  <c r="AN73" i="36" s="1"/>
  <c r="V42" i="16"/>
  <c r="AN42" i="36" s="1"/>
  <c r="V51" i="16"/>
  <c r="AN51" i="36" s="1"/>
  <c r="V130" i="16"/>
  <c r="V114" i="16"/>
  <c r="V128" i="16"/>
  <c r="V102" i="16"/>
  <c r="AN102" i="36" s="1"/>
  <c r="V118" i="16"/>
  <c r="F122" i="41"/>
  <c r="J122" i="41" s="1"/>
  <c r="V76" i="16"/>
  <c r="AN76" i="36" s="1"/>
  <c r="V111" i="16"/>
  <c r="V107" i="16"/>
  <c r="V103" i="16"/>
  <c r="AN103" i="36" s="1"/>
  <c r="V92" i="16"/>
  <c r="AN92" i="36" s="1"/>
  <c r="V116" i="16"/>
  <c r="V100" i="16"/>
  <c r="AN100" i="36" s="1"/>
  <c r="V126" i="16"/>
  <c r="V110" i="16"/>
  <c r="V112" i="16"/>
  <c r="Z101" i="36"/>
  <c r="F74" i="41"/>
  <c r="J74" i="41" s="1"/>
  <c r="Z16" i="36"/>
  <c r="Z88" i="36"/>
  <c r="G61" i="41"/>
  <c r="K61" i="41" s="1"/>
  <c r="Z100" i="36"/>
  <c r="Z98" i="36"/>
  <c r="E58" i="41"/>
  <c r="I58" i="41" s="1"/>
  <c r="G5" i="41"/>
  <c r="K5" i="41" s="1"/>
  <c r="G37" i="41"/>
  <c r="K37" i="41" s="1"/>
  <c r="E63" i="41"/>
  <c r="I63" i="41" s="1"/>
  <c r="AC104" i="36"/>
  <c r="AC105" i="36"/>
  <c r="E36" i="41"/>
  <c r="I36" i="41" s="1"/>
  <c r="E6" i="41"/>
  <c r="I6" i="41" s="1"/>
  <c r="E70" i="41"/>
  <c r="I70" i="41" s="1"/>
  <c r="E32" i="41"/>
  <c r="I32" i="41" s="1"/>
  <c r="G73" i="41"/>
  <c r="K73" i="41" s="1"/>
  <c r="G26" i="41"/>
  <c r="K26" i="41" s="1"/>
  <c r="E92" i="41"/>
  <c r="I92" i="41" s="1"/>
  <c r="E29" i="41"/>
  <c r="I29" i="41" s="1"/>
  <c r="Z85" i="36"/>
  <c r="AC106" i="36"/>
  <c r="G126" i="41"/>
  <c r="K126" i="41" s="1"/>
  <c r="E60" i="41"/>
  <c r="I60" i="41" s="1"/>
  <c r="F18" i="41"/>
  <c r="J18" i="41" s="1"/>
  <c r="AC97" i="36"/>
  <c r="AL51" i="36"/>
  <c r="U51" i="16"/>
  <c r="U111" i="16"/>
  <c r="U124" i="16"/>
  <c r="AL98" i="36"/>
  <c r="U98" i="16"/>
  <c r="AM98" i="36" s="1"/>
  <c r="AL96" i="36"/>
  <c r="U96" i="16"/>
  <c r="X84" i="36"/>
  <c r="O84" i="16"/>
  <c r="AG84" i="36" s="1"/>
  <c r="X48" i="36"/>
  <c r="O48" i="16"/>
  <c r="AG48" i="36" s="1"/>
  <c r="X11" i="36"/>
  <c r="O11" i="16"/>
  <c r="AG11" i="36" s="1"/>
  <c r="O111" i="16"/>
  <c r="X26" i="36"/>
  <c r="O26" i="16"/>
  <c r="AG26" i="36" s="1"/>
  <c r="O120" i="16"/>
  <c r="X14" i="36"/>
  <c r="O14" i="16"/>
  <c r="AG14" i="36" s="1"/>
  <c r="X46" i="36"/>
  <c r="O46" i="16"/>
  <c r="AG46" i="36" s="1"/>
  <c r="X78" i="36"/>
  <c r="O78" i="16"/>
  <c r="AG78" i="36" s="1"/>
  <c r="X13" i="36"/>
  <c r="O13" i="16"/>
  <c r="AG13" i="36" s="1"/>
  <c r="O113" i="16"/>
  <c r="X42" i="36"/>
  <c r="O42" i="16"/>
  <c r="AG42" i="36" s="1"/>
  <c r="O130" i="16"/>
  <c r="X18" i="36"/>
  <c r="O18" i="16"/>
  <c r="AG18" i="36" s="1"/>
  <c r="O115" i="16"/>
  <c r="X44" i="36"/>
  <c r="O44" i="16"/>
  <c r="AG44" i="36" s="1"/>
  <c r="AL73" i="36"/>
  <c r="U73" i="16"/>
  <c r="AL95" i="36"/>
  <c r="U95" i="16"/>
  <c r="U107" i="16"/>
  <c r="AL103" i="36"/>
  <c r="U103" i="16"/>
  <c r="AM103" i="36" s="1"/>
  <c r="AL99" i="36"/>
  <c r="U99" i="16"/>
  <c r="AM99" i="36" s="1"/>
  <c r="U130" i="16"/>
  <c r="AL94" i="36"/>
  <c r="U94" i="16"/>
  <c r="X98" i="36"/>
  <c r="O98" i="16"/>
  <c r="AG98" i="36" s="1"/>
  <c r="X60" i="36"/>
  <c r="O60" i="16"/>
  <c r="AG60" i="36" s="1"/>
  <c r="X24" i="36"/>
  <c r="O24" i="16"/>
  <c r="AG24" i="36" s="1"/>
  <c r="O119" i="16"/>
  <c r="O37" i="16"/>
  <c r="AG37" i="36" s="1"/>
  <c r="X37" i="36"/>
  <c r="O128" i="16"/>
  <c r="X27" i="36"/>
  <c r="O27" i="16"/>
  <c r="AG27" i="36" s="1"/>
  <c r="O121" i="16"/>
  <c r="X15" i="36"/>
  <c r="O15" i="16"/>
  <c r="AG15" i="36" s="1"/>
  <c r="X47" i="36"/>
  <c r="O47" i="16"/>
  <c r="AG47" i="36" s="1"/>
  <c r="X79" i="36"/>
  <c r="O79" i="16"/>
  <c r="AG79" i="36" s="1"/>
  <c r="O53" i="16"/>
  <c r="AG53" i="36" s="1"/>
  <c r="X53" i="36"/>
  <c r="X95" i="36"/>
  <c r="O95" i="16"/>
  <c r="AG95" i="36" s="1"/>
  <c r="X29" i="36"/>
  <c r="O29" i="16"/>
  <c r="AG29" i="36" s="1"/>
  <c r="O123" i="16"/>
  <c r="O17" i="16"/>
  <c r="AG17" i="36" s="1"/>
  <c r="X17" i="36"/>
  <c r="O49" i="16"/>
  <c r="AG49" i="36" s="1"/>
  <c r="X49" i="36"/>
  <c r="O81" i="16"/>
  <c r="AG81" i="36" s="1"/>
  <c r="X81" i="36"/>
  <c r="X58" i="36"/>
  <c r="O58" i="16"/>
  <c r="AG58" i="36" s="1"/>
  <c r="AL47" i="36"/>
  <c r="U47" i="16"/>
  <c r="U116" i="16"/>
  <c r="U128" i="16"/>
  <c r="U118" i="16"/>
  <c r="X8" i="36"/>
  <c r="O8" i="16"/>
  <c r="AG8" i="36" s="1"/>
  <c r="O109" i="16"/>
  <c r="X74" i="36"/>
  <c r="O74" i="16"/>
  <c r="AG74" i="36" s="1"/>
  <c r="X36" i="36"/>
  <c r="O36" i="16"/>
  <c r="AG36" i="36" s="1"/>
  <c r="O127" i="16"/>
  <c r="X51" i="36"/>
  <c r="O51" i="16"/>
  <c r="AG51" i="36" s="1"/>
  <c r="O97" i="16"/>
  <c r="AG97" i="36" s="1"/>
  <c r="X97" i="36"/>
  <c r="X22" i="36"/>
  <c r="O22" i="16"/>
  <c r="AG22" i="36" s="1"/>
  <c r="X54" i="36"/>
  <c r="O54" i="16"/>
  <c r="AG54" i="36" s="1"/>
  <c r="X86" i="36"/>
  <c r="O86" i="16"/>
  <c r="AG86" i="36" s="1"/>
  <c r="X40" i="36"/>
  <c r="O40" i="16"/>
  <c r="AG40" i="36" s="1"/>
  <c r="O129" i="16"/>
  <c r="X67" i="36"/>
  <c r="O67" i="16"/>
  <c r="AG67" i="36" s="1"/>
  <c r="X43" i="36"/>
  <c r="O43" i="16"/>
  <c r="AG43" i="36" s="1"/>
  <c r="X2" i="36"/>
  <c r="O2" i="16"/>
  <c r="AG2" i="36" s="1"/>
  <c r="O69" i="16"/>
  <c r="AG69" i="36" s="1"/>
  <c r="X69" i="36"/>
  <c r="AL49" i="36"/>
  <c r="U49" i="16"/>
  <c r="AL81" i="36"/>
  <c r="U81" i="16"/>
  <c r="U122" i="16"/>
  <c r="U126" i="16"/>
  <c r="U112" i="16"/>
  <c r="X20" i="36"/>
  <c r="O20" i="16"/>
  <c r="AG20" i="36" s="1"/>
  <c r="O117" i="16"/>
  <c r="X85" i="36"/>
  <c r="O85" i="16"/>
  <c r="AG85" i="36" s="1"/>
  <c r="X50" i="36"/>
  <c r="O50" i="16"/>
  <c r="AG50" i="36" s="1"/>
  <c r="X94" i="36"/>
  <c r="O94" i="16"/>
  <c r="AG94" i="36" s="1"/>
  <c r="X64" i="36"/>
  <c r="O64" i="16"/>
  <c r="AG64" i="36" s="1"/>
  <c r="X52" i="36"/>
  <c r="O52" i="16"/>
  <c r="AG52" i="36" s="1"/>
  <c r="U121" i="16"/>
  <c r="X23" i="36"/>
  <c r="O23" i="16"/>
  <c r="AG23" i="36" s="1"/>
  <c r="X55" i="36"/>
  <c r="O55" i="16"/>
  <c r="AG55" i="36" s="1"/>
  <c r="X87" i="36"/>
  <c r="O87" i="16"/>
  <c r="AG87" i="36" s="1"/>
  <c r="X80" i="36"/>
  <c r="O80" i="16"/>
  <c r="AG80" i="36" s="1"/>
  <c r="X103" i="36"/>
  <c r="O103" i="16"/>
  <c r="AG103" i="36" s="1"/>
  <c r="X56" i="36"/>
  <c r="O56" i="16"/>
  <c r="AG56" i="36" s="1"/>
  <c r="U119" i="16"/>
  <c r="X25" i="36"/>
  <c r="O25" i="16"/>
  <c r="AG25" i="36" s="1"/>
  <c r="X57" i="36"/>
  <c r="O57" i="16"/>
  <c r="AG57" i="36" s="1"/>
  <c r="X89" i="36"/>
  <c r="O89" i="16"/>
  <c r="AG89" i="36" s="1"/>
  <c r="X83" i="36"/>
  <c r="O83" i="16"/>
  <c r="AG83" i="36" s="1"/>
  <c r="AL44" i="36"/>
  <c r="U44" i="16"/>
  <c r="AL76" i="36"/>
  <c r="U76" i="16"/>
  <c r="AL87" i="36"/>
  <c r="U87" i="16"/>
  <c r="AL42" i="36"/>
  <c r="U42" i="16"/>
  <c r="U108" i="16"/>
  <c r="U120" i="16"/>
  <c r="X34" i="36"/>
  <c r="O34" i="16"/>
  <c r="AG34" i="36" s="1"/>
  <c r="O125" i="16"/>
  <c r="X99" i="36"/>
  <c r="O99" i="16"/>
  <c r="AG99" i="36" s="1"/>
  <c r="X61" i="36"/>
  <c r="O61" i="16"/>
  <c r="AG61" i="36" s="1"/>
  <c r="X76" i="36"/>
  <c r="O76" i="16"/>
  <c r="AG76" i="36" s="1"/>
  <c r="X105" i="36"/>
  <c r="O105" i="16"/>
  <c r="AG105" i="36" s="1"/>
  <c r="X30" i="36"/>
  <c r="O30" i="16"/>
  <c r="AG30" i="36" s="1"/>
  <c r="X62" i="36"/>
  <c r="O62" i="16"/>
  <c r="AG62" i="36" s="1"/>
  <c r="X66" i="36"/>
  <c r="O66" i="16"/>
  <c r="AG66" i="36" s="1"/>
  <c r="X92" i="36"/>
  <c r="O92" i="16"/>
  <c r="AG92" i="36" s="1"/>
  <c r="X68" i="36"/>
  <c r="O68" i="16"/>
  <c r="AG68" i="36" s="1"/>
  <c r="X96" i="36"/>
  <c r="O96" i="16"/>
  <c r="AG96" i="36" s="1"/>
  <c r="AL46" i="36"/>
  <c r="U46" i="16"/>
  <c r="U114" i="16"/>
  <c r="AL104" i="36"/>
  <c r="U104" i="16"/>
  <c r="AM104" i="36" s="1"/>
  <c r="X45" i="36"/>
  <c r="O45" i="16"/>
  <c r="AG45" i="36" s="1"/>
  <c r="U117" i="16"/>
  <c r="X10" i="36"/>
  <c r="O10" i="16"/>
  <c r="AG10" i="36" s="1"/>
  <c r="O110" i="16"/>
  <c r="X75" i="36"/>
  <c r="O75" i="16"/>
  <c r="AG75" i="36" s="1"/>
  <c r="X102" i="36"/>
  <c r="O102" i="16"/>
  <c r="AG102" i="36" s="1"/>
  <c r="X90" i="36"/>
  <c r="O90" i="16"/>
  <c r="AG90" i="36" s="1"/>
  <c r="X77" i="36"/>
  <c r="O77" i="16"/>
  <c r="AG77" i="36" s="1"/>
  <c r="U129" i="16"/>
  <c r="X31" i="36"/>
  <c r="O31" i="16"/>
  <c r="AG31" i="36" s="1"/>
  <c r="X63" i="36"/>
  <c r="O63" i="16"/>
  <c r="AG63" i="36" s="1"/>
  <c r="X3" i="36"/>
  <c r="O3" i="16"/>
  <c r="AG3" i="36" s="1"/>
  <c r="X106" i="36"/>
  <c r="O106" i="16"/>
  <c r="AG106" i="36" s="1"/>
  <c r="X82" i="36"/>
  <c r="O82" i="16"/>
  <c r="AG82" i="36" s="1"/>
  <c r="U127" i="16"/>
  <c r="O33" i="16"/>
  <c r="AG33" i="36" s="1"/>
  <c r="X33" i="36"/>
  <c r="O65" i="16"/>
  <c r="AG65" i="36" s="1"/>
  <c r="X65" i="36"/>
  <c r="O5" i="16"/>
  <c r="AG5" i="36" s="1"/>
  <c r="X5" i="36"/>
  <c r="O108" i="16"/>
  <c r="AL84" i="36"/>
  <c r="U84" i="16"/>
  <c r="AL92" i="36"/>
  <c r="U92" i="16"/>
  <c r="AL100" i="36"/>
  <c r="U100" i="16"/>
  <c r="AM100" i="36" s="1"/>
  <c r="AL102" i="36"/>
  <c r="U102" i="16"/>
  <c r="X59" i="36"/>
  <c r="O59" i="16"/>
  <c r="AG59" i="36" s="1"/>
  <c r="O21" i="16"/>
  <c r="AG21" i="36" s="1"/>
  <c r="X21" i="36"/>
  <c r="O118" i="16"/>
  <c r="X88" i="36"/>
  <c r="O88" i="16"/>
  <c r="AG88" i="36" s="1"/>
  <c r="X101" i="36"/>
  <c r="O101" i="16"/>
  <c r="AG101" i="36" s="1"/>
  <c r="X6" i="36"/>
  <c r="O6" i="16"/>
  <c r="AG6" i="36" s="1"/>
  <c r="X38" i="36"/>
  <c r="O38" i="16"/>
  <c r="AG38" i="36" s="1"/>
  <c r="X70" i="36"/>
  <c r="O70" i="16"/>
  <c r="AG70" i="36" s="1"/>
  <c r="U89" i="16"/>
  <c r="X91" i="36"/>
  <c r="O91" i="16"/>
  <c r="AG91" i="36" s="1"/>
  <c r="X16" i="36"/>
  <c r="O16" i="16"/>
  <c r="AG16" i="36" s="1"/>
  <c r="O114" i="16"/>
  <c r="X93" i="36"/>
  <c r="O93" i="16"/>
  <c r="AG93" i="36" s="1"/>
  <c r="X19" i="36"/>
  <c r="O19" i="16"/>
  <c r="AG19" i="36" s="1"/>
  <c r="O116" i="16"/>
  <c r="AL106" i="36"/>
  <c r="U106" i="16"/>
  <c r="AM106" i="36" s="1"/>
  <c r="U110" i="16"/>
  <c r="X72" i="36"/>
  <c r="O72" i="16"/>
  <c r="AG72" i="36" s="1"/>
  <c r="U125" i="16"/>
  <c r="X35" i="36"/>
  <c r="O35" i="16"/>
  <c r="AG35" i="36" s="1"/>
  <c r="O126" i="16"/>
  <c r="X100" i="36"/>
  <c r="O100" i="16"/>
  <c r="AG100" i="36" s="1"/>
  <c r="U115" i="16"/>
  <c r="X12" i="36"/>
  <c r="O12" i="16"/>
  <c r="AG12" i="36" s="1"/>
  <c r="O112" i="16"/>
  <c r="X104" i="36"/>
  <c r="O104" i="16"/>
  <c r="AG104" i="36" s="1"/>
  <c r="X7" i="36"/>
  <c r="O7" i="16"/>
  <c r="AG7" i="36" s="1"/>
  <c r="X39" i="36"/>
  <c r="O39" i="16"/>
  <c r="AG39" i="36" s="1"/>
  <c r="X71" i="36"/>
  <c r="O71" i="16"/>
  <c r="AG71" i="36" s="1"/>
  <c r="X28" i="36"/>
  <c r="O28" i="16"/>
  <c r="AG28" i="36" s="1"/>
  <c r="O122" i="16"/>
  <c r="X4" i="36"/>
  <c r="O4" i="16"/>
  <c r="AG4" i="36" s="1"/>
  <c r="O107" i="16"/>
  <c r="X9" i="36"/>
  <c r="O9" i="16"/>
  <c r="AG9" i="36" s="1"/>
  <c r="X41" i="36"/>
  <c r="O41" i="16"/>
  <c r="AG41" i="36" s="1"/>
  <c r="X73" i="36"/>
  <c r="O73" i="16"/>
  <c r="AG73" i="36" s="1"/>
  <c r="X32" i="36"/>
  <c r="O32" i="16"/>
  <c r="AG32" i="36" s="1"/>
  <c r="O124" i="16"/>
  <c r="E128" i="41"/>
  <c r="I128" i="41" s="1"/>
  <c r="E105" i="41"/>
  <c r="I105" i="41" s="1"/>
  <c r="E93" i="41"/>
  <c r="I93" i="41" s="1"/>
  <c r="G114" i="41"/>
  <c r="K114" i="41" s="1"/>
  <c r="E121" i="41"/>
  <c r="I121" i="41" s="1"/>
  <c r="E110" i="41"/>
  <c r="I110" i="41" s="1"/>
  <c r="G122" i="41"/>
  <c r="K122" i="41" s="1"/>
  <c r="G127" i="41"/>
  <c r="K127" i="41" s="1"/>
  <c r="G121" i="41"/>
  <c r="K121" i="41" s="1"/>
  <c r="E107" i="41"/>
  <c r="I107" i="41" s="1"/>
  <c r="E116" i="41"/>
  <c r="I116" i="41" s="1"/>
  <c r="G53" i="41"/>
  <c r="K53" i="41" s="1"/>
  <c r="E130" i="41"/>
  <c r="I130" i="41" s="1"/>
  <c r="F106" i="41"/>
  <c r="J106" i="41" s="1"/>
  <c r="E126" i="41"/>
  <c r="I126" i="41" s="1"/>
  <c r="E59" i="41"/>
  <c r="I59" i="41" s="1"/>
  <c r="E38" i="41"/>
  <c r="I38" i="41" s="1"/>
  <c r="E88" i="41"/>
  <c r="I88" i="41" s="1"/>
  <c r="G18" i="41"/>
  <c r="K18" i="41" s="1"/>
  <c r="G4" i="41"/>
  <c r="K4" i="41" s="1"/>
  <c r="G119" i="41"/>
  <c r="K119" i="41" s="1"/>
  <c r="E45" i="41"/>
  <c r="I45" i="41" s="1"/>
  <c r="E54" i="41"/>
  <c r="I54" i="41" s="1"/>
  <c r="E108" i="41"/>
  <c r="I108" i="41" s="1"/>
  <c r="E119" i="41"/>
  <c r="I119" i="41" s="1"/>
  <c r="G34" i="41"/>
  <c r="K34" i="41" s="1"/>
  <c r="G83" i="41"/>
  <c r="K83" i="41" s="1"/>
  <c r="G20" i="41"/>
  <c r="K20" i="41" s="1"/>
  <c r="G27" i="41"/>
  <c r="K27" i="41" s="1"/>
  <c r="E91" i="41"/>
  <c r="I91" i="41" s="1"/>
  <c r="G28" i="41"/>
  <c r="K28" i="41" s="1"/>
  <c r="G56" i="41"/>
  <c r="K56" i="41" s="1"/>
  <c r="G50" i="41"/>
  <c r="K50" i="41" s="1"/>
  <c r="G107" i="41"/>
  <c r="K107" i="41" s="1"/>
  <c r="G105" i="41"/>
  <c r="K105" i="41" s="1"/>
  <c r="G116" i="41"/>
  <c r="K116" i="41" s="1"/>
  <c r="E127" i="41"/>
  <c r="I127" i="41" s="1"/>
  <c r="G9" i="41"/>
  <c r="K9" i="41" s="1"/>
  <c r="E109" i="41"/>
  <c r="I109" i="41" s="1"/>
  <c r="G44" i="41"/>
  <c r="K44" i="41" s="1"/>
  <c r="G110" i="41"/>
  <c r="K110" i="41" s="1"/>
  <c r="G17" i="41"/>
  <c r="K17" i="41" s="1"/>
  <c r="G66" i="41"/>
  <c r="K66" i="41" s="1"/>
  <c r="E122" i="41"/>
  <c r="I122" i="41" s="1"/>
  <c r="E21" i="41"/>
  <c r="I21" i="41" s="1"/>
  <c r="G85" i="41"/>
  <c r="K85" i="41" s="1"/>
  <c r="E7" i="41"/>
  <c r="I7" i="41" s="1"/>
  <c r="G80" i="41"/>
  <c r="K80" i="41" s="1"/>
  <c r="E125" i="41"/>
  <c r="I125" i="41" s="1"/>
  <c r="G74" i="41"/>
  <c r="K74" i="41" s="1"/>
  <c r="E66" i="41"/>
  <c r="I66" i="41" s="1"/>
  <c r="F58" i="41"/>
  <c r="J58" i="41" s="1"/>
  <c r="G104" i="41"/>
  <c r="K104" i="41" s="1"/>
  <c r="D11" i="41"/>
  <c r="H11" i="41" s="1"/>
  <c r="F11" i="41"/>
  <c r="J11" i="41" s="1"/>
  <c r="D35" i="41"/>
  <c r="H35" i="41" s="1"/>
  <c r="F35" i="41"/>
  <c r="J35" i="41" s="1"/>
  <c r="G59" i="41"/>
  <c r="K59" i="41" s="1"/>
  <c r="D75" i="41"/>
  <c r="H75" i="41" s="1"/>
  <c r="F75" i="41"/>
  <c r="J75" i="41" s="1"/>
  <c r="D99" i="41"/>
  <c r="H99" i="41" s="1"/>
  <c r="F99" i="41"/>
  <c r="J99" i="41" s="1"/>
  <c r="W99" i="36"/>
  <c r="G123" i="41"/>
  <c r="K123" i="41" s="1"/>
  <c r="E20" i="41"/>
  <c r="I20" i="41" s="1"/>
  <c r="G36" i="41"/>
  <c r="K36" i="41" s="1"/>
  <c r="G84" i="41"/>
  <c r="K84" i="41" s="1"/>
  <c r="E102" i="41"/>
  <c r="I102" i="41" s="1"/>
  <c r="E13" i="41"/>
  <c r="I13" i="41" s="1"/>
  <c r="E77" i="41"/>
  <c r="I77" i="41" s="1"/>
  <c r="F97" i="41"/>
  <c r="J97" i="41" s="1"/>
  <c r="D97" i="41"/>
  <c r="H97" i="41" s="1"/>
  <c r="W97" i="36"/>
  <c r="D113" i="41"/>
  <c r="H113" i="41" s="1"/>
  <c r="F113" i="41"/>
  <c r="J113" i="41" s="1"/>
  <c r="G30" i="41"/>
  <c r="K30" i="41" s="1"/>
  <c r="F46" i="41"/>
  <c r="J46" i="41" s="1"/>
  <c r="D46" i="41"/>
  <c r="H46" i="41" s="1"/>
  <c r="E2" i="41"/>
  <c r="I2" i="41" s="1"/>
  <c r="D124" i="41"/>
  <c r="H124" i="41" s="1"/>
  <c r="F124" i="41"/>
  <c r="J124" i="41" s="1"/>
  <c r="F23" i="41"/>
  <c r="J23" i="41" s="1"/>
  <c r="D23" i="41"/>
  <c r="H23" i="41" s="1"/>
  <c r="G47" i="41"/>
  <c r="K47" i="41" s="1"/>
  <c r="G63" i="41"/>
  <c r="K63" i="41" s="1"/>
  <c r="D87" i="41"/>
  <c r="H87" i="41" s="1"/>
  <c r="F87" i="41"/>
  <c r="J87" i="41" s="1"/>
  <c r="D95" i="41"/>
  <c r="H95" i="41" s="1"/>
  <c r="F95" i="41"/>
  <c r="J95" i="41" s="1"/>
  <c r="W95" i="36"/>
  <c r="E16" i="41"/>
  <c r="I16" i="41" s="1"/>
  <c r="G32" i="41"/>
  <c r="K32" i="41" s="1"/>
  <c r="D33" i="41"/>
  <c r="H33" i="41" s="1"/>
  <c r="F33" i="41"/>
  <c r="J33" i="41" s="1"/>
  <c r="G49" i="41"/>
  <c r="K49" i="41" s="1"/>
  <c r="F73" i="41"/>
  <c r="J73" i="41" s="1"/>
  <c r="D73" i="41"/>
  <c r="H73" i="41" s="1"/>
  <c r="G101" i="41"/>
  <c r="K101" i="41" s="1"/>
  <c r="Z95" i="36"/>
  <c r="F10" i="41"/>
  <c r="J10" i="41" s="1"/>
  <c r="G82" i="41"/>
  <c r="K82" i="41" s="1"/>
  <c r="E74" i="41"/>
  <c r="I74" i="41" s="1"/>
  <c r="F66" i="41"/>
  <c r="J66" i="41" s="1"/>
  <c r="F104" i="41"/>
  <c r="J104" i="41" s="1"/>
  <c r="D104" i="41"/>
  <c r="H104" i="41" s="1"/>
  <c r="W104" i="36"/>
  <c r="D128" i="41"/>
  <c r="H128" i="41" s="1"/>
  <c r="F128" i="41"/>
  <c r="J128" i="41" s="1"/>
  <c r="E19" i="41"/>
  <c r="I19" i="41" s="1"/>
  <c r="E35" i="41"/>
  <c r="I35" i="41" s="1"/>
  <c r="E83" i="41"/>
  <c r="I83" i="41" s="1"/>
  <c r="D123" i="41"/>
  <c r="H123" i="41" s="1"/>
  <c r="F123" i="41"/>
  <c r="J123" i="41" s="1"/>
  <c r="D60" i="41"/>
  <c r="H60" i="41" s="1"/>
  <c r="F60" i="41"/>
  <c r="J60" i="41" s="1"/>
  <c r="D84" i="41"/>
  <c r="H84" i="41" s="1"/>
  <c r="F84" i="41"/>
  <c r="J84" i="41" s="1"/>
  <c r="F102" i="41"/>
  <c r="J102" i="41" s="1"/>
  <c r="D102" i="41"/>
  <c r="H102" i="41" s="1"/>
  <c r="W102" i="36"/>
  <c r="G21" i="41"/>
  <c r="K21" i="41" s="1"/>
  <c r="D37" i="41"/>
  <c r="H37" i="41" s="1"/>
  <c r="F37" i="41"/>
  <c r="J37" i="41" s="1"/>
  <c r="D61" i="41"/>
  <c r="H61" i="41" s="1"/>
  <c r="F61" i="41"/>
  <c r="J61" i="41" s="1"/>
  <c r="E85" i="41"/>
  <c r="I85" i="41" s="1"/>
  <c r="E97" i="41"/>
  <c r="I97" i="41" s="1"/>
  <c r="D6" i="41"/>
  <c r="H6" i="41" s="1"/>
  <c r="F6" i="41"/>
  <c r="J6" i="41" s="1"/>
  <c r="E30" i="41"/>
  <c r="I30" i="41" s="1"/>
  <c r="G54" i="41"/>
  <c r="K54" i="41" s="1"/>
  <c r="F70" i="41"/>
  <c r="J70" i="41" s="1"/>
  <c r="D70" i="41"/>
  <c r="H70" i="41" s="1"/>
  <c r="F108" i="41"/>
  <c r="J108" i="41" s="1"/>
  <c r="D108" i="41"/>
  <c r="H108" i="41" s="1"/>
  <c r="G7" i="41"/>
  <c r="K7" i="41" s="1"/>
  <c r="E23" i="41"/>
  <c r="I23" i="41" s="1"/>
  <c r="E71" i="41"/>
  <c r="I71" i="41" s="1"/>
  <c r="G87" i="41"/>
  <c r="K87" i="41" s="1"/>
  <c r="G95" i="41"/>
  <c r="K95" i="41" s="1"/>
  <c r="G16" i="41"/>
  <c r="K16" i="41" s="1"/>
  <c r="G40" i="41"/>
  <c r="K40" i="41" s="1"/>
  <c r="D56" i="41"/>
  <c r="H56" i="41" s="1"/>
  <c r="F56" i="41"/>
  <c r="J56" i="41" s="1"/>
  <c r="D80" i="41"/>
  <c r="H80" i="41" s="1"/>
  <c r="F80" i="41"/>
  <c r="J80" i="41" s="1"/>
  <c r="D98" i="41"/>
  <c r="H98" i="41" s="1"/>
  <c r="E9" i="41"/>
  <c r="I9" i="41" s="1"/>
  <c r="D9" i="41"/>
  <c r="H9" i="41" s="1"/>
  <c r="F9" i="41"/>
  <c r="J9" i="41" s="1"/>
  <c r="E57" i="41"/>
  <c r="I57" i="41" s="1"/>
  <c r="G109" i="41"/>
  <c r="K109" i="41" s="1"/>
  <c r="D125" i="41"/>
  <c r="H125" i="41" s="1"/>
  <c r="F125" i="41"/>
  <c r="J125" i="41" s="1"/>
  <c r="D34" i="41"/>
  <c r="H34" i="41" s="1"/>
  <c r="D66" i="41"/>
  <c r="H66" i="41" s="1"/>
  <c r="E82" i="41"/>
  <c r="I82" i="41" s="1"/>
  <c r="F98" i="41"/>
  <c r="J98" i="41" s="1"/>
  <c r="E18" i="41"/>
  <c r="I18" i="41" s="1"/>
  <c r="D90" i="41"/>
  <c r="H90" i="41" s="1"/>
  <c r="G112" i="41"/>
  <c r="K112" i="41" s="1"/>
  <c r="G128" i="41"/>
  <c r="K128" i="41" s="1"/>
  <c r="F19" i="41"/>
  <c r="J19" i="41" s="1"/>
  <c r="D19" i="41"/>
  <c r="H19" i="41" s="1"/>
  <c r="G43" i="41"/>
  <c r="K43" i="41" s="1"/>
  <c r="D59" i="41"/>
  <c r="H59" i="41" s="1"/>
  <c r="F59" i="41"/>
  <c r="J59" i="41" s="1"/>
  <c r="D107" i="41"/>
  <c r="H107" i="41" s="1"/>
  <c r="F107" i="41"/>
  <c r="J107" i="41" s="1"/>
  <c r="D20" i="41"/>
  <c r="H20" i="41" s="1"/>
  <c r="F20" i="41"/>
  <c r="J20" i="41" s="1"/>
  <c r="F44" i="41"/>
  <c r="J44" i="41" s="1"/>
  <c r="D44" i="41"/>
  <c r="H44" i="41" s="1"/>
  <c r="E68" i="41"/>
  <c r="I68" i="41" s="1"/>
  <c r="D126" i="41"/>
  <c r="H126" i="41" s="1"/>
  <c r="F126" i="41"/>
  <c r="J126" i="41" s="1"/>
  <c r="E61" i="41"/>
  <c r="I61" i="41" s="1"/>
  <c r="G97" i="41"/>
  <c r="K97" i="41" s="1"/>
  <c r="F121" i="41"/>
  <c r="J121" i="41" s="1"/>
  <c r="D121" i="41"/>
  <c r="H121" i="41" s="1"/>
  <c r="G14" i="41"/>
  <c r="K14" i="41" s="1"/>
  <c r="D30" i="41"/>
  <c r="H30" i="41" s="1"/>
  <c r="F30" i="41"/>
  <c r="J30" i="41" s="1"/>
  <c r="G78" i="41"/>
  <c r="K78" i="41" s="1"/>
  <c r="G92" i="41"/>
  <c r="K92" i="41" s="1"/>
  <c r="G108" i="41"/>
  <c r="K108" i="41" s="1"/>
  <c r="G31" i="41"/>
  <c r="K31" i="41" s="1"/>
  <c r="D47" i="41"/>
  <c r="H47" i="41" s="1"/>
  <c r="F47" i="41"/>
  <c r="J47" i="41" s="1"/>
  <c r="F71" i="41"/>
  <c r="J71" i="41" s="1"/>
  <c r="D71" i="41"/>
  <c r="H71" i="41" s="1"/>
  <c r="D2" i="41"/>
  <c r="H2" i="41" s="1"/>
  <c r="E103" i="41"/>
  <c r="I103" i="41" s="1"/>
  <c r="D119" i="41"/>
  <c r="H119" i="41" s="1"/>
  <c r="F119" i="41"/>
  <c r="J119" i="41" s="1"/>
  <c r="F16" i="41"/>
  <c r="J16" i="41" s="1"/>
  <c r="D16" i="41"/>
  <c r="H16" i="41" s="1"/>
  <c r="F40" i="41"/>
  <c r="J40" i="41" s="1"/>
  <c r="D40" i="41"/>
  <c r="H40" i="41" s="1"/>
  <c r="G64" i="41"/>
  <c r="K64" i="41" s="1"/>
  <c r="E80" i="41"/>
  <c r="I80" i="41" s="1"/>
  <c r="D106" i="41"/>
  <c r="H106" i="41" s="1"/>
  <c r="G33" i="41"/>
  <c r="K33" i="41" s="1"/>
  <c r="F57" i="41"/>
  <c r="J57" i="41" s="1"/>
  <c r="D57" i="41"/>
  <c r="H57" i="41" s="1"/>
  <c r="D81" i="41"/>
  <c r="H81" i="41" s="1"/>
  <c r="F81" i="41"/>
  <c r="J81" i="41" s="1"/>
  <c r="D10" i="41"/>
  <c r="H10" i="41" s="1"/>
  <c r="D42" i="41"/>
  <c r="H42" i="41" s="1"/>
  <c r="G10" i="41"/>
  <c r="K10" i="41" s="1"/>
  <c r="E26" i="41"/>
  <c r="I26" i="41" s="1"/>
  <c r="E90" i="41"/>
  <c r="I90" i="41" s="1"/>
  <c r="E112" i="41"/>
  <c r="I112" i="41" s="1"/>
  <c r="G19" i="41"/>
  <c r="K19" i="41" s="1"/>
  <c r="G67" i="41"/>
  <c r="K67" i="41" s="1"/>
  <c r="F83" i="41"/>
  <c r="J83" i="41" s="1"/>
  <c r="D83" i="41"/>
  <c r="H83" i="41" s="1"/>
  <c r="D4" i="41"/>
  <c r="H4" i="41" s="1"/>
  <c r="F4" i="41"/>
  <c r="J4" i="41" s="1"/>
  <c r="E28" i="41"/>
  <c r="I28" i="41" s="1"/>
  <c r="G68" i="41"/>
  <c r="K68" i="41" s="1"/>
  <c r="G2" i="41"/>
  <c r="K2" i="41" s="1"/>
  <c r="E5" i="41"/>
  <c r="I5" i="41" s="1"/>
  <c r="D21" i="41"/>
  <c r="H21" i="41" s="1"/>
  <c r="F21" i="41"/>
  <c r="J21" i="41" s="1"/>
  <c r="F45" i="41"/>
  <c r="J45" i="41" s="1"/>
  <c r="D45" i="41"/>
  <c r="H45" i="41" s="1"/>
  <c r="G69" i="41"/>
  <c r="K69" i="41" s="1"/>
  <c r="D85" i="41"/>
  <c r="H85" i="41" s="1"/>
  <c r="F85" i="41"/>
  <c r="J85" i="41" s="1"/>
  <c r="G38" i="41"/>
  <c r="K38" i="41" s="1"/>
  <c r="F54" i="41"/>
  <c r="J54" i="41" s="1"/>
  <c r="D54" i="41"/>
  <c r="H54" i="41" s="1"/>
  <c r="D7" i="41"/>
  <c r="H7" i="41" s="1"/>
  <c r="F7" i="41"/>
  <c r="J7" i="41" s="1"/>
  <c r="E31" i="41"/>
  <c r="I31" i="41" s="1"/>
  <c r="E55" i="41"/>
  <c r="I55" i="41" s="1"/>
  <c r="G71" i="41"/>
  <c r="K71" i="41" s="1"/>
  <c r="G103" i="41"/>
  <c r="K103" i="41" s="1"/>
  <c r="E24" i="41"/>
  <c r="I24" i="41" s="1"/>
  <c r="E64" i="41"/>
  <c r="I64" i="41" s="1"/>
  <c r="G88" i="41"/>
  <c r="K88" i="41" s="1"/>
  <c r="D114" i="41"/>
  <c r="H114" i="41" s="1"/>
  <c r="D17" i="41"/>
  <c r="H17" i="41" s="1"/>
  <c r="F17" i="41"/>
  <c r="J17" i="41" s="1"/>
  <c r="E41" i="41"/>
  <c r="I41" i="41" s="1"/>
  <c r="G57" i="41"/>
  <c r="K57" i="41" s="1"/>
  <c r="G93" i="41"/>
  <c r="K93" i="41" s="1"/>
  <c r="D109" i="41"/>
  <c r="H109" i="41" s="1"/>
  <c r="F109" i="41"/>
  <c r="J109" i="41" s="1"/>
  <c r="G42" i="41"/>
  <c r="K42" i="41" s="1"/>
  <c r="D74" i="41"/>
  <c r="H74" i="41" s="1"/>
  <c r="F82" i="41"/>
  <c r="J82" i="41" s="1"/>
  <c r="F114" i="41"/>
  <c r="J114" i="41" s="1"/>
  <c r="E34" i="41"/>
  <c r="I34" i="41" s="1"/>
  <c r="F26" i="41"/>
  <c r="J26" i="41" s="1"/>
  <c r="E96" i="41"/>
  <c r="I96" i="41" s="1"/>
  <c r="D112" i="41"/>
  <c r="H112" i="41" s="1"/>
  <c r="F112" i="41"/>
  <c r="J112" i="41" s="1"/>
  <c r="F3" i="41"/>
  <c r="J3" i="41" s="1"/>
  <c r="D3" i="41"/>
  <c r="H3" i="41" s="1"/>
  <c r="D43" i="41"/>
  <c r="H43" i="41" s="1"/>
  <c r="F43" i="41"/>
  <c r="J43" i="41" s="1"/>
  <c r="E67" i="41"/>
  <c r="I67" i="41" s="1"/>
  <c r="G115" i="41"/>
  <c r="K115" i="41" s="1"/>
  <c r="E4" i="41"/>
  <c r="I4" i="41" s="1"/>
  <c r="G52" i="41"/>
  <c r="K52" i="41" s="1"/>
  <c r="D68" i="41"/>
  <c r="H68" i="41" s="1"/>
  <c r="F68" i="41"/>
  <c r="J68" i="41" s="1"/>
  <c r="G94" i="41"/>
  <c r="K94" i="41" s="1"/>
  <c r="D110" i="41"/>
  <c r="H110" i="41" s="1"/>
  <c r="F110" i="41"/>
  <c r="J110" i="41" s="1"/>
  <c r="D5" i="41"/>
  <c r="H5" i="41" s="1"/>
  <c r="F5" i="41"/>
  <c r="J5" i="41" s="1"/>
  <c r="G29" i="41"/>
  <c r="K29" i="41" s="1"/>
  <c r="G45" i="41"/>
  <c r="K45" i="41" s="1"/>
  <c r="D69" i="41"/>
  <c r="H69" i="41" s="1"/>
  <c r="F69" i="41"/>
  <c r="J69" i="41" s="1"/>
  <c r="G129" i="41"/>
  <c r="K129" i="41" s="1"/>
  <c r="F14" i="41"/>
  <c r="J14" i="41" s="1"/>
  <c r="D14" i="41"/>
  <c r="H14" i="41" s="1"/>
  <c r="G62" i="41"/>
  <c r="K62" i="41" s="1"/>
  <c r="F78" i="41"/>
  <c r="J78" i="41" s="1"/>
  <c r="D78" i="41"/>
  <c r="H78" i="41" s="1"/>
  <c r="D92" i="41"/>
  <c r="H92" i="41" s="1"/>
  <c r="F92" i="41"/>
  <c r="J92" i="41" s="1"/>
  <c r="E15" i="41"/>
  <c r="I15" i="41" s="1"/>
  <c r="D31" i="41"/>
  <c r="H31" i="41" s="1"/>
  <c r="F31" i="41"/>
  <c r="J31" i="41" s="1"/>
  <c r="D55" i="41"/>
  <c r="H55" i="41" s="1"/>
  <c r="F55" i="41"/>
  <c r="J55" i="41" s="1"/>
  <c r="G79" i="41"/>
  <c r="K79" i="41" s="1"/>
  <c r="F103" i="41"/>
  <c r="J103" i="41" s="1"/>
  <c r="D103" i="41"/>
  <c r="H103" i="41" s="1"/>
  <c r="W103" i="36"/>
  <c r="F24" i="41"/>
  <c r="J24" i="41" s="1"/>
  <c r="D24" i="41"/>
  <c r="H24" i="41" s="1"/>
  <c r="G48" i="41"/>
  <c r="K48" i="41" s="1"/>
  <c r="D64" i="41"/>
  <c r="H64" i="41" s="1"/>
  <c r="F64" i="41"/>
  <c r="J64" i="41" s="1"/>
  <c r="D122" i="41"/>
  <c r="H122" i="41" s="1"/>
  <c r="E17" i="41"/>
  <c r="I17" i="41" s="1"/>
  <c r="D41" i="41"/>
  <c r="H41" i="41" s="1"/>
  <c r="F41" i="41"/>
  <c r="J41" i="41" s="1"/>
  <c r="F65" i="41"/>
  <c r="J65" i="41" s="1"/>
  <c r="D65" i="41"/>
  <c r="H65" i="41" s="1"/>
  <c r="G81" i="41"/>
  <c r="K81" i="41" s="1"/>
  <c r="D93" i="41"/>
  <c r="H93" i="41" s="1"/>
  <c r="F93" i="41"/>
  <c r="J93" i="41" s="1"/>
  <c r="G117" i="41"/>
  <c r="K117" i="41" s="1"/>
  <c r="D82" i="41"/>
  <c r="H82" i="41" s="1"/>
  <c r="E98" i="41"/>
  <c r="I98" i="41" s="1"/>
  <c r="E42" i="41"/>
  <c r="I42" i="41" s="1"/>
  <c r="F34" i="41"/>
  <c r="J34" i="41" s="1"/>
  <c r="G96" i="41"/>
  <c r="K96" i="41" s="1"/>
  <c r="G120" i="41"/>
  <c r="K120" i="41" s="1"/>
  <c r="G3" i="41"/>
  <c r="K3" i="41" s="1"/>
  <c r="F27" i="41"/>
  <c r="J27" i="41" s="1"/>
  <c r="D27" i="41"/>
  <c r="H27" i="41" s="1"/>
  <c r="E51" i="41"/>
  <c r="I51" i="41" s="1"/>
  <c r="D67" i="41"/>
  <c r="H67" i="41" s="1"/>
  <c r="F67" i="41"/>
  <c r="J67" i="41" s="1"/>
  <c r="D91" i="41"/>
  <c r="H91" i="41" s="1"/>
  <c r="F91" i="41"/>
  <c r="J91" i="41" s="1"/>
  <c r="E115" i="41"/>
  <c r="I115" i="41" s="1"/>
  <c r="G12" i="41"/>
  <c r="K12" i="41" s="1"/>
  <c r="F28" i="41"/>
  <c r="J28" i="41" s="1"/>
  <c r="D28" i="41"/>
  <c r="H28" i="41" s="1"/>
  <c r="G76" i="41"/>
  <c r="K76" i="41" s="1"/>
  <c r="E94" i="41"/>
  <c r="I94" i="41" s="1"/>
  <c r="G118" i="41"/>
  <c r="K118" i="41" s="1"/>
  <c r="D105" i="41"/>
  <c r="H105" i="41" s="1"/>
  <c r="F105" i="41"/>
  <c r="J105" i="41" s="1"/>
  <c r="W105" i="36"/>
  <c r="E129" i="41"/>
  <c r="I129" i="41" s="1"/>
  <c r="G22" i="41"/>
  <c r="K22" i="41" s="1"/>
  <c r="D38" i="41"/>
  <c r="H38" i="41" s="1"/>
  <c r="F38" i="41"/>
  <c r="J38" i="41" s="1"/>
  <c r="E62" i="41"/>
  <c r="I62" i="41" s="1"/>
  <c r="G86" i="41"/>
  <c r="K86" i="41" s="1"/>
  <c r="G100" i="41"/>
  <c r="K100" i="41" s="1"/>
  <c r="F116" i="41"/>
  <c r="J116" i="41" s="1"/>
  <c r="D116" i="41"/>
  <c r="H116" i="41" s="1"/>
  <c r="G15" i="41"/>
  <c r="K15" i="41" s="1"/>
  <c r="E39" i="41"/>
  <c r="I39" i="41" s="1"/>
  <c r="G55" i="41"/>
  <c r="K55" i="41" s="1"/>
  <c r="G111" i="41"/>
  <c r="K111" i="41" s="1"/>
  <c r="D127" i="41"/>
  <c r="H127" i="41" s="1"/>
  <c r="F127" i="41"/>
  <c r="J127" i="41" s="1"/>
  <c r="G24" i="41"/>
  <c r="K24" i="41" s="1"/>
  <c r="G72" i="41"/>
  <c r="K72" i="41" s="1"/>
  <c r="F88" i="41"/>
  <c r="J88" i="41" s="1"/>
  <c r="D88" i="41"/>
  <c r="H88" i="41" s="1"/>
  <c r="G130" i="41"/>
  <c r="K130" i="41" s="1"/>
  <c r="D25" i="41"/>
  <c r="H25" i="41" s="1"/>
  <c r="F25" i="41"/>
  <c r="J25" i="41" s="1"/>
  <c r="G41" i="41"/>
  <c r="K41" i="41" s="1"/>
  <c r="G89" i="41"/>
  <c r="K89" i="41" s="1"/>
  <c r="E117" i="41"/>
  <c r="I117" i="41" s="1"/>
  <c r="D18" i="41"/>
  <c r="H18" i="41" s="1"/>
  <c r="D50" i="41"/>
  <c r="H50" i="41" s="1"/>
  <c r="F90" i="41"/>
  <c r="J90" i="41" s="1"/>
  <c r="E106" i="41"/>
  <c r="I106" i="41" s="1"/>
  <c r="G98" i="41"/>
  <c r="K98" i="41" s="1"/>
  <c r="E50" i="41"/>
  <c r="I50" i="41" s="1"/>
  <c r="F42" i="41"/>
  <c r="J42" i="41" s="1"/>
  <c r="D96" i="41"/>
  <c r="H96" i="41" s="1"/>
  <c r="F96" i="41"/>
  <c r="J96" i="41" s="1"/>
  <c r="W96" i="36"/>
  <c r="D120" i="41"/>
  <c r="H120" i="41" s="1"/>
  <c r="F120" i="41"/>
  <c r="J120" i="41" s="1"/>
  <c r="G11" i="41"/>
  <c r="K11" i="41" s="1"/>
  <c r="E27" i="41"/>
  <c r="I27" i="41" s="1"/>
  <c r="G51" i="41"/>
  <c r="K51" i="41" s="1"/>
  <c r="G75" i="41"/>
  <c r="K75" i="41" s="1"/>
  <c r="G91" i="41"/>
  <c r="K91" i="41" s="1"/>
  <c r="G99" i="41"/>
  <c r="K99" i="41" s="1"/>
  <c r="D115" i="41"/>
  <c r="H115" i="41" s="1"/>
  <c r="F115" i="41"/>
  <c r="J115" i="41" s="1"/>
  <c r="D52" i="41"/>
  <c r="H52" i="41" s="1"/>
  <c r="F52" i="41"/>
  <c r="J52" i="41" s="1"/>
  <c r="E76" i="41"/>
  <c r="I76" i="41" s="1"/>
  <c r="F94" i="41"/>
  <c r="J94" i="41" s="1"/>
  <c r="D94" i="41"/>
  <c r="H94" i="41" s="1"/>
  <c r="W94" i="36"/>
  <c r="E118" i="41"/>
  <c r="I118" i="41" s="1"/>
  <c r="D29" i="41"/>
  <c r="H29" i="41" s="1"/>
  <c r="F29" i="41"/>
  <c r="J29" i="41" s="1"/>
  <c r="D53" i="41"/>
  <c r="H53" i="41" s="1"/>
  <c r="F53" i="41"/>
  <c r="J53" i="41" s="1"/>
  <c r="G113" i="41"/>
  <c r="K113" i="41" s="1"/>
  <c r="D129" i="41"/>
  <c r="H129" i="41" s="1"/>
  <c r="F129" i="41"/>
  <c r="J129" i="41" s="1"/>
  <c r="E22" i="41"/>
  <c r="I22" i="41" s="1"/>
  <c r="E46" i="41"/>
  <c r="I46" i="41" s="1"/>
  <c r="F62" i="41"/>
  <c r="J62" i="41" s="1"/>
  <c r="D62" i="41"/>
  <c r="H62" i="41" s="1"/>
  <c r="E100" i="41"/>
  <c r="I100" i="41" s="1"/>
  <c r="G124" i="41"/>
  <c r="K124" i="41" s="1"/>
  <c r="F15" i="41"/>
  <c r="J15" i="41" s="1"/>
  <c r="D15" i="41"/>
  <c r="H15" i="41" s="1"/>
  <c r="D79" i="41"/>
  <c r="H79" i="41" s="1"/>
  <c r="F79" i="41"/>
  <c r="J79" i="41" s="1"/>
  <c r="E111" i="41"/>
  <c r="I111" i="41" s="1"/>
  <c r="G8" i="41"/>
  <c r="K8" i="41" s="1"/>
  <c r="F48" i="41"/>
  <c r="J48" i="41" s="1"/>
  <c r="D48" i="41"/>
  <c r="H48" i="41" s="1"/>
  <c r="E72" i="41"/>
  <c r="I72" i="41" s="1"/>
  <c r="G25" i="41"/>
  <c r="K25" i="41" s="1"/>
  <c r="G65" i="41"/>
  <c r="K65" i="41" s="1"/>
  <c r="D89" i="41"/>
  <c r="H89" i="41" s="1"/>
  <c r="F89" i="41"/>
  <c r="J89" i="41" s="1"/>
  <c r="E101" i="41"/>
  <c r="I101" i="41" s="1"/>
  <c r="D117" i="41"/>
  <c r="H117" i="41" s="1"/>
  <c r="F117" i="41"/>
  <c r="J117" i="41" s="1"/>
  <c r="G58" i="41"/>
  <c r="K58" i="41" s="1"/>
  <c r="E114" i="41"/>
  <c r="I114" i="41" s="1"/>
  <c r="G106" i="41"/>
  <c r="K106" i="41" s="1"/>
  <c r="F50" i="41"/>
  <c r="J50" i="41" s="1"/>
  <c r="E104" i="41"/>
  <c r="I104" i="41" s="1"/>
  <c r="E120" i="41"/>
  <c r="I120" i="41" s="1"/>
  <c r="E11" i="41"/>
  <c r="I11" i="41" s="1"/>
  <c r="G35" i="41"/>
  <c r="K35" i="41" s="1"/>
  <c r="F51" i="41"/>
  <c r="J51" i="41" s="1"/>
  <c r="D51" i="41"/>
  <c r="H51" i="41" s="1"/>
  <c r="E75" i="41"/>
  <c r="I75" i="41" s="1"/>
  <c r="E99" i="41"/>
  <c r="I99" i="41" s="1"/>
  <c r="E123" i="41"/>
  <c r="I123" i="41" s="1"/>
  <c r="D12" i="41"/>
  <c r="H12" i="41" s="1"/>
  <c r="F12" i="41"/>
  <c r="J12" i="41" s="1"/>
  <c r="F36" i="41"/>
  <c r="J36" i="41" s="1"/>
  <c r="D36" i="41"/>
  <c r="H36" i="41" s="1"/>
  <c r="G60" i="41"/>
  <c r="K60" i="41" s="1"/>
  <c r="D76" i="41"/>
  <c r="H76" i="41" s="1"/>
  <c r="F76" i="41"/>
  <c r="J76" i="41" s="1"/>
  <c r="G102" i="41"/>
  <c r="K102" i="41" s="1"/>
  <c r="F118" i="41"/>
  <c r="J118" i="41" s="1"/>
  <c r="D118" i="41"/>
  <c r="H118" i="41" s="1"/>
  <c r="D13" i="41"/>
  <c r="H13" i="41" s="1"/>
  <c r="F13" i="41"/>
  <c r="J13" i="41" s="1"/>
  <c r="E37" i="41"/>
  <c r="I37" i="41" s="1"/>
  <c r="E53" i="41"/>
  <c r="I53" i="41" s="1"/>
  <c r="D77" i="41"/>
  <c r="H77" i="41" s="1"/>
  <c r="F77" i="41"/>
  <c r="J77" i="41" s="1"/>
  <c r="E113" i="41"/>
  <c r="I113" i="41" s="1"/>
  <c r="G6" i="41"/>
  <c r="K6" i="41" s="1"/>
  <c r="D22" i="41"/>
  <c r="H22" i="41" s="1"/>
  <c r="F22" i="41"/>
  <c r="J22" i="41" s="1"/>
  <c r="G46" i="41"/>
  <c r="K46" i="41" s="1"/>
  <c r="G70" i="41"/>
  <c r="K70" i="41" s="1"/>
  <c r="D86" i="41"/>
  <c r="H86" i="41" s="1"/>
  <c r="F86" i="41"/>
  <c r="J86" i="41" s="1"/>
  <c r="D100" i="41"/>
  <c r="H100" i="41" s="1"/>
  <c r="F100" i="41"/>
  <c r="J100" i="41" s="1"/>
  <c r="W100" i="36"/>
  <c r="E124" i="41"/>
  <c r="I124" i="41" s="1"/>
  <c r="G23" i="41"/>
  <c r="K23" i="41" s="1"/>
  <c r="D39" i="41"/>
  <c r="H39" i="41" s="1"/>
  <c r="F39" i="41"/>
  <c r="J39" i="41" s="1"/>
  <c r="D63" i="41"/>
  <c r="H63" i="41" s="1"/>
  <c r="F63" i="41"/>
  <c r="J63" i="41" s="1"/>
  <c r="E87" i="41"/>
  <c r="I87" i="41" s="1"/>
  <c r="E95" i="41"/>
  <c r="I95" i="41" s="1"/>
  <c r="F111" i="41"/>
  <c r="J111" i="41" s="1"/>
  <c r="D111" i="41"/>
  <c r="H111" i="41" s="1"/>
  <c r="E8" i="41"/>
  <c r="I8" i="41" s="1"/>
  <c r="D8" i="41"/>
  <c r="H8" i="41" s="1"/>
  <c r="F8" i="41"/>
  <c r="J8" i="41" s="1"/>
  <c r="F32" i="41"/>
  <c r="J32" i="41" s="1"/>
  <c r="D32" i="41"/>
  <c r="H32" i="41" s="1"/>
  <c r="E56" i="41"/>
  <c r="I56" i="41" s="1"/>
  <c r="D72" i="41"/>
  <c r="H72" i="41" s="1"/>
  <c r="F72" i="41"/>
  <c r="J72" i="41" s="1"/>
  <c r="F130" i="41"/>
  <c r="J130" i="41" s="1"/>
  <c r="D130" i="41"/>
  <c r="H130" i="41" s="1"/>
  <c r="E25" i="41"/>
  <c r="I25" i="41" s="1"/>
  <c r="F49" i="41"/>
  <c r="J49" i="41" s="1"/>
  <c r="D49" i="41"/>
  <c r="H49" i="41" s="1"/>
  <c r="E73" i="41"/>
  <c r="I73" i="41" s="1"/>
  <c r="E89" i="41"/>
  <c r="I89" i="41" s="1"/>
  <c r="F101" i="41"/>
  <c r="J101" i="41" s="1"/>
  <c r="D101" i="41"/>
  <c r="H101" i="41" s="1"/>
  <c r="W101" i="36"/>
  <c r="G125" i="41"/>
  <c r="K125" i="41" s="1"/>
  <c r="D26" i="41"/>
  <c r="H26" i="41" s="1"/>
  <c r="D58" i="41"/>
  <c r="H58" i="41" s="1"/>
  <c r="F137" i="21"/>
  <c r="F141" i="21"/>
  <c r="F143" i="21"/>
  <c r="F145" i="21"/>
  <c r="F149" i="21"/>
  <c r="F139" i="21"/>
  <c r="F147" i="21"/>
  <c r="F135" i="21"/>
  <c r="F133" i="21"/>
  <c r="I127" i="19"/>
  <c r="I126" i="19"/>
  <c r="I129" i="19"/>
  <c r="I137" i="19"/>
  <c r="I145" i="19"/>
  <c r="I120" i="19"/>
  <c r="I128" i="19"/>
  <c r="I136" i="19"/>
  <c r="I144" i="19"/>
  <c r="I119" i="19"/>
  <c r="I143" i="19"/>
  <c r="I118" i="19"/>
  <c r="I149" i="19"/>
  <c r="I141" i="19"/>
  <c r="I133" i="19"/>
  <c r="I150" i="19"/>
  <c r="I142" i="19"/>
  <c r="I135" i="19"/>
  <c r="I125" i="19"/>
  <c r="I134" i="19"/>
  <c r="F131" i="17"/>
  <c r="F147" i="17"/>
  <c r="F130" i="17"/>
  <c r="F133" i="17"/>
  <c r="F149" i="17"/>
  <c r="F144" i="17"/>
  <c r="F140" i="17"/>
  <c r="F132" i="17"/>
  <c r="F135" i="17"/>
  <c r="F124" i="17"/>
  <c r="F126" i="17"/>
  <c r="F121" i="17"/>
  <c r="F137" i="17"/>
  <c r="F136" i="17"/>
  <c r="F148" i="17"/>
  <c r="F123" i="17"/>
  <c r="F139" i="17"/>
  <c r="F128" i="17"/>
  <c r="F98" i="21"/>
  <c r="BQ98" i="36" s="1"/>
  <c r="F16" i="20"/>
  <c r="CB16" i="36" s="1"/>
  <c r="W12" i="36"/>
  <c r="W20" i="36"/>
  <c r="W60" i="36"/>
  <c r="W45" i="36"/>
  <c r="W77" i="36"/>
  <c r="W31" i="36"/>
  <c r="W71" i="36"/>
  <c r="W32" i="36"/>
  <c r="W72" i="36"/>
  <c r="W33" i="36"/>
  <c r="W73" i="36"/>
  <c r="W10" i="36"/>
  <c r="W42" i="36"/>
  <c r="W43" i="36"/>
  <c r="W75" i="36"/>
  <c r="F13" i="20"/>
  <c r="CB13" i="36" s="1"/>
  <c r="W78" i="36"/>
  <c r="W55" i="36"/>
  <c r="W70" i="36"/>
  <c r="W5" i="36"/>
  <c r="W14" i="36"/>
  <c r="W46" i="36"/>
  <c r="W50" i="36"/>
  <c r="W28" i="36"/>
  <c r="W68" i="36"/>
  <c r="W7" i="36"/>
  <c r="W39" i="36"/>
  <c r="W8" i="36"/>
  <c r="W40" i="36"/>
  <c r="W80" i="36"/>
  <c r="W9" i="36"/>
  <c r="W41" i="36"/>
  <c r="W81" i="36"/>
  <c r="W18" i="36"/>
  <c r="W58" i="36"/>
  <c r="W19" i="36"/>
  <c r="W51" i="36"/>
  <c r="W83" i="36"/>
  <c r="W92" i="36"/>
  <c r="W87" i="36"/>
  <c r="W82" i="36"/>
  <c r="W61" i="36"/>
  <c r="W22" i="36"/>
  <c r="W54" i="36"/>
  <c r="W86" i="36"/>
  <c r="W11" i="36"/>
  <c r="W91" i="36"/>
  <c r="W4" i="36"/>
  <c r="W36" i="36"/>
  <c r="W76" i="36"/>
  <c r="W15" i="36"/>
  <c r="W47" i="36"/>
  <c r="W16" i="36"/>
  <c r="W56" i="36"/>
  <c r="W88" i="36"/>
  <c r="W17" i="36"/>
  <c r="W49" i="36"/>
  <c r="W26" i="36"/>
  <c r="W66" i="36"/>
  <c r="W27" i="36"/>
  <c r="W59" i="36"/>
  <c r="W6" i="36"/>
  <c r="W29" i="36"/>
  <c r="W3" i="36"/>
  <c r="W30" i="36"/>
  <c r="W62" i="36"/>
  <c r="W90" i="36"/>
  <c r="W85" i="36"/>
  <c r="W44" i="36"/>
  <c r="W23" i="36"/>
  <c r="W24" i="36"/>
  <c r="W64" i="36"/>
  <c r="W25" i="36"/>
  <c r="W65" i="36"/>
  <c r="W34" i="36"/>
  <c r="W35" i="36"/>
  <c r="W67" i="36"/>
  <c r="W52" i="36"/>
  <c r="W48" i="36"/>
  <c r="W57" i="36"/>
  <c r="W38" i="36"/>
  <c r="W84" i="36"/>
  <c r="W79" i="36"/>
  <c r="W89" i="36"/>
  <c r="W74" i="36"/>
  <c r="F76" i="20"/>
  <c r="CB76" i="36" s="1"/>
  <c r="F4" i="20"/>
  <c r="CB4" i="36" s="1"/>
  <c r="F132" i="20"/>
  <c r="F128" i="20"/>
  <c r="K20" i="17"/>
  <c r="AX20" i="36" s="1"/>
  <c r="F144" i="20"/>
  <c r="F28" i="20"/>
  <c r="CB28" i="36" s="1"/>
  <c r="F84" i="20"/>
  <c r="CB84" i="36" s="1"/>
  <c r="F32" i="20"/>
  <c r="CB32" i="36" s="1"/>
  <c r="F42" i="21"/>
  <c r="BQ42" i="36" s="1"/>
  <c r="F97" i="20"/>
  <c r="CB97" i="36" s="1"/>
  <c r="F78" i="20"/>
  <c r="CB78" i="36" s="1"/>
  <c r="F35" i="21"/>
  <c r="BQ35" i="36" s="1"/>
  <c r="F148" i="20"/>
  <c r="F142" i="20"/>
  <c r="F5" i="20"/>
  <c r="CB5" i="36" s="1"/>
  <c r="F45" i="21"/>
  <c r="BQ45" i="36" s="1"/>
  <c r="F26" i="21"/>
  <c r="BQ26" i="36" s="1"/>
  <c r="F12" i="20"/>
  <c r="CB12" i="36" s="1"/>
  <c r="F50" i="21"/>
  <c r="BQ50" i="36" s="1"/>
  <c r="F21" i="21"/>
  <c r="BQ21" i="36" s="1"/>
  <c r="F108" i="20"/>
  <c r="F59" i="21"/>
  <c r="BQ59" i="36" s="1"/>
  <c r="BN59" i="36"/>
  <c r="F123" i="21"/>
  <c r="F77" i="21"/>
  <c r="BQ77" i="36" s="1"/>
  <c r="BN77" i="36"/>
  <c r="F109" i="21"/>
  <c r="F95" i="21"/>
  <c r="BQ95" i="36" s="1"/>
  <c r="F87" i="21"/>
  <c r="BQ87" i="36" s="1"/>
  <c r="BP87" i="36"/>
  <c r="F10" i="21"/>
  <c r="BQ10" i="36" s="1"/>
  <c r="BN10" i="36"/>
  <c r="F3" i="21"/>
  <c r="BQ3" i="36" s="1"/>
  <c r="BP3" i="36"/>
  <c r="F121" i="21"/>
  <c r="F6" i="20"/>
  <c r="CB6" i="36" s="1"/>
  <c r="BZ6" i="36"/>
  <c r="F54" i="20"/>
  <c r="CB54" i="36" s="1"/>
  <c r="BZ54" i="36"/>
  <c r="F129" i="20"/>
  <c r="F150" i="20"/>
  <c r="F66" i="20"/>
  <c r="CB66" i="36" s="1"/>
  <c r="BY66" i="36"/>
  <c r="BY48" i="36"/>
  <c r="F48" i="20"/>
  <c r="CB48" i="36" s="1"/>
  <c r="F112" i="20"/>
  <c r="F136" i="20"/>
  <c r="F123" i="20"/>
  <c r="F143" i="20"/>
  <c r="F11" i="20"/>
  <c r="CB11" i="36" s="1"/>
  <c r="BY11" i="36"/>
  <c r="F15" i="20"/>
  <c r="CB15" i="36" s="1"/>
  <c r="F125" i="21"/>
  <c r="F9" i="20"/>
  <c r="CB9" i="36" s="1"/>
  <c r="CA9" i="36"/>
  <c r="F81" i="20"/>
  <c r="CB81" i="36" s="1"/>
  <c r="CA81" i="36"/>
  <c r="F105" i="20"/>
  <c r="CB105" i="36" s="1"/>
  <c r="F3" i="20"/>
  <c r="CB3" i="36" s="1"/>
  <c r="BZ3" i="36"/>
  <c r="F102" i="20"/>
  <c r="CB102" i="36" s="1"/>
  <c r="F14" i="20"/>
  <c r="CB14" i="36" s="1"/>
  <c r="F36" i="20"/>
  <c r="CB36" i="36" s="1"/>
  <c r="BY36" i="36"/>
  <c r="F100" i="20"/>
  <c r="CB100" i="36" s="1"/>
  <c r="F10" i="20"/>
  <c r="CB10" i="36" s="1"/>
  <c r="BY10" i="36"/>
  <c r="F90" i="20"/>
  <c r="CB90" i="36" s="1"/>
  <c r="BY90" i="36"/>
  <c r="F8" i="20"/>
  <c r="CB8" i="36" s="1"/>
  <c r="BY72" i="36"/>
  <c r="F72" i="20"/>
  <c r="CB72" i="36" s="1"/>
  <c r="F45" i="20"/>
  <c r="CB45" i="36" s="1"/>
  <c r="F61" i="20"/>
  <c r="CB61" i="36" s="1"/>
  <c r="F77" i="20"/>
  <c r="CB77" i="36" s="1"/>
  <c r="F93" i="20"/>
  <c r="CB93" i="36" s="1"/>
  <c r="F109" i="20"/>
  <c r="F149" i="20"/>
  <c r="F37" i="20"/>
  <c r="CB37" i="36" s="1"/>
  <c r="F35" i="20"/>
  <c r="CB35" i="36" s="1"/>
  <c r="BY35" i="36"/>
  <c r="F63" i="20"/>
  <c r="CB63" i="36" s="1"/>
  <c r="F95" i="20"/>
  <c r="CB95" i="36" s="1"/>
  <c r="F29" i="21"/>
  <c r="BQ29" i="36" s="1"/>
  <c r="BN29" i="36"/>
  <c r="F6" i="21"/>
  <c r="BQ6" i="36" s="1"/>
  <c r="BN6" i="36"/>
  <c r="F97" i="21"/>
  <c r="BQ97" i="36" s="1"/>
  <c r="F74" i="21"/>
  <c r="BQ74" i="36" s="1"/>
  <c r="BN74" i="36"/>
  <c r="F41" i="21"/>
  <c r="BQ41" i="36" s="1"/>
  <c r="BO41" i="36"/>
  <c r="F47" i="21"/>
  <c r="BQ47" i="36" s="1"/>
  <c r="BN47" i="36"/>
  <c r="F18" i="21"/>
  <c r="BQ18" i="36" s="1"/>
  <c r="BO18" i="36"/>
  <c r="F62" i="20"/>
  <c r="CB62" i="36" s="1"/>
  <c r="BZ62" i="36"/>
  <c r="F134" i="20"/>
  <c r="F57" i="20"/>
  <c r="CB57" i="36" s="1"/>
  <c r="F18" i="20"/>
  <c r="CB18" i="36" s="1"/>
  <c r="BY18" i="36"/>
  <c r="F50" i="20"/>
  <c r="CB50" i="36" s="1"/>
  <c r="BY50" i="36"/>
  <c r="F114" i="20"/>
  <c r="F31" i="20"/>
  <c r="CB31" i="36" s="1"/>
  <c r="F96" i="20"/>
  <c r="CB96" i="36" s="1"/>
  <c r="F24" i="20"/>
  <c r="CB24" i="36" s="1"/>
  <c r="F125" i="20"/>
  <c r="F139" i="20"/>
  <c r="F127" i="20"/>
  <c r="F2" i="20"/>
  <c r="CB2" i="36" s="1"/>
  <c r="F83" i="21"/>
  <c r="BQ83" i="36" s="1"/>
  <c r="BN83" i="36"/>
  <c r="F37" i="21"/>
  <c r="BQ37" i="36" s="1"/>
  <c r="BN37" i="36"/>
  <c r="F101" i="21"/>
  <c r="BQ101" i="36" s="1"/>
  <c r="F14" i="21"/>
  <c r="BQ14" i="36" s="1"/>
  <c r="BN14" i="36"/>
  <c r="F15" i="21"/>
  <c r="BQ15" i="36" s="1"/>
  <c r="BN15" i="36"/>
  <c r="F90" i="21"/>
  <c r="BQ90" i="36" s="1"/>
  <c r="BN90" i="36"/>
  <c r="F65" i="20"/>
  <c r="CB65" i="36" s="1"/>
  <c r="CA65" i="36"/>
  <c r="F86" i="20"/>
  <c r="CB86" i="36" s="1"/>
  <c r="BZ86" i="36"/>
  <c r="F110" i="20"/>
  <c r="F137" i="20"/>
  <c r="F52" i="20"/>
  <c r="CB52" i="36" s="1"/>
  <c r="BY52" i="36"/>
  <c r="F116" i="20"/>
  <c r="F74" i="20"/>
  <c r="CB74" i="36" s="1"/>
  <c r="BY74" i="36"/>
  <c r="F34" i="20"/>
  <c r="CB34" i="36" s="1"/>
  <c r="BY34" i="36"/>
  <c r="BY56" i="36"/>
  <c r="F56" i="20"/>
  <c r="CB56" i="36" s="1"/>
  <c r="F120" i="20"/>
  <c r="F51" i="20"/>
  <c r="CB51" i="36" s="1"/>
  <c r="BY51" i="36"/>
  <c r="F67" i="20"/>
  <c r="CB67" i="36" s="1"/>
  <c r="BY67" i="36"/>
  <c r="F83" i="20"/>
  <c r="CB83" i="36" s="1"/>
  <c r="BY83" i="36"/>
  <c r="F99" i="20"/>
  <c r="CB99" i="36" s="1"/>
  <c r="F115" i="20"/>
  <c r="F71" i="20"/>
  <c r="CB71" i="36" s="1"/>
  <c r="F103" i="20"/>
  <c r="CB103" i="36" s="1"/>
  <c r="F111" i="21"/>
  <c r="BO2" i="36"/>
  <c r="F2" i="21"/>
  <c r="BQ2" i="36" s="1"/>
  <c r="F17" i="20"/>
  <c r="CB17" i="36" s="1"/>
  <c r="CA17" i="36"/>
  <c r="F41" i="20"/>
  <c r="CB41" i="36" s="1"/>
  <c r="CA41" i="36"/>
  <c r="F68" i="20"/>
  <c r="CB68" i="36" s="1"/>
  <c r="F89" i="20"/>
  <c r="CB89" i="36" s="1"/>
  <c r="CA89" i="36"/>
  <c r="F113" i="20"/>
  <c r="F140" i="20"/>
  <c r="F121" i="20"/>
  <c r="F60" i="20"/>
  <c r="CB60" i="36" s="1"/>
  <c r="BY60" i="36"/>
  <c r="F124" i="20"/>
  <c r="F98" i="20"/>
  <c r="CB98" i="36" s="1"/>
  <c r="BY80" i="36"/>
  <c r="F80" i="20"/>
  <c r="CB80" i="36" s="1"/>
  <c r="F141" i="20"/>
  <c r="F23" i="20"/>
  <c r="CB23" i="36" s="1"/>
  <c r="F39" i="20"/>
  <c r="CB39" i="36" s="1"/>
  <c r="F12" i="21"/>
  <c r="BQ12" i="36" s="1"/>
  <c r="BO12" i="36"/>
  <c r="F53" i="21"/>
  <c r="BQ53" i="36" s="1"/>
  <c r="BN53" i="36"/>
  <c r="F55" i="21"/>
  <c r="BQ55" i="36" s="1"/>
  <c r="BP55" i="36"/>
  <c r="F82" i="21"/>
  <c r="BQ82" i="36" s="1"/>
  <c r="BN82" i="36"/>
  <c r="F130" i="21"/>
  <c r="F9" i="21"/>
  <c r="BQ9" i="36" s="1"/>
  <c r="BN9" i="36"/>
  <c r="F20" i="20"/>
  <c r="CB20" i="36" s="1"/>
  <c r="F44" i="20"/>
  <c r="CB44" i="36" s="1"/>
  <c r="F70" i="20"/>
  <c r="CB70" i="36" s="1"/>
  <c r="BZ70" i="36"/>
  <c r="F92" i="20"/>
  <c r="CB92" i="36" s="1"/>
  <c r="F118" i="20"/>
  <c r="F30" i="20"/>
  <c r="CB30" i="36" s="1"/>
  <c r="CA30" i="36"/>
  <c r="F58" i="20"/>
  <c r="CB58" i="36" s="1"/>
  <c r="BY58" i="36"/>
  <c r="F122" i="20"/>
  <c r="F130" i="20"/>
  <c r="F138" i="20"/>
  <c r="F146" i="20"/>
  <c r="BY40" i="36"/>
  <c r="F40" i="20"/>
  <c r="CB40" i="36" s="1"/>
  <c r="F104" i="20"/>
  <c r="CB104" i="36" s="1"/>
  <c r="F7" i="20"/>
  <c r="CB7" i="36" s="1"/>
  <c r="F53" i="20"/>
  <c r="CB53" i="36" s="1"/>
  <c r="F69" i="20"/>
  <c r="CB69" i="36" s="1"/>
  <c r="F85" i="20"/>
  <c r="CB85" i="36" s="1"/>
  <c r="F101" i="20"/>
  <c r="CB101" i="36" s="1"/>
  <c r="F117" i="20"/>
  <c r="F131" i="20"/>
  <c r="F26" i="20"/>
  <c r="CB26" i="36" s="1"/>
  <c r="BY26" i="36"/>
  <c r="F47" i="20"/>
  <c r="CB47" i="36" s="1"/>
  <c r="F79" i="20"/>
  <c r="CB79" i="36" s="1"/>
  <c r="F111" i="20"/>
  <c r="F135" i="20"/>
  <c r="F29" i="20"/>
  <c r="CB29" i="36" s="1"/>
  <c r="CA29" i="36"/>
  <c r="F44" i="21"/>
  <c r="BQ44" i="36" s="1"/>
  <c r="BO44" i="36"/>
  <c r="F27" i="21"/>
  <c r="BQ27" i="36" s="1"/>
  <c r="F107" i="21"/>
  <c r="F113" i="21"/>
  <c r="F61" i="21"/>
  <c r="BQ61" i="36" s="1"/>
  <c r="BN61" i="36"/>
  <c r="F30" i="21"/>
  <c r="BQ30" i="36" s="1"/>
  <c r="BN30" i="36"/>
  <c r="F22" i="20"/>
  <c r="CB22" i="36" s="1"/>
  <c r="BZ22" i="36"/>
  <c r="F46" i="20"/>
  <c r="CB46" i="36" s="1"/>
  <c r="BZ46" i="36"/>
  <c r="F73" i="20"/>
  <c r="CB73" i="36" s="1"/>
  <c r="CA73" i="36"/>
  <c r="F145" i="20"/>
  <c r="F33" i="20"/>
  <c r="CB33" i="36" s="1"/>
  <c r="F27" i="20"/>
  <c r="CB27" i="36" s="1"/>
  <c r="BY27" i="36"/>
  <c r="F82" i="20"/>
  <c r="CB82" i="36" s="1"/>
  <c r="BY82" i="36"/>
  <c r="BY64" i="36"/>
  <c r="F64" i="20"/>
  <c r="CB64" i="36" s="1"/>
  <c r="F105" i="21"/>
  <c r="BQ105" i="36" s="1"/>
  <c r="F51" i="21"/>
  <c r="BQ51" i="36" s="1"/>
  <c r="BN51" i="36"/>
  <c r="F115" i="21"/>
  <c r="F69" i="21"/>
  <c r="BQ69" i="36" s="1"/>
  <c r="BN69" i="36"/>
  <c r="F79" i="21"/>
  <c r="BQ79" i="36" s="1"/>
  <c r="BN79" i="36"/>
  <c r="F85" i="21"/>
  <c r="BQ85" i="36" s="1"/>
  <c r="BO85" i="36"/>
  <c r="F25" i="20"/>
  <c r="CB25" i="36" s="1"/>
  <c r="CA25" i="36"/>
  <c r="F49" i="20"/>
  <c r="CB49" i="36" s="1"/>
  <c r="CA49" i="36"/>
  <c r="F126" i="20"/>
  <c r="F38" i="20"/>
  <c r="CB38" i="36" s="1"/>
  <c r="CA38" i="36"/>
  <c r="F94" i="20"/>
  <c r="CB94" i="36" s="1"/>
  <c r="F42" i="20"/>
  <c r="CB42" i="36" s="1"/>
  <c r="BY42" i="36"/>
  <c r="F106" i="20"/>
  <c r="CB106" i="36" s="1"/>
  <c r="F21" i="20"/>
  <c r="CB21" i="36" s="1"/>
  <c r="CA21" i="36"/>
  <c r="BY88" i="36"/>
  <c r="F88" i="20"/>
  <c r="CB88" i="36" s="1"/>
  <c r="F19" i="20"/>
  <c r="CB19" i="36" s="1"/>
  <c r="BY19" i="36"/>
  <c r="F43" i="20"/>
  <c r="CB43" i="36" s="1"/>
  <c r="BY43" i="36"/>
  <c r="F59" i="20"/>
  <c r="CB59" i="36" s="1"/>
  <c r="BY59" i="36"/>
  <c r="F75" i="20"/>
  <c r="CB75" i="36" s="1"/>
  <c r="BY75" i="36"/>
  <c r="F91" i="20"/>
  <c r="CB91" i="36" s="1"/>
  <c r="BY91" i="36"/>
  <c r="F107" i="20"/>
  <c r="F133" i="20"/>
  <c r="F147" i="20"/>
  <c r="F55" i="20"/>
  <c r="CB55" i="36" s="1"/>
  <c r="F87" i="20"/>
  <c r="CB87" i="36" s="1"/>
  <c r="F119" i="20"/>
  <c r="F57" i="21"/>
  <c r="BQ57" i="36" s="1"/>
  <c r="F114" i="21"/>
  <c r="F66" i="21"/>
  <c r="BQ66" i="36" s="1"/>
  <c r="F70" i="21"/>
  <c r="BQ70" i="36" s="1"/>
  <c r="F119" i="21"/>
  <c r="F68" i="21"/>
  <c r="BQ68" i="36" s="1"/>
  <c r="F81" i="21"/>
  <c r="BQ81" i="36" s="1"/>
  <c r="F43" i="21"/>
  <c r="BQ43" i="36" s="1"/>
  <c r="F31" i="21"/>
  <c r="BQ31" i="36" s="1"/>
  <c r="F33" i="21"/>
  <c r="BQ33" i="36" s="1"/>
  <c r="F58" i="21"/>
  <c r="BQ58" i="36" s="1"/>
  <c r="F94" i="21"/>
  <c r="BQ94" i="36" s="1"/>
  <c r="F126" i="21"/>
  <c r="F73" i="21"/>
  <c r="BQ73" i="36" s="1"/>
  <c r="F23" i="21"/>
  <c r="BQ23" i="36" s="1"/>
  <c r="F19" i="21"/>
  <c r="BQ19" i="36" s="1"/>
  <c r="F99" i="21"/>
  <c r="BQ99" i="36" s="1"/>
  <c r="F93" i="21"/>
  <c r="BQ93" i="36" s="1"/>
  <c r="F78" i="21"/>
  <c r="BQ78" i="36" s="1"/>
  <c r="F4" i="21"/>
  <c r="BQ4" i="36" s="1"/>
  <c r="F117" i="21"/>
  <c r="F36" i="21"/>
  <c r="BQ36" i="36" s="1"/>
  <c r="F67" i="21"/>
  <c r="BQ67" i="36" s="1"/>
  <c r="F89" i="21"/>
  <c r="BQ89" i="36" s="1"/>
  <c r="F52" i="21"/>
  <c r="BQ52" i="36" s="1"/>
  <c r="F75" i="21"/>
  <c r="BQ75" i="36" s="1"/>
  <c r="F100" i="21"/>
  <c r="BQ100" i="36" s="1"/>
  <c r="F13" i="21"/>
  <c r="BQ13" i="36" s="1"/>
  <c r="F62" i="21"/>
  <c r="BQ62" i="36" s="1"/>
  <c r="F106" i="21"/>
  <c r="BQ106" i="36" s="1"/>
  <c r="F127" i="21"/>
  <c r="F8" i="21"/>
  <c r="BQ8" i="36" s="1"/>
  <c r="F72" i="21"/>
  <c r="BQ72" i="36" s="1"/>
  <c r="F46" i="21"/>
  <c r="BQ46" i="36" s="1"/>
  <c r="F110" i="21"/>
  <c r="F39" i="21"/>
  <c r="BQ39" i="36" s="1"/>
  <c r="F122" i="21"/>
  <c r="F108" i="21"/>
  <c r="F11" i="21"/>
  <c r="BQ11" i="36" s="1"/>
  <c r="F91" i="21"/>
  <c r="BQ91" i="36" s="1"/>
  <c r="F5" i="21"/>
  <c r="BQ5" i="36" s="1"/>
  <c r="F25" i="21"/>
  <c r="BQ25" i="36" s="1"/>
  <c r="F63" i="21"/>
  <c r="BQ63" i="36" s="1"/>
  <c r="F34" i="21"/>
  <c r="BQ34" i="36" s="1"/>
  <c r="F129" i="21"/>
  <c r="F38" i="21"/>
  <c r="BQ38" i="36" s="1"/>
  <c r="F102" i="21"/>
  <c r="BQ102" i="36" s="1"/>
  <c r="F40" i="21"/>
  <c r="BQ40" i="36" s="1"/>
  <c r="F60" i="21"/>
  <c r="BQ60" i="36" s="1"/>
  <c r="F103" i="21"/>
  <c r="BQ103" i="36" s="1"/>
  <c r="F17" i="21"/>
  <c r="BQ17" i="36" s="1"/>
  <c r="F71" i="21"/>
  <c r="BQ71" i="36" s="1"/>
  <c r="F118" i="21"/>
  <c r="F7" i="21"/>
  <c r="BQ7" i="36" s="1"/>
  <c r="F49" i="21"/>
  <c r="BQ49" i="36" s="1"/>
  <c r="F20" i="21"/>
  <c r="BQ20" i="36" s="1"/>
  <c r="F84" i="21"/>
  <c r="BQ84" i="36" s="1"/>
  <c r="F116" i="21"/>
  <c r="F65" i="21"/>
  <c r="BQ65" i="36" s="1"/>
  <c r="F28" i="21"/>
  <c r="BQ28" i="36" s="1"/>
  <c r="F104" i="21"/>
  <c r="BQ104" i="36" s="1"/>
  <c r="F124" i="21"/>
  <c r="F54" i="21"/>
  <c r="BQ54" i="36" s="1"/>
  <c r="J8" i="19"/>
  <c r="F86" i="21"/>
  <c r="BQ86" i="36" s="1"/>
  <c r="F76" i="21"/>
  <c r="BQ76" i="36" s="1"/>
  <c r="F92" i="21"/>
  <c r="BQ92" i="36" s="1"/>
  <c r="F22" i="21"/>
  <c r="BQ22" i="36" s="1"/>
  <c r="F32" i="21"/>
  <c r="BQ32" i="36" s="1"/>
  <c r="F64" i="21"/>
  <c r="BQ64" i="36" s="1"/>
  <c r="F96" i="21"/>
  <c r="BQ96" i="36" s="1"/>
  <c r="F128" i="21"/>
  <c r="F24" i="21"/>
  <c r="BQ24" i="36" s="1"/>
  <c r="F56" i="21"/>
  <c r="BQ56" i="36" s="1"/>
  <c r="F88" i="21"/>
  <c r="BQ88" i="36" s="1"/>
  <c r="F120" i="21"/>
  <c r="F16" i="21"/>
  <c r="BQ16" i="36" s="1"/>
  <c r="F48" i="21"/>
  <c r="BQ48" i="36" s="1"/>
  <c r="F80" i="21"/>
  <c r="BQ80" i="36" s="1"/>
  <c r="F112" i="21"/>
  <c r="I2" i="19"/>
  <c r="BF2" i="36" s="1"/>
  <c r="I100" i="19"/>
  <c r="BF100" i="36" s="1"/>
  <c r="G24" i="17"/>
  <c r="AT24" i="36" s="1"/>
  <c r="J58" i="17"/>
  <c r="AW58" i="36" s="1"/>
  <c r="K58" i="17"/>
  <c r="AX58" i="36" s="1"/>
  <c r="I95" i="19"/>
  <c r="BF95" i="36" s="1"/>
  <c r="F95" i="17"/>
  <c r="AS95" i="36" s="1"/>
  <c r="I116" i="19"/>
  <c r="I115" i="17"/>
  <c r="K25" i="19"/>
  <c r="BH25" i="36" s="1"/>
  <c r="G102" i="17"/>
  <c r="AT102" i="36" s="1"/>
  <c r="K106" i="19"/>
  <c r="BH106" i="36" s="1"/>
  <c r="G110" i="17"/>
  <c r="K110" i="19"/>
  <c r="I93" i="19"/>
  <c r="I111" i="19"/>
  <c r="O24" i="19"/>
  <c r="BL24" i="36" s="1"/>
  <c r="G111" i="17"/>
  <c r="I98" i="19"/>
  <c r="BF98" i="36" s="1"/>
  <c r="M110" i="19"/>
  <c r="M111" i="19"/>
  <c r="K115" i="17"/>
  <c r="N100" i="19"/>
  <c r="BK100" i="36" s="1"/>
  <c r="G107" i="17"/>
  <c r="L114" i="17"/>
  <c r="G117" i="17"/>
  <c r="H117" i="17"/>
  <c r="G118" i="17"/>
  <c r="M116" i="19"/>
  <c r="G119" i="17"/>
  <c r="L107" i="17"/>
  <c r="L117" i="17"/>
  <c r="I99" i="19"/>
  <c r="BF99" i="36" s="1"/>
  <c r="J100" i="19"/>
  <c r="BG100" i="36" s="1"/>
  <c r="N113" i="19"/>
  <c r="N117" i="19"/>
  <c r="J113" i="17"/>
  <c r="H118" i="17"/>
  <c r="O104" i="19"/>
  <c r="BL104" i="36" s="1"/>
  <c r="O103" i="19"/>
  <c r="BL103" i="36" s="1"/>
  <c r="I100" i="17"/>
  <c r="AV100" i="36" s="1"/>
  <c r="F96" i="17"/>
  <c r="AS96" i="36" s="1"/>
  <c r="J115" i="17"/>
  <c r="I109" i="19"/>
  <c r="G103" i="17"/>
  <c r="AT103" i="36" s="1"/>
  <c r="K107" i="17"/>
  <c r="H115" i="17"/>
  <c r="I117" i="17"/>
  <c r="L115" i="17"/>
  <c r="L116" i="17"/>
  <c r="K117" i="17"/>
  <c r="H116" i="17"/>
  <c r="J117" i="17"/>
  <c r="I96" i="19"/>
  <c r="BF96" i="36" s="1"/>
  <c r="O114" i="19"/>
  <c r="J114" i="19"/>
  <c r="I97" i="19"/>
  <c r="BF97" i="36" s="1"/>
  <c r="I108" i="19"/>
  <c r="K115" i="19"/>
  <c r="J115" i="19"/>
  <c r="L116" i="19"/>
  <c r="J112" i="19"/>
  <c r="J94" i="17"/>
  <c r="AW94" i="36" s="1"/>
  <c r="I95" i="17"/>
  <c r="AV95" i="36" s="1"/>
  <c r="L111" i="19"/>
  <c r="N112" i="19"/>
  <c r="L117" i="19"/>
  <c r="M117" i="19"/>
  <c r="N110" i="19"/>
  <c r="O113" i="19"/>
  <c r="K99" i="19"/>
  <c r="BH99" i="36" s="1"/>
  <c r="I103" i="19"/>
  <c r="BF103" i="36" s="1"/>
  <c r="K113" i="19"/>
  <c r="J107" i="17"/>
  <c r="G116" i="17"/>
  <c r="J116" i="19"/>
  <c r="N111" i="19"/>
  <c r="I102" i="19"/>
  <c r="BF102" i="36" s="1"/>
  <c r="K94" i="19"/>
  <c r="BH94" i="36" s="1"/>
  <c r="L58" i="17"/>
  <c r="AY58" i="36" s="1"/>
  <c r="L106" i="19"/>
  <c r="BI106" i="36" s="1"/>
  <c r="G95" i="17"/>
  <c r="AT95" i="36" s="1"/>
  <c r="I102" i="17"/>
  <c r="AV102" i="36" s="1"/>
  <c r="O115" i="19"/>
  <c r="I94" i="19"/>
  <c r="BF94" i="36" s="1"/>
  <c r="M99" i="19"/>
  <c r="BJ99" i="36" s="1"/>
  <c r="L98" i="17"/>
  <c r="AY98" i="36" s="1"/>
  <c r="J97" i="17"/>
  <c r="AW97" i="36" s="1"/>
  <c r="Z92" i="36"/>
  <c r="G115" i="17"/>
  <c r="L106" i="17"/>
  <c r="AY106" i="36" s="1"/>
  <c r="J101" i="17"/>
  <c r="AW101" i="36" s="1"/>
  <c r="J110" i="19"/>
  <c r="L110" i="19"/>
  <c r="L108" i="19"/>
  <c r="J113" i="19"/>
  <c r="L114" i="19"/>
  <c r="N102" i="19"/>
  <c r="BK102" i="36" s="1"/>
  <c r="J101" i="19"/>
  <c r="BG101" i="36" s="1"/>
  <c r="I108" i="17"/>
  <c r="K118" i="17"/>
  <c r="K116" i="17"/>
  <c r="H107" i="17"/>
  <c r="H102" i="17"/>
  <c r="AU102" i="36" s="1"/>
  <c r="M104" i="19"/>
  <c r="BJ104" i="36" s="1"/>
  <c r="M112" i="19"/>
  <c r="O112" i="19"/>
  <c r="L115" i="19"/>
  <c r="O117" i="19"/>
  <c r="N108" i="19"/>
  <c r="I101" i="19"/>
  <c r="BF101" i="36" s="1"/>
  <c r="H95" i="17"/>
  <c r="AU95" i="36" s="1"/>
  <c r="N95" i="19"/>
  <c r="BK95" i="36" s="1"/>
  <c r="G58" i="17"/>
  <c r="AT58" i="36" s="1"/>
  <c r="J106" i="17"/>
  <c r="AW106" i="36" s="1"/>
  <c r="G99" i="17"/>
  <c r="AT99" i="36" s="1"/>
  <c r="L102" i="17"/>
  <c r="AY102" i="36" s="1"/>
  <c r="L110" i="17"/>
  <c r="L118" i="17"/>
  <c r="I113" i="17"/>
  <c r="G106" i="17"/>
  <c r="AT106" i="36" s="1"/>
  <c r="G114" i="17"/>
  <c r="L99" i="17"/>
  <c r="AY99" i="36" s="1"/>
  <c r="H110" i="17"/>
  <c r="J100" i="17"/>
  <c r="AW100" i="36" s="1"/>
  <c r="L95" i="19"/>
  <c r="BI95" i="36" s="1"/>
  <c r="O106" i="19"/>
  <c r="BL106" i="36" s="1"/>
  <c r="L101" i="19"/>
  <c r="BI101" i="36" s="1"/>
  <c r="L109" i="19"/>
  <c r="M100" i="19"/>
  <c r="BJ100" i="36" s="1"/>
  <c r="O110" i="19"/>
  <c r="J96" i="19"/>
  <c r="BG96" i="36" s="1"/>
  <c r="N116" i="19"/>
  <c r="I117" i="19"/>
  <c r="K93" i="19"/>
  <c r="BH93" i="36" s="1"/>
  <c r="L93" i="19"/>
  <c r="BI93" i="36" s="1"/>
  <c r="M93" i="19"/>
  <c r="N93" i="19"/>
  <c r="BK93" i="36" s="1"/>
  <c r="O93" i="19"/>
  <c r="N98" i="19"/>
  <c r="BK98" i="36" s="1"/>
  <c r="M98" i="19"/>
  <c r="BJ98" i="36" s="1"/>
  <c r="G94" i="17"/>
  <c r="AT94" i="36" s="1"/>
  <c r="H94" i="17"/>
  <c r="AU94" i="36" s="1"/>
  <c r="K94" i="17"/>
  <c r="AX94" i="36" s="1"/>
  <c r="L94" i="17"/>
  <c r="AY94" i="36" s="1"/>
  <c r="O108" i="19"/>
  <c r="O100" i="19"/>
  <c r="BL100" i="36" s="1"/>
  <c r="K103" i="19"/>
  <c r="BH103" i="36" s="1"/>
  <c r="J103" i="19"/>
  <c r="BG103" i="36" s="1"/>
  <c r="H58" i="17"/>
  <c r="AU58" i="36" s="1"/>
  <c r="H71" i="17"/>
  <c r="AU71" i="36" s="1"/>
  <c r="J108" i="17"/>
  <c r="K100" i="17"/>
  <c r="AX100" i="36" s="1"/>
  <c r="K108" i="17"/>
  <c r="L96" i="17"/>
  <c r="AY96" i="36" s="1"/>
  <c r="H103" i="17"/>
  <c r="AU103" i="36" s="1"/>
  <c r="H111" i="17"/>
  <c r="H119" i="17"/>
  <c r="J95" i="17"/>
  <c r="AW95" i="36" s="1"/>
  <c r="F108" i="17"/>
  <c r="J119" i="17"/>
  <c r="H100" i="17"/>
  <c r="AU100" i="36" s="1"/>
  <c r="L105" i="17"/>
  <c r="AY105" i="36" s="1"/>
  <c r="J102" i="19"/>
  <c r="BG102" i="36" s="1"/>
  <c r="K102" i="19"/>
  <c r="BH102" i="36" s="1"/>
  <c r="O97" i="19"/>
  <c r="BL97" i="36" s="1"/>
  <c r="N104" i="19"/>
  <c r="BK104" i="36" s="1"/>
  <c r="J95" i="19"/>
  <c r="BG95" i="36" s="1"/>
  <c r="M102" i="19"/>
  <c r="BJ102" i="36" s="1"/>
  <c r="O95" i="19"/>
  <c r="BL95" i="36" s="1"/>
  <c r="N101" i="19"/>
  <c r="BK101" i="36" s="1"/>
  <c r="K97" i="19"/>
  <c r="BH97" i="36" s="1"/>
  <c r="M107" i="19"/>
  <c r="I94" i="17"/>
  <c r="AV94" i="36" s="1"/>
  <c r="I101" i="17"/>
  <c r="AV101" i="36" s="1"/>
  <c r="N94" i="19"/>
  <c r="BK94" i="36" s="1"/>
  <c r="O94" i="19"/>
  <c r="BL94" i="36" s="1"/>
  <c r="L94" i="19"/>
  <c r="BI94" i="36" s="1"/>
  <c r="M94" i="19"/>
  <c r="BJ94" i="36" s="1"/>
  <c r="I104" i="17"/>
  <c r="AV104" i="36" s="1"/>
  <c r="J109" i="19"/>
  <c r="I58" i="17"/>
  <c r="AV58" i="36" s="1"/>
  <c r="J110" i="17"/>
  <c r="G101" i="17"/>
  <c r="AT101" i="36" s="1"/>
  <c r="G109" i="17"/>
  <c r="H97" i="17"/>
  <c r="AU97" i="36" s="1"/>
  <c r="L104" i="17"/>
  <c r="AY104" i="36" s="1"/>
  <c r="L112" i="17"/>
  <c r="L120" i="17"/>
  <c r="J109" i="17"/>
  <c r="G100" i="17"/>
  <c r="AT100" i="36" s="1"/>
  <c r="G108" i="17"/>
  <c r="L95" i="17"/>
  <c r="AY95" i="36" s="1"/>
  <c r="H106" i="17"/>
  <c r="AU106" i="36" s="1"/>
  <c r="L111" i="17"/>
  <c r="M96" i="19"/>
  <c r="BJ96" i="36" s="1"/>
  <c r="L103" i="19"/>
  <c r="BI103" i="36" s="1"/>
  <c r="N103" i="19"/>
  <c r="BK103" i="36" s="1"/>
  <c r="J106" i="19"/>
  <c r="BG106" i="36" s="1"/>
  <c r="O102" i="19"/>
  <c r="BL102" i="36" s="1"/>
  <c r="K114" i="19"/>
  <c r="L98" i="19"/>
  <c r="BI98" i="36" s="1"/>
  <c r="O99" i="19"/>
  <c r="BL99" i="36" s="1"/>
  <c r="N99" i="19"/>
  <c r="BK99" i="36" s="1"/>
  <c r="G96" i="17"/>
  <c r="AT96" i="36" s="1"/>
  <c r="I96" i="17"/>
  <c r="AV96" i="36" s="1"/>
  <c r="I103" i="17"/>
  <c r="AV103" i="36" s="1"/>
  <c r="I106" i="17"/>
  <c r="AV106" i="36" s="1"/>
  <c r="M105" i="19"/>
  <c r="BJ105" i="36" s="1"/>
  <c r="L105" i="19"/>
  <c r="BI105" i="36" s="1"/>
  <c r="I112" i="17"/>
  <c r="J112" i="17"/>
  <c r="N115" i="19"/>
  <c r="J98" i="17"/>
  <c r="AW98" i="36" s="1"/>
  <c r="K97" i="17"/>
  <c r="AX97" i="36" s="1"/>
  <c r="I110" i="19"/>
  <c r="G57" i="17"/>
  <c r="AT57" i="36" s="1"/>
  <c r="M14" i="19"/>
  <c r="BJ14" i="36" s="1"/>
  <c r="I57" i="17"/>
  <c r="AV57" i="36" s="1"/>
  <c r="K102" i="17"/>
  <c r="AX102" i="36" s="1"/>
  <c r="K110" i="17"/>
  <c r="H105" i="17"/>
  <c r="AU105" i="36" s="1"/>
  <c r="H113" i="17"/>
  <c r="J99" i="17"/>
  <c r="AW99" i="36" s="1"/>
  <c r="J111" i="17"/>
  <c r="K101" i="17"/>
  <c r="AX101" i="36" s="1"/>
  <c r="K109" i="17"/>
  <c r="H96" i="17"/>
  <c r="AU96" i="36" s="1"/>
  <c r="L101" i="17"/>
  <c r="AY101" i="36" s="1"/>
  <c r="H112" i="17"/>
  <c r="O105" i="19"/>
  <c r="BL105" i="36" s="1"/>
  <c r="J98" i="19"/>
  <c r="BG98" i="36" s="1"/>
  <c r="K107" i="19"/>
  <c r="J105" i="19"/>
  <c r="BG105" i="36" s="1"/>
  <c r="O109" i="19"/>
  <c r="O107" i="19"/>
  <c r="N107" i="19"/>
  <c r="G98" i="17"/>
  <c r="AT98" i="36" s="1"/>
  <c r="I98" i="17"/>
  <c r="AV98" i="36" s="1"/>
  <c r="I116" i="17"/>
  <c r="J116" i="17"/>
  <c r="J96" i="17"/>
  <c r="AW96" i="36" s="1"/>
  <c r="K95" i="17"/>
  <c r="AX95" i="36" s="1"/>
  <c r="J94" i="19"/>
  <c r="BG94" i="36" s="1"/>
  <c r="O96" i="19"/>
  <c r="BL96" i="36" s="1"/>
  <c r="K95" i="19"/>
  <c r="BH95" i="36" s="1"/>
  <c r="I118" i="17"/>
  <c r="J118" i="17"/>
  <c r="M97" i="19"/>
  <c r="BJ97" i="36" s="1"/>
  <c r="L97" i="19"/>
  <c r="BI97" i="36" s="1"/>
  <c r="J25" i="19"/>
  <c r="BG25" i="36" s="1"/>
  <c r="L59" i="17"/>
  <c r="AY59" i="36" s="1"/>
  <c r="K96" i="17"/>
  <c r="AX96" i="36" s="1"/>
  <c r="K104" i="17"/>
  <c r="AX104" i="36" s="1"/>
  <c r="K112" i="17"/>
  <c r="K120" i="17"/>
  <c r="H99" i="17"/>
  <c r="AU99" i="36" s="1"/>
  <c r="J103" i="17"/>
  <c r="AW103" i="36" s="1"/>
  <c r="F114" i="17"/>
  <c r="K103" i="17"/>
  <c r="AX103" i="36" s="1"/>
  <c r="K111" i="17"/>
  <c r="K119" i="17"/>
  <c r="L97" i="17"/>
  <c r="AY97" i="36" s="1"/>
  <c r="H108" i="17"/>
  <c r="L113" i="17"/>
  <c r="K96" i="19"/>
  <c r="BH96" i="36" s="1"/>
  <c r="M95" i="19"/>
  <c r="BJ95" i="36" s="1"/>
  <c r="K101" i="19"/>
  <c r="BH101" i="36" s="1"/>
  <c r="J108" i="19"/>
  <c r="L100" i="19"/>
  <c r="BI100" i="36" s="1"/>
  <c r="M109" i="19"/>
  <c r="J97" i="19"/>
  <c r="BG97" i="36" s="1"/>
  <c r="L107" i="19"/>
  <c r="O101" i="19"/>
  <c r="BL101" i="36" s="1"/>
  <c r="K111" i="19"/>
  <c r="J111" i="19"/>
  <c r="L104" i="19"/>
  <c r="BI104" i="36" s="1"/>
  <c r="K104" i="19"/>
  <c r="BH104" i="36" s="1"/>
  <c r="I105" i="17"/>
  <c r="AV105" i="36" s="1"/>
  <c r="N106" i="19"/>
  <c r="BK106" i="36" s="1"/>
  <c r="M106" i="19"/>
  <c r="BJ106" i="36" s="1"/>
  <c r="I99" i="17"/>
  <c r="AV99" i="36" s="1"/>
  <c r="K99" i="17"/>
  <c r="AX99" i="36" s="1"/>
  <c r="G97" i="17"/>
  <c r="AT97" i="36" s="1"/>
  <c r="G105" i="17"/>
  <c r="AT105" i="36" s="1"/>
  <c r="G113" i="17"/>
  <c r="L100" i="17"/>
  <c r="AY100" i="36" s="1"/>
  <c r="L108" i="17"/>
  <c r="I97" i="17"/>
  <c r="AV97" i="36" s="1"/>
  <c r="I111" i="17"/>
  <c r="I119" i="17"/>
  <c r="J105" i="17"/>
  <c r="AW105" i="36" s="1"/>
  <c r="G104" i="17"/>
  <c r="AT104" i="36" s="1"/>
  <c r="G112" i="17"/>
  <c r="G120" i="17"/>
  <c r="H98" i="17"/>
  <c r="AU98" i="36" s="1"/>
  <c r="L103" i="17"/>
  <c r="AY103" i="36" s="1"/>
  <c r="H114" i="17"/>
  <c r="L119" i="17"/>
  <c r="J93" i="19"/>
  <c r="BG93" i="36" s="1"/>
  <c r="O98" i="19"/>
  <c r="BL98" i="36" s="1"/>
  <c r="N105" i="19"/>
  <c r="BK105" i="36" s="1"/>
  <c r="L102" i="19"/>
  <c r="BI102" i="36" s="1"/>
  <c r="K109" i="19"/>
  <c r="J99" i="19"/>
  <c r="BG99" i="36" s="1"/>
  <c r="J107" i="19"/>
  <c r="M101" i="19"/>
  <c r="BJ101" i="36" s="1"/>
  <c r="K98" i="19"/>
  <c r="BH98" i="36" s="1"/>
  <c r="M108" i="19"/>
  <c r="J104" i="19"/>
  <c r="BG104" i="36" s="1"/>
  <c r="L112" i="19"/>
  <c r="K112" i="19"/>
  <c r="I120" i="17"/>
  <c r="J120" i="17"/>
  <c r="M113" i="19"/>
  <c r="L113" i="19"/>
  <c r="I109" i="17"/>
  <c r="J117" i="19"/>
  <c r="O116" i="19"/>
  <c r="N97" i="19"/>
  <c r="BK97" i="36" s="1"/>
  <c r="J104" i="17"/>
  <c r="AW104" i="36" s="1"/>
  <c r="K98" i="17"/>
  <c r="AX98" i="36" s="1"/>
  <c r="K106" i="17"/>
  <c r="AX106" i="36" s="1"/>
  <c r="K114" i="17"/>
  <c r="H101" i="17"/>
  <c r="AU101" i="36" s="1"/>
  <c r="H109" i="17"/>
  <c r="F98" i="17"/>
  <c r="AS98" i="36" s="1"/>
  <c r="F106" i="17"/>
  <c r="AS106" i="36" s="1"/>
  <c r="F116" i="17"/>
  <c r="K105" i="17"/>
  <c r="AX105" i="36" s="1"/>
  <c r="K113" i="17"/>
  <c r="H104" i="17"/>
  <c r="AU104" i="36" s="1"/>
  <c r="L109" i="17"/>
  <c r="H120" i="17"/>
  <c r="N96" i="19"/>
  <c r="BK96" i="36" s="1"/>
  <c r="M103" i="19"/>
  <c r="BJ103" i="36" s="1"/>
  <c r="K117" i="19"/>
  <c r="K100" i="19"/>
  <c r="BH100" i="36" s="1"/>
  <c r="K108" i="19"/>
  <c r="K116" i="19"/>
  <c r="O111" i="19"/>
  <c r="L99" i="19"/>
  <c r="BI99" i="36" s="1"/>
  <c r="N109" i="19"/>
  <c r="K105" i="19"/>
  <c r="BH105" i="36" s="1"/>
  <c r="M115" i="19"/>
  <c r="I110" i="17"/>
  <c r="N114" i="19"/>
  <c r="M114" i="19"/>
  <c r="L96" i="19"/>
  <c r="BI96" i="36" s="1"/>
  <c r="I114" i="17"/>
  <c r="J114" i="17"/>
  <c r="J102" i="17"/>
  <c r="AW102" i="36" s="1"/>
  <c r="I107" i="17"/>
  <c r="I106" i="19"/>
  <c r="BF106" i="36" s="1"/>
  <c r="I114" i="19"/>
  <c r="I112" i="19"/>
  <c r="I104" i="19"/>
  <c r="BF104" i="36" s="1"/>
  <c r="I107" i="19"/>
  <c r="I115" i="19"/>
  <c r="I105" i="19"/>
  <c r="BF105" i="36" s="1"/>
  <c r="I113" i="19"/>
  <c r="F104" i="17"/>
  <c r="AS104" i="36" s="1"/>
  <c r="F112" i="17"/>
  <c r="F120" i="17"/>
  <c r="F111" i="17"/>
  <c r="F101" i="17"/>
  <c r="AS101" i="36" s="1"/>
  <c r="F117" i="17"/>
  <c r="F107" i="17"/>
  <c r="F113" i="17"/>
  <c r="F103" i="17"/>
  <c r="AS103" i="36" s="1"/>
  <c r="F119" i="17"/>
  <c r="F109" i="17"/>
  <c r="F94" i="17"/>
  <c r="AS94" i="36" s="1"/>
  <c r="F102" i="17"/>
  <c r="AS102" i="36" s="1"/>
  <c r="F110" i="17"/>
  <c r="F118" i="17"/>
  <c r="F115" i="17"/>
  <c r="F105" i="17"/>
  <c r="AS105" i="36" s="1"/>
  <c r="T113" i="16"/>
  <c r="AC94" i="36"/>
  <c r="T105" i="16"/>
  <c r="AM102" i="36"/>
  <c r="T109" i="16"/>
  <c r="AC96" i="36"/>
  <c r="W93" i="36"/>
  <c r="T101" i="16"/>
  <c r="T97" i="16"/>
  <c r="AC93" i="36"/>
  <c r="T93" i="16"/>
  <c r="AB93" i="36"/>
  <c r="J57" i="17"/>
  <c r="AW57" i="36" s="1"/>
  <c r="K56" i="17"/>
  <c r="AX56" i="36" s="1"/>
  <c r="L70" i="17"/>
  <c r="AY70" i="36" s="1"/>
  <c r="K57" i="17"/>
  <c r="AX57" i="36" s="1"/>
  <c r="J56" i="17"/>
  <c r="AW56" i="36" s="1"/>
  <c r="L57" i="17"/>
  <c r="AY57" i="36" s="1"/>
  <c r="H56" i="17"/>
  <c r="AU56" i="36" s="1"/>
  <c r="G56" i="17"/>
  <c r="AT56" i="36" s="1"/>
  <c r="K26" i="19"/>
  <c r="BH26" i="36" s="1"/>
  <c r="H76" i="17"/>
  <c r="AU76" i="36" s="1"/>
  <c r="H88" i="17"/>
  <c r="AU88" i="36" s="1"/>
  <c r="G71" i="17"/>
  <c r="AT71" i="36" s="1"/>
  <c r="O26" i="19"/>
  <c r="BL26" i="36" s="1"/>
  <c r="K73" i="17"/>
  <c r="AX73" i="36" s="1"/>
  <c r="M26" i="19"/>
  <c r="BJ26" i="36" s="1"/>
  <c r="K57" i="19"/>
  <c r="BH57" i="36" s="1"/>
  <c r="F93" i="17"/>
  <c r="AS93" i="36" s="1"/>
  <c r="N41" i="19"/>
  <c r="BK41" i="36" s="1"/>
  <c r="I92" i="17"/>
  <c r="AV92" i="36" s="1"/>
  <c r="H24" i="17"/>
  <c r="AU24" i="36" s="1"/>
  <c r="K26" i="17"/>
  <c r="AX26" i="36" s="1"/>
  <c r="J88" i="17"/>
  <c r="AW88" i="36" s="1"/>
  <c r="I38" i="17"/>
  <c r="AV38" i="36" s="1"/>
  <c r="L13" i="19"/>
  <c r="BI13" i="36" s="1"/>
  <c r="O27" i="19"/>
  <c r="BL27" i="36" s="1"/>
  <c r="G40" i="17"/>
  <c r="AT40" i="36" s="1"/>
  <c r="K89" i="17"/>
  <c r="AX89" i="36" s="1"/>
  <c r="I43" i="17"/>
  <c r="AV43" i="36" s="1"/>
  <c r="H26" i="17"/>
  <c r="AU26" i="36" s="1"/>
  <c r="G88" i="17"/>
  <c r="AT88" i="36" s="1"/>
  <c r="M27" i="19"/>
  <c r="BJ27" i="36" s="1"/>
  <c r="F34" i="17"/>
  <c r="AS34" i="36" s="1"/>
  <c r="I89" i="17"/>
  <c r="AV89" i="36" s="1"/>
  <c r="J89" i="17"/>
  <c r="AW89" i="36" s="1"/>
  <c r="L20" i="17"/>
  <c r="AY20" i="36" s="1"/>
  <c r="L24" i="17"/>
  <c r="AY24" i="36" s="1"/>
  <c r="I90" i="17"/>
  <c r="AV90" i="36" s="1"/>
  <c r="J13" i="19"/>
  <c r="BG13" i="36" s="1"/>
  <c r="K12" i="19"/>
  <c r="BH12" i="36" s="1"/>
  <c r="K90" i="17"/>
  <c r="AX90" i="36" s="1"/>
  <c r="L90" i="17"/>
  <c r="AY90" i="36" s="1"/>
  <c r="L25" i="17"/>
  <c r="AY25" i="36" s="1"/>
  <c r="G26" i="17"/>
  <c r="AT26" i="36" s="1"/>
  <c r="I26" i="17"/>
  <c r="AV26" i="36" s="1"/>
  <c r="L17" i="19"/>
  <c r="BI17" i="36" s="1"/>
  <c r="J25" i="17"/>
  <c r="AW25" i="36" s="1"/>
  <c r="K25" i="17"/>
  <c r="AX25" i="36" s="1"/>
  <c r="K24" i="17"/>
  <c r="AX24" i="36" s="1"/>
  <c r="G25" i="17"/>
  <c r="AT25" i="36" s="1"/>
  <c r="J90" i="17"/>
  <c r="AW90" i="36" s="1"/>
  <c r="M17" i="19"/>
  <c r="BJ17" i="36" s="1"/>
  <c r="K22" i="17"/>
  <c r="AX22" i="36" s="1"/>
  <c r="L26" i="17"/>
  <c r="AY26" i="36" s="1"/>
  <c r="G27" i="17"/>
  <c r="AT27" i="36" s="1"/>
  <c r="J24" i="17"/>
  <c r="AW24" i="36" s="1"/>
  <c r="M15" i="19"/>
  <c r="BJ15" i="36" s="1"/>
  <c r="I25" i="17"/>
  <c r="AV25" i="36" s="1"/>
  <c r="L89" i="17"/>
  <c r="AY89" i="36" s="1"/>
  <c r="I24" i="17"/>
  <c r="AV24" i="36" s="1"/>
  <c r="K88" i="17"/>
  <c r="AX88" i="36" s="1"/>
  <c r="H91" i="17"/>
  <c r="AU91" i="36" s="1"/>
  <c r="F82" i="17"/>
  <c r="K89" i="19"/>
  <c r="BH89" i="36" s="1"/>
  <c r="W2" i="36"/>
  <c r="W53" i="36"/>
  <c r="Z45" i="36"/>
  <c r="Z26" i="36"/>
  <c r="T22" i="16"/>
  <c r="AB22" i="36"/>
  <c r="T54" i="16"/>
  <c r="AB54" i="36"/>
  <c r="T31" i="16"/>
  <c r="AB31" i="36"/>
  <c r="T63" i="16"/>
  <c r="AB63" i="36"/>
  <c r="T24" i="16"/>
  <c r="AB24" i="36"/>
  <c r="T56" i="16"/>
  <c r="AB56" i="36"/>
  <c r="T9" i="16"/>
  <c r="AB9" i="36"/>
  <c r="T41" i="16"/>
  <c r="AB41" i="36"/>
  <c r="T18" i="16"/>
  <c r="AB18" i="36"/>
  <c r="T50" i="16"/>
  <c r="AB50" i="36"/>
  <c r="T82" i="16"/>
  <c r="AB82" i="36"/>
  <c r="Z36" i="36"/>
  <c r="Z77" i="36"/>
  <c r="Z39" i="36"/>
  <c r="Z65" i="36"/>
  <c r="Z58" i="36"/>
  <c r="Z90" i="36"/>
  <c r="T28" i="16"/>
  <c r="AB28" i="36"/>
  <c r="T60" i="16"/>
  <c r="AB60" i="36"/>
  <c r="Z29" i="36"/>
  <c r="Z61" i="36"/>
  <c r="T29" i="16"/>
  <c r="AB29" i="36"/>
  <c r="T61" i="16"/>
  <c r="AB61" i="36"/>
  <c r="T11" i="16"/>
  <c r="AB11" i="36"/>
  <c r="T43" i="16"/>
  <c r="AB43" i="36"/>
  <c r="T75" i="16"/>
  <c r="AB75" i="36"/>
  <c r="W37" i="36"/>
  <c r="Z44" i="36"/>
  <c r="Z6" i="36"/>
  <c r="Z70" i="36"/>
  <c r="Z47" i="36"/>
  <c r="Z32" i="36"/>
  <c r="Z73" i="36"/>
  <c r="T30" i="16"/>
  <c r="AB30" i="36"/>
  <c r="T62" i="16"/>
  <c r="AB62" i="36"/>
  <c r="T7" i="16"/>
  <c r="AB7" i="36"/>
  <c r="T39" i="16"/>
  <c r="AB39" i="36"/>
  <c r="T71" i="16"/>
  <c r="AB71" i="36"/>
  <c r="T90" i="16"/>
  <c r="AB90" i="36"/>
  <c r="T32" i="16"/>
  <c r="AB32" i="36"/>
  <c r="T64" i="16"/>
  <c r="AB64" i="36"/>
  <c r="T17" i="16"/>
  <c r="AB17" i="36"/>
  <c r="T26" i="16"/>
  <c r="AB26" i="36"/>
  <c r="T58" i="16"/>
  <c r="AB58" i="36"/>
  <c r="I21" i="19"/>
  <c r="BF21" i="36" s="1"/>
  <c r="BA21" i="36"/>
  <c r="I70" i="19"/>
  <c r="BF70" i="36" s="1"/>
  <c r="BC70" i="36"/>
  <c r="F67" i="17"/>
  <c r="AS67" i="36" s="1"/>
  <c r="L85" i="19"/>
  <c r="BI85" i="36" s="1"/>
  <c r="F57" i="17"/>
  <c r="AS57" i="36" s="1"/>
  <c r="Z83" i="36"/>
  <c r="Z52" i="36"/>
  <c r="Z14" i="36"/>
  <c r="Z78" i="36"/>
  <c r="Z40" i="36"/>
  <c r="Z17" i="36"/>
  <c r="Z81" i="36"/>
  <c r="Z12" i="36"/>
  <c r="K2" i="16"/>
  <c r="Z2" i="36"/>
  <c r="T4" i="16"/>
  <c r="AB4" i="36"/>
  <c r="T36" i="16"/>
  <c r="AB36" i="36"/>
  <c r="T68" i="16"/>
  <c r="AB68" i="36"/>
  <c r="Z5" i="36"/>
  <c r="Z37" i="36"/>
  <c r="Z69" i="36"/>
  <c r="T5" i="16"/>
  <c r="AB5" i="36"/>
  <c r="T37" i="16"/>
  <c r="AB37" i="36"/>
  <c r="T69" i="16"/>
  <c r="AB69" i="36"/>
  <c r="T19" i="16"/>
  <c r="AB19" i="36"/>
  <c r="Z91" i="36"/>
  <c r="Z60" i="36"/>
  <c r="Z86" i="36"/>
  <c r="Z48" i="36"/>
  <c r="Z10" i="36"/>
  <c r="T6" i="16"/>
  <c r="AB6" i="36"/>
  <c r="T38" i="16"/>
  <c r="AB38" i="36"/>
  <c r="T70" i="16"/>
  <c r="AB70" i="36"/>
  <c r="T15" i="16"/>
  <c r="AB15" i="36"/>
  <c r="T79" i="16"/>
  <c r="AB79" i="36"/>
  <c r="T8" i="16"/>
  <c r="AB8" i="36"/>
  <c r="T40" i="16"/>
  <c r="AB40" i="36"/>
  <c r="T72" i="16"/>
  <c r="AB72" i="36"/>
  <c r="T25" i="16"/>
  <c r="AB25" i="36"/>
  <c r="T57" i="16"/>
  <c r="AB57" i="36"/>
  <c r="T2" i="16"/>
  <c r="AB2" i="36"/>
  <c r="T34" i="16"/>
  <c r="AB34" i="36"/>
  <c r="T66" i="16"/>
  <c r="AB66" i="36"/>
  <c r="I38" i="19"/>
  <c r="BF38" i="36" s="1"/>
  <c r="BC38" i="36"/>
  <c r="F92" i="17"/>
  <c r="AS92" i="36" s="1"/>
  <c r="Z79" i="36"/>
  <c r="Z33" i="36"/>
  <c r="Z74" i="36"/>
  <c r="F36" i="17"/>
  <c r="AS36" i="36" s="1"/>
  <c r="T12" i="16"/>
  <c r="AB12" i="36"/>
  <c r="Z13" i="36"/>
  <c r="T13" i="16"/>
  <c r="AB13" i="36"/>
  <c r="T45" i="16"/>
  <c r="AB45" i="36"/>
  <c r="T77" i="16"/>
  <c r="AB77" i="36"/>
  <c r="Z3" i="36"/>
  <c r="T27" i="16"/>
  <c r="AB27" i="36"/>
  <c r="T59" i="16"/>
  <c r="AB59" i="36"/>
  <c r="W13" i="36"/>
  <c r="W69" i="36"/>
  <c r="Z43" i="36"/>
  <c r="Z18" i="36"/>
  <c r="F79" i="17"/>
  <c r="AS79" i="36" s="1"/>
  <c r="T14" i="16"/>
  <c r="AB14" i="36"/>
  <c r="Z63" i="36"/>
  <c r="T23" i="16"/>
  <c r="AB23" i="36"/>
  <c r="T55" i="16"/>
  <c r="AB55" i="36"/>
  <c r="T16" i="16"/>
  <c r="AB16" i="36"/>
  <c r="T48" i="16"/>
  <c r="AB48" i="36"/>
  <c r="T33" i="16"/>
  <c r="AB33" i="36"/>
  <c r="T65" i="16"/>
  <c r="AB65" i="36"/>
  <c r="T10" i="16"/>
  <c r="AB10" i="36"/>
  <c r="T74" i="16"/>
  <c r="AB74" i="36"/>
  <c r="W21" i="36"/>
  <c r="W63" i="36"/>
  <c r="Z84" i="36"/>
  <c r="Z49" i="36"/>
  <c r="T20" i="16"/>
  <c r="AB20" i="36"/>
  <c r="T52" i="16"/>
  <c r="AB52" i="36"/>
  <c r="Z21" i="36"/>
  <c r="AC53" i="36"/>
  <c r="T21" i="16"/>
  <c r="AB21" i="36"/>
  <c r="T53" i="16"/>
  <c r="AB53" i="36"/>
  <c r="T85" i="16"/>
  <c r="AB85" i="36"/>
  <c r="Z11" i="36"/>
  <c r="T3" i="16"/>
  <c r="AB3" i="36"/>
  <c r="T35" i="16"/>
  <c r="AB35" i="36"/>
  <c r="T67" i="16"/>
  <c r="AB67" i="36"/>
  <c r="F26" i="17"/>
  <c r="AS26" i="36" s="1"/>
  <c r="F91" i="17"/>
  <c r="AS91" i="36" s="1"/>
  <c r="F51" i="17"/>
  <c r="AS51" i="36" s="1"/>
  <c r="F20" i="17"/>
  <c r="AS20" i="36" s="1"/>
  <c r="F5" i="17"/>
  <c r="AS5" i="36" s="1"/>
  <c r="F70" i="17"/>
  <c r="AS70" i="36" s="1"/>
  <c r="F71" i="17"/>
  <c r="AS71" i="36" s="1"/>
  <c r="F55" i="17"/>
  <c r="F24" i="17"/>
  <c r="AS24" i="36" s="1"/>
  <c r="F89" i="17"/>
  <c r="AS89" i="36" s="1"/>
  <c r="F52" i="17"/>
  <c r="AS52" i="36" s="1"/>
  <c r="F59" i="17"/>
  <c r="AS59" i="36" s="1"/>
  <c r="F28" i="17"/>
  <c r="F13" i="17"/>
  <c r="AS13" i="36" s="1"/>
  <c r="F78" i="17"/>
  <c r="AS78" i="36" s="1"/>
  <c r="F63" i="17"/>
  <c r="AS63" i="36" s="1"/>
  <c r="F32" i="17"/>
  <c r="AS32" i="36" s="1"/>
  <c r="F90" i="17"/>
  <c r="AS90" i="36" s="1"/>
  <c r="F60" i="17"/>
  <c r="AS60" i="36" s="1"/>
  <c r="F42" i="17"/>
  <c r="AS42" i="36" s="1"/>
  <c r="F3" i="17"/>
  <c r="AS3" i="36" s="1"/>
  <c r="F68" i="17"/>
  <c r="AS68" i="36" s="1"/>
  <c r="F21" i="17"/>
  <c r="AS21" i="36" s="1"/>
  <c r="F86" i="17"/>
  <c r="AS86" i="36" s="1"/>
  <c r="F87" i="17"/>
  <c r="AS87" i="36" s="1"/>
  <c r="F72" i="17"/>
  <c r="AS72" i="36" s="1"/>
  <c r="F40" i="17"/>
  <c r="AS40" i="36" s="1"/>
  <c r="F9" i="17"/>
  <c r="AS9" i="36" s="1"/>
  <c r="F30" i="17"/>
  <c r="AS30" i="36" s="1"/>
  <c r="F50" i="17"/>
  <c r="F11" i="17"/>
  <c r="AS11" i="36" s="1"/>
  <c r="F76" i="17"/>
  <c r="AS76" i="36" s="1"/>
  <c r="F69" i="17"/>
  <c r="AS69" i="36" s="1"/>
  <c r="F29" i="17"/>
  <c r="AS29" i="36" s="1"/>
  <c r="F80" i="17"/>
  <c r="AS80" i="36" s="1"/>
  <c r="F48" i="17"/>
  <c r="AS48" i="36" s="1"/>
  <c r="F41" i="17"/>
  <c r="AS41" i="36" s="1"/>
  <c r="F17" i="17"/>
  <c r="AS17" i="36" s="1"/>
  <c r="F38" i="17"/>
  <c r="AS38" i="36" s="1"/>
  <c r="F58" i="17"/>
  <c r="AS58" i="36" s="1"/>
  <c r="F19" i="17"/>
  <c r="AS19" i="36" s="1"/>
  <c r="F84" i="17"/>
  <c r="AS84" i="36" s="1"/>
  <c r="F77" i="17"/>
  <c r="AS77" i="36" s="1"/>
  <c r="F37" i="17"/>
  <c r="AS37" i="36" s="1"/>
  <c r="F6" i="17"/>
  <c r="AS6" i="36" s="1"/>
  <c r="F7" i="17"/>
  <c r="AS7" i="36" s="1"/>
  <c r="F88" i="17"/>
  <c r="AS88" i="36" s="1"/>
  <c r="F56" i="17"/>
  <c r="AS56" i="36" s="1"/>
  <c r="F49" i="17"/>
  <c r="AS49" i="36" s="1"/>
  <c r="F25" i="17"/>
  <c r="AS25" i="36" s="1"/>
  <c r="F46" i="17"/>
  <c r="AS46" i="36" s="1"/>
  <c r="F2" i="17"/>
  <c r="AS2" i="36" s="1"/>
  <c r="F66" i="17"/>
  <c r="AS66" i="36" s="1"/>
  <c r="F27" i="17"/>
  <c r="AS27" i="36" s="1"/>
  <c r="F85" i="17"/>
  <c r="AS85" i="36" s="1"/>
  <c r="F45" i="17"/>
  <c r="AS45" i="36" s="1"/>
  <c r="F14" i="17"/>
  <c r="AS14" i="36" s="1"/>
  <c r="F15" i="17"/>
  <c r="AS15" i="36" s="1"/>
  <c r="F64" i="17"/>
  <c r="AS64" i="36" s="1"/>
  <c r="F33" i="17"/>
  <c r="AS33" i="36" s="1"/>
  <c r="F54" i="17"/>
  <c r="AS54" i="36" s="1"/>
  <c r="F10" i="17"/>
  <c r="AS10" i="36" s="1"/>
  <c r="F75" i="17"/>
  <c r="AS75" i="36" s="1"/>
  <c r="F35" i="17"/>
  <c r="AS35" i="36" s="1"/>
  <c r="F53" i="17"/>
  <c r="AS53" i="36" s="1"/>
  <c r="F22" i="17"/>
  <c r="AS22" i="36" s="1"/>
  <c r="F23" i="17"/>
  <c r="AS23" i="36" s="1"/>
  <c r="F8" i="17"/>
  <c r="AS8" i="36" s="1"/>
  <c r="F73" i="17"/>
  <c r="AS73" i="36" s="1"/>
  <c r="F65" i="17"/>
  <c r="AS65" i="36" s="1"/>
  <c r="F4" i="17"/>
  <c r="F31" i="17"/>
  <c r="AS31" i="36" s="1"/>
  <c r="F18" i="17"/>
  <c r="F83" i="17"/>
  <c r="AS83" i="36" s="1"/>
  <c r="F43" i="17"/>
  <c r="AS43" i="36" s="1"/>
  <c r="F12" i="17"/>
  <c r="AS12" i="36" s="1"/>
  <c r="F61" i="17"/>
  <c r="AS61" i="36" s="1"/>
  <c r="F62" i="17"/>
  <c r="AS62" i="36" s="1"/>
  <c r="F47" i="17"/>
  <c r="AS47" i="36" s="1"/>
  <c r="F16" i="17"/>
  <c r="AS16" i="36" s="1"/>
  <c r="F81" i="17"/>
  <c r="AS81" i="36" s="1"/>
  <c r="F74" i="17"/>
  <c r="AS74" i="36" s="1"/>
  <c r="F44" i="17"/>
  <c r="AS44" i="36" s="1"/>
  <c r="F39" i="17"/>
  <c r="AS39" i="36" s="1"/>
  <c r="AQ67" i="36"/>
  <c r="AQ82" i="36"/>
  <c r="AQ57" i="36"/>
  <c r="AQ93" i="36"/>
  <c r="AQ34" i="36"/>
  <c r="AQ92" i="36"/>
  <c r="I46" i="19"/>
  <c r="BF46" i="36" s="1"/>
  <c r="K36" i="17"/>
  <c r="AX36" i="36" s="1"/>
  <c r="K68" i="17"/>
  <c r="AX68" i="36" s="1"/>
  <c r="H16" i="17"/>
  <c r="AU16" i="36" s="1"/>
  <c r="K45" i="17"/>
  <c r="AX45" i="36" s="1"/>
  <c r="J80" i="17"/>
  <c r="AW80" i="36" s="1"/>
  <c r="L30" i="17"/>
  <c r="AY30" i="36" s="1"/>
  <c r="G62" i="17"/>
  <c r="AT62" i="36" s="1"/>
  <c r="J93" i="17"/>
  <c r="AW93" i="36" s="1"/>
  <c r="K15" i="19"/>
  <c r="BH15" i="36" s="1"/>
  <c r="J13" i="17"/>
  <c r="AW13" i="36" s="1"/>
  <c r="I53" i="19"/>
  <c r="BF53" i="36" s="1"/>
  <c r="K46" i="17"/>
  <c r="AX46" i="36" s="1"/>
  <c r="H48" i="17"/>
  <c r="AU48" i="36" s="1"/>
  <c r="J44" i="17"/>
  <c r="AW44" i="36" s="1"/>
  <c r="K64" i="17"/>
  <c r="AX64" i="36" s="1"/>
  <c r="O15" i="19"/>
  <c r="BL15" i="36" s="1"/>
  <c r="I58" i="19"/>
  <c r="BF58" i="36" s="1"/>
  <c r="L15" i="19"/>
  <c r="BI15" i="36" s="1"/>
  <c r="H54" i="17"/>
  <c r="AU54" i="36" s="1"/>
  <c r="I78" i="17"/>
  <c r="AV78" i="36" s="1"/>
  <c r="I77" i="17"/>
  <c r="AV77" i="36" s="1"/>
  <c r="I29" i="19"/>
  <c r="BF29" i="36" s="1"/>
  <c r="I61" i="19"/>
  <c r="BF61" i="36" s="1"/>
  <c r="J26" i="17"/>
  <c r="AW26" i="36" s="1"/>
  <c r="L56" i="17"/>
  <c r="AY56" i="36" s="1"/>
  <c r="H90" i="17"/>
  <c r="AU90" i="36" s="1"/>
  <c r="I18" i="19"/>
  <c r="BF18" i="36" s="1"/>
  <c r="I30" i="19"/>
  <c r="BF30" i="36" s="1"/>
  <c r="K32" i="17"/>
  <c r="AX32" i="36" s="1"/>
  <c r="J59" i="17"/>
  <c r="AW59" i="36" s="1"/>
  <c r="I91" i="17"/>
  <c r="AV91" i="36" s="1"/>
  <c r="K14" i="19"/>
  <c r="BH14" i="36" s="1"/>
  <c r="G14" i="17"/>
  <c r="AT14" i="36" s="1"/>
  <c r="H40" i="17"/>
  <c r="AU40" i="36" s="1"/>
  <c r="I34" i="19"/>
  <c r="BF34" i="36" s="1"/>
  <c r="K13" i="19"/>
  <c r="BH13" i="36" s="1"/>
  <c r="K31" i="19"/>
  <c r="BH31" i="36" s="1"/>
  <c r="O63" i="19"/>
  <c r="BL63" i="36" s="1"/>
  <c r="H22" i="17"/>
  <c r="AU22" i="36" s="1"/>
  <c r="J55" i="17"/>
  <c r="AW55" i="36" s="1"/>
  <c r="J82" i="17"/>
  <c r="AW82" i="36" s="1"/>
  <c r="G73" i="17"/>
  <c r="AT73" i="36" s="1"/>
  <c r="G33" i="17"/>
  <c r="AT33" i="36" s="1"/>
  <c r="I56" i="17"/>
  <c r="AV56" i="36" s="1"/>
  <c r="G90" i="17"/>
  <c r="AT90" i="36" s="1"/>
  <c r="I13" i="19"/>
  <c r="BF13" i="36" s="1"/>
  <c r="N13" i="19"/>
  <c r="BK13" i="36" s="1"/>
  <c r="O16" i="19"/>
  <c r="BL16" i="36" s="1"/>
  <c r="I14" i="19"/>
  <c r="BF14" i="36" s="1"/>
  <c r="K92" i="17"/>
  <c r="AX92" i="36" s="1"/>
  <c r="I88" i="17"/>
  <c r="AV88" i="36" s="1"/>
  <c r="I17" i="19"/>
  <c r="BF17" i="36" s="1"/>
  <c r="I14" i="17"/>
  <c r="AV14" i="36" s="1"/>
  <c r="I86" i="17"/>
  <c r="AV86" i="36" s="1"/>
  <c r="H61" i="17"/>
  <c r="AU61" i="36" s="1"/>
  <c r="K54" i="17"/>
  <c r="AX54" i="36" s="1"/>
  <c r="K78" i="17"/>
  <c r="AX78" i="36" s="1"/>
  <c r="L14" i="17"/>
  <c r="AY14" i="36" s="1"/>
  <c r="J33" i="17"/>
  <c r="AW33" i="36" s="1"/>
  <c r="J77" i="17"/>
  <c r="AW77" i="36" s="1"/>
  <c r="I28" i="17"/>
  <c r="AV28" i="36" s="1"/>
  <c r="G55" i="17"/>
  <c r="AT55" i="36" s="1"/>
  <c r="G75" i="17"/>
  <c r="AT75" i="36" s="1"/>
  <c r="K93" i="17"/>
  <c r="AX93" i="36" s="1"/>
  <c r="H27" i="17"/>
  <c r="AU27" i="36" s="1"/>
  <c r="L45" i="17"/>
  <c r="AY45" i="36" s="1"/>
  <c r="L73" i="17"/>
  <c r="AY73" i="36" s="1"/>
  <c r="J92" i="17"/>
  <c r="AW92" i="36" s="1"/>
  <c r="G22" i="17"/>
  <c r="AT22" i="36" s="1"/>
  <c r="K44" i="17"/>
  <c r="AX44" i="36" s="1"/>
  <c r="I63" i="17"/>
  <c r="AV63" i="36" s="1"/>
  <c r="G42" i="17"/>
  <c r="AT42" i="36" s="1"/>
  <c r="I42" i="17"/>
  <c r="AV42" i="36" s="1"/>
  <c r="J51" i="17"/>
  <c r="AW51" i="36" s="1"/>
  <c r="G74" i="17"/>
  <c r="AT74" i="36" s="1"/>
  <c r="L76" i="17"/>
  <c r="AY76" i="36" s="1"/>
  <c r="I22" i="17"/>
  <c r="AV22" i="36" s="1"/>
  <c r="L75" i="17"/>
  <c r="AY75" i="36" s="1"/>
  <c r="K86" i="17"/>
  <c r="AX86" i="36" s="1"/>
  <c r="H20" i="17"/>
  <c r="AU20" i="36" s="1"/>
  <c r="J41" i="17"/>
  <c r="AW41" i="36" s="1"/>
  <c r="H60" i="17"/>
  <c r="AU60" i="36" s="1"/>
  <c r="L78" i="17"/>
  <c r="AY78" i="36" s="1"/>
  <c r="K29" i="17"/>
  <c r="AX29" i="36" s="1"/>
  <c r="I76" i="17"/>
  <c r="AV76" i="36" s="1"/>
  <c r="J28" i="17"/>
  <c r="AW28" i="36" s="1"/>
  <c r="H55" i="17"/>
  <c r="AU55" i="36" s="1"/>
  <c r="H75" i="17"/>
  <c r="AU75" i="36" s="1"/>
  <c r="L93" i="17"/>
  <c r="AY93" i="36" s="1"/>
  <c r="I23" i="17"/>
  <c r="AV23" i="36" s="1"/>
  <c r="G46" i="17"/>
  <c r="AT46" i="36" s="1"/>
  <c r="K40" i="17"/>
  <c r="AX40" i="36" s="1"/>
  <c r="G41" i="17"/>
  <c r="AT41" i="36" s="1"/>
  <c r="K72" i="17"/>
  <c r="AX72" i="36" s="1"/>
  <c r="J87" i="17"/>
  <c r="AW87" i="36" s="1"/>
  <c r="I90" i="19"/>
  <c r="BF90" i="36" s="1"/>
  <c r="L11" i="19"/>
  <c r="BI11" i="36" s="1"/>
  <c r="K44" i="19"/>
  <c r="BH44" i="36" s="1"/>
  <c r="L75" i="19"/>
  <c r="BI75" i="36" s="1"/>
  <c r="I30" i="17"/>
  <c r="AV30" i="36" s="1"/>
  <c r="H13" i="17"/>
  <c r="AU13" i="36" s="1"/>
  <c r="H77" i="17"/>
  <c r="AU77" i="36" s="1"/>
  <c r="I29" i="17"/>
  <c r="AV29" i="36" s="1"/>
  <c r="L22" i="17"/>
  <c r="AY22" i="36" s="1"/>
  <c r="L42" i="17"/>
  <c r="AY42" i="36" s="1"/>
  <c r="J61" i="17"/>
  <c r="AW61" i="36" s="1"/>
  <c r="H84" i="17"/>
  <c r="AU84" i="36" s="1"/>
  <c r="K12" i="17"/>
  <c r="AX12" i="36" s="1"/>
  <c r="G31" i="17"/>
  <c r="AT31" i="36" s="1"/>
  <c r="G59" i="17"/>
  <c r="AT59" i="36" s="1"/>
  <c r="K77" i="17"/>
  <c r="AX77" i="36" s="1"/>
  <c r="L29" i="17"/>
  <c r="AY29" i="36" s="1"/>
  <c r="J76" i="17"/>
  <c r="AW76" i="36" s="1"/>
  <c r="I27" i="17"/>
  <c r="AV27" i="36" s="1"/>
  <c r="K52" i="17"/>
  <c r="AX52" i="36" s="1"/>
  <c r="K76" i="17"/>
  <c r="AX76" i="36" s="1"/>
  <c r="J31" i="17"/>
  <c r="AW31" i="36" s="1"/>
  <c r="H42" i="17"/>
  <c r="AU42" i="36" s="1"/>
  <c r="H46" i="17"/>
  <c r="AU46" i="36" s="1"/>
  <c r="I72" i="17"/>
  <c r="AV72" i="36" s="1"/>
  <c r="H78" i="17"/>
  <c r="AU78" i="36" s="1"/>
  <c r="L27" i="17"/>
  <c r="AY27" i="36" s="1"/>
  <c r="L91" i="17"/>
  <c r="AY91" i="36" s="1"/>
  <c r="K30" i="17"/>
  <c r="AX30" i="36" s="1"/>
  <c r="I61" i="17"/>
  <c r="AV61" i="36" s="1"/>
  <c r="H44" i="17"/>
  <c r="AU44" i="36" s="1"/>
  <c r="L62" i="17"/>
  <c r="AY62" i="36" s="1"/>
  <c r="L86" i="17"/>
  <c r="AY86" i="36" s="1"/>
  <c r="K13" i="17"/>
  <c r="AX13" i="36" s="1"/>
  <c r="K33" i="17"/>
  <c r="AX33" i="36" s="1"/>
  <c r="I60" i="17"/>
  <c r="AV60" i="36" s="1"/>
  <c r="I84" i="17"/>
  <c r="AV84" i="36" s="1"/>
  <c r="L12" i="17"/>
  <c r="AY12" i="36" s="1"/>
  <c r="H31" i="17"/>
  <c r="AU31" i="36" s="1"/>
  <c r="H59" i="17"/>
  <c r="AU59" i="36" s="1"/>
  <c r="L77" i="17"/>
  <c r="AY77" i="36" s="1"/>
  <c r="K28" i="17"/>
  <c r="AX28" i="36" s="1"/>
  <c r="G54" i="17"/>
  <c r="AT54" i="36" s="1"/>
  <c r="G78" i="17"/>
  <c r="AT78" i="36" s="1"/>
  <c r="H14" i="17"/>
  <c r="AU14" i="36" s="1"/>
  <c r="H30" i="17"/>
  <c r="AU30" i="36" s="1"/>
  <c r="J40" i="17"/>
  <c r="AW40" i="36" s="1"/>
  <c r="L44" i="17"/>
  <c r="AY44" i="36" s="1"/>
  <c r="J63" i="17"/>
  <c r="AW63" i="36" s="1"/>
  <c r="H72" i="17"/>
  <c r="AU72" i="36" s="1"/>
  <c r="I9" i="19"/>
  <c r="BF9" i="36" s="1"/>
  <c r="I33" i="19"/>
  <c r="BF33" i="36" s="1"/>
  <c r="AS4" i="36"/>
  <c r="K51" i="19"/>
  <c r="BH51" i="36" s="1"/>
  <c r="I46" i="17"/>
  <c r="AV46" i="36" s="1"/>
  <c r="H29" i="17"/>
  <c r="AU29" i="36" s="1"/>
  <c r="H93" i="17"/>
  <c r="AU93" i="36" s="1"/>
  <c r="I41" i="17"/>
  <c r="AV41" i="36" s="1"/>
  <c r="K62" i="17"/>
  <c r="AX62" i="36" s="1"/>
  <c r="I93" i="17"/>
  <c r="AV93" i="36" s="1"/>
  <c r="J45" i="17"/>
  <c r="AW45" i="36" s="1"/>
  <c r="I20" i="17"/>
  <c r="AV20" i="36" s="1"/>
  <c r="K41" i="17"/>
  <c r="AX41" i="36" s="1"/>
  <c r="K61" i="17"/>
  <c r="AX61" i="36" s="1"/>
  <c r="G87" i="17"/>
  <c r="AT87" i="36" s="1"/>
  <c r="L13" i="17"/>
  <c r="AY13" i="36" s="1"/>
  <c r="L33" i="17"/>
  <c r="AY33" i="36" s="1"/>
  <c r="J60" i="17"/>
  <c r="AW60" i="36" s="1"/>
  <c r="J84" i="17"/>
  <c r="AW84" i="36" s="1"/>
  <c r="G12" i="17"/>
  <c r="AT12" i="36" s="1"/>
  <c r="G30" i="17"/>
  <c r="AT30" i="36" s="1"/>
  <c r="I55" i="17"/>
  <c r="AV55" i="36" s="1"/>
  <c r="G86" i="17"/>
  <c r="AT86" i="36" s="1"/>
  <c r="J27" i="17"/>
  <c r="AW27" i="36" s="1"/>
  <c r="L40" i="17"/>
  <c r="AY40" i="36" s="1"/>
  <c r="J43" i="17"/>
  <c r="AW43" i="36" s="1"/>
  <c r="L60" i="17"/>
  <c r="AY60" i="36" s="1"/>
  <c r="G72" i="17"/>
  <c r="AT72" i="36" s="1"/>
  <c r="J42" i="17"/>
  <c r="AW42" i="36" s="1"/>
  <c r="H18" i="17"/>
  <c r="AU18" i="36" s="1"/>
  <c r="I48" i="17"/>
  <c r="AV48" i="36" s="1"/>
  <c r="L79" i="17"/>
  <c r="AY79" i="36" s="1"/>
  <c r="K63" i="17"/>
  <c r="AX63" i="36" s="1"/>
  <c r="I54" i="17"/>
  <c r="AV54" i="36" s="1"/>
  <c r="L43" i="17"/>
  <c r="AY43" i="36" s="1"/>
  <c r="I13" i="17"/>
  <c r="AV13" i="36" s="1"/>
  <c r="K42" i="17"/>
  <c r="AX42" i="36" s="1"/>
  <c r="I73" i="17"/>
  <c r="AV73" i="36" s="1"/>
  <c r="H28" i="17"/>
  <c r="AU28" i="36" s="1"/>
  <c r="L46" i="17"/>
  <c r="AY46" i="36" s="1"/>
  <c r="J73" i="17"/>
  <c r="AW73" i="36" s="1"/>
  <c r="G23" i="17"/>
  <c r="AT23" i="36" s="1"/>
  <c r="G43" i="17"/>
  <c r="AT43" i="36" s="1"/>
  <c r="G63" i="17"/>
  <c r="AT63" i="36" s="1"/>
  <c r="J20" i="17"/>
  <c r="AW20" i="36" s="1"/>
  <c r="L41" i="17"/>
  <c r="AY41" i="36" s="1"/>
  <c r="L61" i="17"/>
  <c r="AY61" i="36" s="1"/>
  <c r="H87" i="17"/>
  <c r="AU87" i="36" s="1"/>
  <c r="I75" i="17"/>
  <c r="AV75" i="36" s="1"/>
  <c r="I31" i="17"/>
  <c r="AV31" i="36" s="1"/>
  <c r="I59" i="17"/>
  <c r="AV59" i="36" s="1"/>
  <c r="I87" i="17"/>
  <c r="AV87" i="36" s="1"/>
  <c r="J23" i="17"/>
  <c r="AW23" i="36" s="1"/>
  <c r="L28" i="17"/>
  <c r="AY28" i="36" s="1"/>
  <c r="I40" i="17"/>
  <c r="AV40" i="36" s="1"/>
  <c r="H62" i="17"/>
  <c r="AU62" i="36" s="1"/>
  <c r="I74" i="17"/>
  <c r="AV74" i="36" s="1"/>
  <c r="I74" i="19"/>
  <c r="BF74" i="36" s="1"/>
  <c r="G89" i="17"/>
  <c r="AT89" i="36" s="1"/>
  <c r="I62" i="17"/>
  <c r="AV62" i="36" s="1"/>
  <c r="H45" i="17"/>
  <c r="AU45" i="36" s="1"/>
  <c r="K14" i="17"/>
  <c r="AX14" i="36" s="1"/>
  <c r="I45" i="17"/>
  <c r="AV45" i="36" s="1"/>
  <c r="K74" i="17"/>
  <c r="AX74" i="36" s="1"/>
  <c r="I12" i="17"/>
  <c r="AV12" i="36" s="1"/>
  <c r="J29" i="17"/>
  <c r="AW29" i="36" s="1"/>
  <c r="L54" i="17"/>
  <c r="AY54" i="36" s="1"/>
  <c r="L74" i="17"/>
  <c r="AY74" i="36" s="1"/>
  <c r="H92" i="17"/>
  <c r="AU92" i="36" s="1"/>
  <c r="I44" i="17"/>
  <c r="AV44" i="36" s="1"/>
  <c r="G91" i="17"/>
  <c r="AT91" i="36" s="1"/>
  <c r="H23" i="17"/>
  <c r="AU23" i="36" s="1"/>
  <c r="H43" i="17"/>
  <c r="AU43" i="36" s="1"/>
  <c r="H63" i="17"/>
  <c r="AU63" i="36" s="1"/>
  <c r="K60" i="17"/>
  <c r="AX60" i="36" s="1"/>
  <c r="I54" i="19"/>
  <c r="BF54" i="36" s="1"/>
  <c r="M57" i="19"/>
  <c r="BJ57" i="36" s="1"/>
  <c r="M25" i="19"/>
  <c r="BJ25" i="36" s="1"/>
  <c r="I60" i="19"/>
  <c r="BF60" i="36" s="1"/>
  <c r="K21" i="19"/>
  <c r="BH21" i="36" s="1"/>
  <c r="L32" i="17"/>
  <c r="AY32" i="36" s="1"/>
  <c r="L64" i="17"/>
  <c r="AY64" i="36" s="1"/>
  <c r="J91" i="17"/>
  <c r="AW91" i="36" s="1"/>
  <c r="N89" i="19"/>
  <c r="BK89" i="36" s="1"/>
  <c r="I81" i="19"/>
  <c r="BF81" i="36" s="1"/>
  <c r="L31" i="17"/>
  <c r="AY31" i="36" s="1"/>
  <c r="L63" i="17"/>
  <c r="AY63" i="36" s="1"/>
  <c r="J35" i="19"/>
  <c r="BG35" i="36" s="1"/>
  <c r="O67" i="19"/>
  <c r="BL67" i="36" s="1"/>
  <c r="L89" i="19"/>
  <c r="BI89" i="36" s="1"/>
  <c r="I6" i="19"/>
  <c r="BF6" i="36" s="1"/>
  <c r="K71" i="17"/>
  <c r="AX71" i="36" s="1"/>
  <c r="I34" i="17"/>
  <c r="AV34" i="36" s="1"/>
  <c r="H70" i="17"/>
  <c r="AU70" i="36" s="1"/>
  <c r="M18" i="19"/>
  <c r="BJ18" i="36" s="1"/>
  <c r="L19" i="17"/>
  <c r="AY19" i="36" s="1"/>
  <c r="L51" i="17"/>
  <c r="AY51" i="36" s="1"/>
  <c r="L83" i="17"/>
  <c r="AY83" i="36" s="1"/>
  <c r="I17" i="17"/>
  <c r="AV17" i="36" s="1"/>
  <c r="I33" i="17"/>
  <c r="AV33" i="36" s="1"/>
  <c r="I49" i="17"/>
  <c r="AV49" i="36" s="1"/>
  <c r="I65" i="17"/>
  <c r="AV65" i="36" s="1"/>
  <c r="I81" i="17"/>
  <c r="AV81" i="36" s="1"/>
  <c r="J21" i="17"/>
  <c r="AW21" i="36" s="1"/>
  <c r="L34" i="17"/>
  <c r="AY34" i="36" s="1"/>
  <c r="J85" i="17"/>
  <c r="AW85" i="36" s="1"/>
  <c r="K21" i="17"/>
  <c r="AX21" i="36" s="1"/>
  <c r="G35" i="17"/>
  <c r="AT35" i="36" s="1"/>
  <c r="G47" i="17"/>
  <c r="AT47" i="36" s="1"/>
  <c r="K85" i="17"/>
  <c r="AX85" i="36" s="1"/>
  <c r="L21" i="17"/>
  <c r="AY21" i="36" s="1"/>
  <c r="H35" i="17"/>
  <c r="AU35" i="36" s="1"/>
  <c r="H47" i="17"/>
  <c r="AU47" i="36" s="1"/>
  <c r="L85" i="17"/>
  <c r="AY85" i="36" s="1"/>
  <c r="G38" i="17"/>
  <c r="AT38" i="36" s="1"/>
  <c r="G70" i="17"/>
  <c r="AT70" i="36" s="1"/>
  <c r="G16" i="17"/>
  <c r="AT16" i="36" s="1"/>
  <c r="J32" i="17"/>
  <c r="AW32" i="36" s="1"/>
  <c r="H38" i="17"/>
  <c r="AU38" i="36" s="1"/>
  <c r="H50" i="17"/>
  <c r="AU50" i="36" s="1"/>
  <c r="J64" i="17"/>
  <c r="AW64" i="36" s="1"/>
  <c r="I80" i="17"/>
  <c r="AV80" i="36" s="1"/>
  <c r="J18" i="17"/>
  <c r="AW18" i="36" s="1"/>
  <c r="I19" i="19"/>
  <c r="BF19" i="36" s="1"/>
  <c r="I78" i="19"/>
  <c r="BF78" i="36" s="1"/>
  <c r="I83" i="19"/>
  <c r="BF83" i="36" s="1"/>
  <c r="K16" i="19"/>
  <c r="BH16" i="36" s="1"/>
  <c r="K19" i="17"/>
  <c r="AX19" i="36" s="1"/>
  <c r="K51" i="17"/>
  <c r="AX51" i="36" s="1"/>
  <c r="J70" i="17"/>
  <c r="AW70" i="36" s="1"/>
  <c r="K23" i="19"/>
  <c r="BH23" i="36" s="1"/>
  <c r="N56" i="19"/>
  <c r="BK56" i="36" s="1"/>
  <c r="L87" i="19"/>
  <c r="BI87" i="36" s="1"/>
  <c r="J57" i="19"/>
  <c r="BG57" i="36" s="1"/>
  <c r="O25" i="19"/>
  <c r="BL25" i="36" s="1"/>
  <c r="N24" i="19"/>
  <c r="BK24" i="36" s="1"/>
  <c r="O53" i="19"/>
  <c r="BL53" i="36" s="1"/>
  <c r="J88" i="19"/>
  <c r="BG88" i="36" s="1"/>
  <c r="J53" i="19"/>
  <c r="BG53" i="36" s="1"/>
  <c r="H21" i="17"/>
  <c r="AU21" i="36" s="1"/>
  <c r="H53" i="17"/>
  <c r="AU53" i="36" s="1"/>
  <c r="H85" i="17"/>
  <c r="AU85" i="36" s="1"/>
  <c r="K18" i="17"/>
  <c r="AX18" i="36" s="1"/>
  <c r="K34" i="17"/>
  <c r="AX34" i="36" s="1"/>
  <c r="K50" i="17"/>
  <c r="AX50" i="36" s="1"/>
  <c r="K66" i="17"/>
  <c r="AX66" i="36" s="1"/>
  <c r="K82" i="17"/>
  <c r="AX82" i="36" s="1"/>
  <c r="H36" i="17"/>
  <c r="AU36" i="36" s="1"/>
  <c r="J49" i="17"/>
  <c r="AW49" i="36" s="1"/>
  <c r="I36" i="17"/>
  <c r="AV36" i="36" s="1"/>
  <c r="K49" i="17"/>
  <c r="AX49" i="36" s="1"/>
  <c r="J36" i="17"/>
  <c r="AW36" i="36" s="1"/>
  <c r="L49" i="17"/>
  <c r="AY49" i="36" s="1"/>
  <c r="I39" i="17"/>
  <c r="AV39" i="36" s="1"/>
  <c r="I71" i="17"/>
  <c r="AV71" i="36" s="1"/>
  <c r="J15" i="17"/>
  <c r="AW15" i="36" s="1"/>
  <c r="L16" i="17"/>
  <c r="AY16" i="36" s="1"/>
  <c r="I32" i="17"/>
  <c r="AV32" i="36" s="1"/>
  <c r="J35" i="17"/>
  <c r="AW35" i="36" s="1"/>
  <c r="J47" i="17"/>
  <c r="AW47" i="36" s="1"/>
  <c r="G48" i="17"/>
  <c r="AT48" i="36" s="1"/>
  <c r="I64" i="17"/>
  <c r="AV64" i="36" s="1"/>
  <c r="H80" i="17"/>
  <c r="AU80" i="36" s="1"/>
  <c r="O19" i="19"/>
  <c r="BL19" i="36" s="1"/>
  <c r="I82" i="19"/>
  <c r="BF82" i="36" s="1"/>
  <c r="K24" i="19"/>
  <c r="BH24" i="36" s="1"/>
  <c r="K55" i="17"/>
  <c r="AX55" i="36" s="1"/>
  <c r="AS55" i="36"/>
  <c r="O87" i="19"/>
  <c r="BL87" i="36" s="1"/>
  <c r="O57" i="19"/>
  <c r="BL57" i="36" s="1"/>
  <c r="N25" i="19"/>
  <c r="BK25" i="36" s="1"/>
  <c r="L24" i="19"/>
  <c r="BI24" i="36" s="1"/>
  <c r="N53" i="19"/>
  <c r="BK53" i="36" s="1"/>
  <c r="M20" i="19"/>
  <c r="BJ20" i="36" s="1"/>
  <c r="M87" i="19"/>
  <c r="BJ87" i="36" s="1"/>
  <c r="I21" i="17"/>
  <c r="AV21" i="36" s="1"/>
  <c r="I37" i="17"/>
  <c r="AV37" i="36" s="1"/>
  <c r="I53" i="17"/>
  <c r="AV53" i="36" s="1"/>
  <c r="I69" i="17"/>
  <c r="AV69" i="36" s="1"/>
  <c r="I85" i="17"/>
  <c r="AV85" i="36" s="1"/>
  <c r="J37" i="17"/>
  <c r="AW37" i="36" s="1"/>
  <c r="L50" i="17"/>
  <c r="AY50" i="36" s="1"/>
  <c r="K37" i="17"/>
  <c r="AX37" i="36" s="1"/>
  <c r="G51" i="17"/>
  <c r="AT51" i="36" s="1"/>
  <c r="L37" i="17"/>
  <c r="AY37" i="36" s="1"/>
  <c r="H51" i="17"/>
  <c r="AU51" i="36" s="1"/>
  <c r="G18" i="17"/>
  <c r="AT18" i="36" s="1"/>
  <c r="I18" i="17"/>
  <c r="AV18" i="36" s="1"/>
  <c r="H32" i="17"/>
  <c r="AU32" i="36" s="1"/>
  <c r="J39" i="17"/>
  <c r="AW39" i="36" s="1"/>
  <c r="G50" i="17"/>
  <c r="AT50" i="36" s="1"/>
  <c r="I50" i="17"/>
  <c r="AV50" i="36" s="1"/>
  <c r="H64" i="17"/>
  <c r="AU64" i="36" s="1"/>
  <c r="G80" i="17"/>
  <c r="AT80" i="36" s="1"/>
  <c r="J34" i="17"/>
  <c r="AW34" i="36" s="1"/>
  <c r="L68" i="17"/>
  <c r="AY68" i="36" s="1"/>
  <c r="M19" i="19"/>
  <c r="BJ19" i="36" s="1"/>
  <c r="O23" i="19"/>
  <c r="BL23" i="36" s="1"/>
  <c r="K17" i="19"/>
  <c r="BH17" i="36" s="1"/>
  <c r="O17" i="19"/>
  <c r="BL17" i="36" s="1"/>
  <c r="K22" i="19"/>
  <c r="BH22" i="36" s="1"/>
  <c r="N87" i="19"/>
  <c r="BK87" i="36" s="1"/>
  <c r="N57" i="19"/>
  <c r="BK57" i="36" s="1"/>
  <c r="L25" i="19"/>
  <c r="BI25" i="36" s="1"/>
  <c r="M55" i="19"/>
  <c r="BJ55" i="36" s="1"/>
  <c r="M53" i="19"/>
  <c r="BJ53" i="36" s="1"/>
  <c r="I70" i="17"/>
  <c r="AV70" i="36" s="1"/>
  <c r="K38" i="17"/>
  <c r="AX38" i="36" s="1"/>
  <c r="K70" i="17"/>
  <c r="AX70" i="36" s="1"/>
  <c r="L38" i="17"/>
  <c r="AY38" i="36" s="1"/>
  <c r="H52" i="17"/>
  <c r="AU52" i="36" s="1"/>
  <c r="J65" i="17"/>
  <c r="AW65" i="36" s="1"/>
  <c r="G39" i="17"/>
  <c r="AT39" i="36" s="1"/>
  <c r="I52" i="17"/>
  <c r="AV52" i="36" s="1"/>
  <c r="K65" i="17"/>
  <c r="AX65" i="36" s="1"/>
  <c r="H39" i="17"/>
  <c r="AU39" i="36" s="1"/>
  <c r="J52" i="17"/>
  <c r="AW52" i="36" s="1"/>
  <c r="L65" i="17"/>
  <c r="AY65" i="36" s="1"/>
  <c r="K16" i="17"/>
  <c r="AX16" i="36" s="1"/>
  <c r="G17" i="17"/>
  <c r="AT17" i="36" s="1"/>
  <c r="G32" i="17"/>
  <c r="AT32" i="36" s="1"/>
  <c r="L36" i="17"/>
  <c r="AY36" i="36" s="1"/>
  <c r="K48" i="17"/>
  <c r="AX48" i="36" s="1"/>
  <c r="G49" i="17"/>
  <c r="AT49" i="36" s="1"/>
  <c r="G64" i="17"/>
  <c r="AT64" i="36" s="1"/>
  <c r="I82" i="17"/>
  <c r="AV82" i="36" s="1"/>
  <c r="J79" i="17"/>
  <c r="AW79" i="36" s="1"/>
  <c r="M23" i="19"/>
  <c r="BJ23" i="36" s="1"/>
  <c r="I45" i="19"/>
  <c r="BF45" i="36" s="1"/>
  <c r="J20" i="19"/>
  <c r="BG20" i="36" s="1"/>
  <c r="O22" i="19"/>
  <c r="BL22" i="36" s="1"/>
  <c r="O20" i="19"/>
  <c r="BL20" i="36" s="1"/>
  <c r="K87" i="19"/>
  <c r="BH87" i="36" s="1"/>
  <c r="L55" i="19"/>
  <c r="BI55" i="36" s="1"/>
  <c r="L53" i="19"/>
  <c r="BI53" i="36" s="1"/>
  <c r="L35" i="17"/>
  <c r="AY35" i="36" s="1"/>
  <c r="L67" i="17"/>
  <c r="AY67" i="36" s="1"/>
  <c r="J53" i="17"/>
  <c r="AW53" i="36" s="1"/>
  <c r="L66" i="17"/>
  <c r="AY66" i="36" s="1"/>
  <c r="G15" i="17"/>
  <c r="AT15" i="36" s="1"/>
  <c r="K53" i="17"/>
  <c r="AX53" i="36" s="1"/>
  <c r="G67" i="17"/>
  <c r="AT67" i="36" s="1"/>
  <c r="G79" i="17"/>
  <c r="AT79" i="36" s="1"/>
  <c r="H15" i="17"/>
  <c r="AU15" i="36" s="1"/>
  <c r="L53" i="17"/>
  <c r="AY53" i="36" s="1"/>
  <c r="H67" i="17"/>
  <c r="AU67" i="36" s="1"/>
  <c r="H79" i="17"/>
  <c r="AU79" i="36" s="1"/>
  <c r="I79" i="17"/>
  <c r="AV79" i="36" s="1"/>
  <c r="J16" i="17"/>
  <c r="AW16" i="36" s="1"/>
  <c r="H34" i="17"/>
  <c r="AU34" i="36" s="1"/>
  <c r="L48" i="17"/>
  <c r="AY48" i="36" s="1"/>
  <c r="L52" i="17"/>
  <c r="AY52" i="36" s="1"/>
  <c r="I66" i="17"/>
  <c r="AV66" i="36" s="1"/>
  <c r="G81" i="17"/>
  <c r="AT81" i="36" s="1"/>
  <c r="J50" i="17"/>
  <c r="AW50" i="36" s="1"/>
  <c r="I62" i="19"/>
  <c r="BF62" i="36" s="1"/>
  <c r="I64" i="19"/>
  <c r="BF64" i="36" s="1"/>
  <c r="J22" i="19"/>
  <c r="BG22" i="36" s="1"/>
  <c r="I65" i="19"/>
  <c r="BF65" i="36" s="1"/>
  <c r="M21" i="19"/>
  <c r="BJ21" i="36" s="1"/>
  <c r="K31" i="17"/>
  <c r="AX31" i="36" s="1"/>
  <c r="K35" i="17"/>
  <c r="AX35" i="36" s="1"/>
  <c r="K67" i="17"/>
  <c r="AX67" i="36" s="1"/>
  <c r="J54" i="17"/>
  <c r="AW54" i="36" s="1"/>
  <c r="L8" i="19"/>
  <c r="BI8" i="36" s="1"/>
  <c r="M71" i="19"/>
  <c r="BJ71" i="36" s="1"/>
  <c r="J87" i="19"/>
  <c r="BG87" i="36" s="1"/>
  <c r="M88" i="19"/>
  <c r="BJ88" i="36" s="1"/>
  <c r="O89" i="19"/>
  <c r="BL89" i="36" s="1"/>
  <c r="K55" i="19"/>
  <c r="BH55" i="36" s="1"/>
  <c r="H37" i="17"/>
  <c r="AU37" i="36" s="1"/>
  <c r="H69" i="17"/>
  <c r="AU69" i="36" s="1"/>
  <c r="J17" i="17"/>
  <c r="AW17" i="36" s="1"/>
  <c r="H68" i="17"/>
  <c r="AU68" i="36" s="1"/>
  <c r="J81" i="17"/>
  <c r="AW81" i="36" s="1"/>
  <c r="K17" i="17"/>
  <c r="AX17" i="36" s="1"/>
  <c r="I68" i="17"/>
  <c r="AV68" i="36" s="1"/>
  <c r="K81" i="17"/>
  <c r="AX81" i="36" s="1"/>
  <c r="L17" i="17"/>
  <c r="AY17" i="36" s="1"/>
  <c r="J68" i="17"/>
  <c r="AW68" i="36" s="1"/>
  <c r="L81" i="17"/>
  <c r="AY81" i="36" s="1"/>
  <c r="I15" i="17"/>
  <c r="AV15" i="36" s="1"/>
  <c r="I47" i="17"/>
  <c r="AV47" i="36" s="1"/>
  <c r="I83" i="17"/>
  <c r="AV83" i="36" s="1"/>
  <c r="I16" i="17"/>
  <c r="AV16" i="36" s="1"/>
  <c r="J19" i="17"/>
  <c r="AW19" i="36" s="1"/>
  <c r="J48" i="17"/>
  <c r="AW48" i="36" s="1"/>
  <c r="G65" i="17"/>
  <c r="AT65" i="36" s="1"/>
  <c r="G82" i="17"/>
  <c r="AT82" i="36" s="1"/>
  <c r="I66" i="19"/>
  <c r="BF66" i="36" s="1"/>
  <c r="N17" i="19"/>
  <c r="BK17" i="36" s="1"/>
  <c r="K18" i="19"/>
  <c r="BH18" i="36" s="1"/>
  <c r="K20" i="19"/>
  <c r="BH20" i="36" s="1"/>
  <c r="AS50" i="36"/>
  <c r="K79" i="17"/>
  <c r="AX79" i="36" s="1"/>
  <c r="L39" i="17"/>
  <c r="AY39" i="36" s="1"/>
  <c r="O21" i="19"/>
  <c r="BL21" i="36" s="1"/>
  <c r="L88" i="19"/>
  <c r="BI88" i="36" s="1"/>
  <c r="J55" i="19"/>
  <c r="BG55" i="36" s="1"/>
  <c r="L18" i="17"/>
  <c r="AY18" i="36" s="1"/>
  <c r="J69" i="17"/>
  <c r="AW69" i="36" s="1"/>
  <c r="L82" i="17"/>
  <c r="AY82" i="36" s="1"/>
  <c r="G19" i="17"/>
  <c r="AT19" i="36" s="1"/>
  <c r="K69" i="17"/>
  <c r="AX69" i="36" s="1"/>
  <c r="G83" i="17"/>
  <c r="AT83" i="36" s="1"/>
  <c r="H19" i="17"/>
  <c r="AU19" i="36" s="1"/>
  <c r="L69" i="17"/>
  <c r="AY69" i="36" s="1"/>
  <c r="H83" i="17"/>
  <c r="AU83" i="36" s="1"/>
  <c r="I19" i="17"/>
  <c r="AV19" i="36" s="1"/>
  <c r="I35" i="17"/>
  <c r="AV35" i="36" s="1"/>
  <c r="I51" i="17"/>
  <c r="AV51" i="36" s="1"/>
  <c r="I67" i="17"/>
  <c r="AV67" i="36" s="1"/>
  <c r="K84" i="17"/>
  <c r="AX84" i="36" s="1"/>
  <c r="G34" i="17"/>
  <c r="AT34" i="36" s="1"/>
  <c r="G66" i="17"/>
  <c r="AT66" i="36" s="1"/>
  <c r="K80" i="17"/>
  <c r="AX80" i="36" s="1"/>
  <c r="J66" i="17"/>
  <c r="AW66" i="36" s="1"/>
  <c r="I50" i="19"/>
  <c r="BF50" i="36" s="1"/>
  <c r="O18" i="19"/>
  <c r="BL18" i="36" s="1"/>
  <c r="M22" i="19"/>
  <c r="BJ22" i="36" s="1"/>
  <c r="AS82" i="36"/>
  <c r="G28" i="17"/>
  <c r="AT28" i="36" s="1"/>
  <c r="AS28" i="36"/>
  <c r="L19" i="19"/>
  <c r="BI19" i="36" s="1"/>
  <c r="L47" i="19"/>
  <c r="BI47" i="36" s="1"/>
  <c r="M80" i="19"/>
  <c r="BJ80" i="36" s="1"/>
  <c r="N21" i="19"/>
  <c r="BK21" i="36" s="1"/>
  <c r="K88" i="19"/>
  <c r="BH88" i="36" s="1"/>
  <c r="M89" i="19"/>
  <c r="BJ89" i="36" s="1"/>
  <c r="K53" i="19"/>
  <c r="BH53" i="36" s="1"/>
  <c r="K3" i="17"/>
  <c r="AX3" i="36" s="1"/>
  <c r="J3" i="17"/>
  <c r="AW3" i="36" s="1"/>
  <c r="I3" i="17"/>
  <c r="AV3" i="36" s="1"/>
  <c r="H3" i="17"/>
  <c r="AU3" i="36" s="1"/>
  <c r="L3" i="17"/>
  <c r="AY3" i="36" s="1"/>
  <c r="G3" i="17"/>
  <c r="AT3" i="36" s="1"/>
  <c r="I23" i="19"/>
  <c r="BF23" i="36" s="1"/>
  <c r="K7" i="17"/>
  <c r="AX7" i="36" s="1"/>
  <c r="J7" i="17"/>
  <c r="AW7" i="36" s="1"/>
  <c r="I7" i="17"/>
  <c r="AV7" i="36" s="1"/>
  <c r="H7" i="17"/>
  <c r="AU7" i="36" s="1"/>
  <c r="L7" i="17"/>
  <c r="AY7" i="36" s="1"/>
  <c r="G7" i="17"/>
  <c r="AT7" i="36" s="1"/>
  <c r="L71" i="17"/>
  <c r="AY71" i="36" s="1"/>
  <c r="J71" i="17"/>
  <c r="AW71" i="36" s="1"/>
  <c r="AS18" i="36"/>
  <c r="J12" i="17"/>
  <c r="AW12" i="36" s="1"/>
  <c r="I11" i="17"/>
  <c r="AV11" i="36" s="1"/>
  <c r="G11" i="17"/>
  <c r="AT11" i="36" s="1"/>
  <c r="H11" i="17"/>
  <c r="AU11" i="36" s="1"/>
  <c r="J11" i="17"/>
  <c r="AW11" i="36" s="1"/>
  <c r="K11" i="17"/>
  <c r="AX11" i="36" s="1"/>
  <c r="L11" i="17"/>
  <c r="AY11" i="36" s="1"/>
  <c r="K43" i="17"/>
  <c r="AX43" i="36" s="1"/>
  <c r="K75" i="17"/>
  <c r="AX75" i="36" s="1"/>
  <c r="J75" i="17"/>
  <c r="AW75" i="36" s="1"/>
  <c r="I4" i="19"/>
  <c r="BF4" i="36" s="1"/>
  <c r="I40" i="19"/>
  <c r="BF40" i="36" s="1"/>
  <c r="I77" i="19"/>
  <c r="BF77" i="36" s="1"/>
  <c r="I8" i="19"/>
  <c r="BF8" i="36" s="1"/>
  <c r="I55" i="19"/>
  <c r="BF55" i="36" s="1"/>
  <c r="K39" i="17"/>
  <c r="AX39" i="36" s="1"/>
  <c r="L15" i="17"/>
  <c r="AY15" i="36" s="1"/>
  <c r="K15" i="17"/>
  <c r="AX15" i="36" s="1"/>
  <c r="L47" i="17"/>
  <c r="AY47" i="36" s="1"/>
  <c r="K47" i="17"/>
  <c r="AX47" i="36" s="1"/>
  <c r="I48" i="19"/>
  <c r="BF48" i="36" s="1"/>
  <c r="K83" i="17"/>
  <c r="AX83" i="36" s="1"/>
  <c r="J83" i="17"/>
  <c r="AW83" i="36" s="1"/>
  <c r="L6" i="17"/>
  <c r="AY6" i="36" s="1"/>
  <c r="I49" i="19"/>
  <c r="BF49" i="36" s="1"/>
  <c r="I56" i="19"/>
  <c r="BF56" i="36" s="1"/>
  <c r="G10" i="17"/>
  <c r="AT10" i="36" s="1"/>
  <c r="J72" i="17"/>
  <c r="AW72" i="36" s="1"/>
  <c r="J74" i="17"/>
  <c r="AW74" i="36" s="1"/>
  <c r="I10" i="19"/>
  <c r="BF10" i="36" s="1"/>
  <c r="J46" i="17"/>
  <c r="AW46" i="36" s="1"/>
  <c r="J78" i="17"/>
  <c r="AW78" i="36" s="1"/>
  <c r="I15" i="19"/>
  <c r="BF15" i="36" s="1"/>
  <c r="I22" i="19"/>
  <c r="BF22" i="36" s="1"/>
  <c r="I37" i="19"/>
  <c r="BF37" i="36" s="1"/>
  <c r="I28" i="19"/>
  <c r="BF28" i="36" s="1"/>
  <c r="I75" i="19"/>
  <c r="BF75" i="36" s="1"/>
  <c r="O3" i="19"/>
  <c r="BL3" i="36" s="1"/>
  <c r="N3" i="19"/>
  <c r="BK3" i="36" s="1"/>
  <c r="M3" i="19"/>
  <c r="BJ3" i="36" s="1"/>
  <c r="L3" i="19"/>
  <c r="BI3" i="36" s="1"/>
  <c r="K3" i="19"/>
  <c r="BH3" i="36" s="1"/>
  <c r="J3" i="19"/>
  <c r="BG3" i="36" s="1"/>
  <c r="J4" i="19"/>
  <c r="BG4" i="36" s="1"/>
  <c r="K5" i="19"/>
  <c r="BH5" i="36" s="1"/>
  <c r="O4" i="19"/>
  <c r="BL4" i="36" s="1"/>
  <c r="J5" i="19"/>
  <c r="BG5" i="36" s="1"/>
  <c r="N4" i="19"/>
  <c r="BK4" i="36" s="1"/>
  <c r="O5" i="19"/>
  <c r="BL5" i="36" s="1"/>
  <c r="N5" i="19"/>
  <c r="BK5" i="36" s="1"/>
  <c r="M5" i="19"/>
  <c r="BJ5" i="36" s="1"/>
  <c r="M4" i="19"/>
  <c r="BJ4" i="36" s="1"/>
  <c r="L5" i="19"/>
  <c r="BI5" i="36" s="1"/>
  <c r="L4" i="19"/>
  <c r="BI4" i="36" s="1"/>
  <c r="K4" i="19"/>
  <c r="BH4" i="36" s="1"/>
  <c r="H82" i="17"/>
  <c r="AU82" i="36" s="1"/>
  <c r="L80" i="17"/>
  <c r="AY80" i="36" s="1"/>
  <c r="G29" i="17"/>
  <c r="AT29" i="36" s="1"/>
  <c r="G61" i="17"/>
  <c r="AT61" i="36" s="1"/>
  <c r="G93" i="17"/>
  <c r="AT93" i="36" s="1"/>
  <c r="N26" i="19"/>
  <c r="BK26" i="36" s="1"/>
  <c r="L26" i="19"/>
  <c r="BI26" i="36" s="1"/>
  <c r="J26" i="19"/>
  <c r="BG26" i="36" s="1"/>
  <c r="N58" i="19"/>
  <c r="BK58" i="36" s="1"/>
  <c r="O58" i="19"/>
  <c r="BL58" i="36" s="1"/>
  <c r="L58" i="19"/>
  <c r="BI58" i="36" s="1"/>
  <c r="M58" i="19"/>
  <c r="BJ58" i="36" s="1"/>
  <c r="J58" i="19"/>
  <c r="BG58" i="36" s="1"/>
  <c r="K58" i="19"/>
  <c r="BH58" i="36" s="1"/>
  <c r="N90" i="19"/>
  <c r="BK90" i="36" s="1"/>
  <c r="O90" i="19"/>
  <c r="BL90" i="36" s="1"/>
  <c r="L90" i="19"/>
  <c r="BI90" i="36" s="1"/>
  <c r="M90" i="19"/>
  <c r="BJ90" i="36" s="1"/>
  <c r="J90" i="19"/>
  <c r="BG90" i="36" s="1"/>
  <c r="K90" i="19"/>
  <c r="BH90" i="36" s="1"/>
  <c r="L40" i="19"/>
  <c r="BI40" i="36" s="1"/>
  <c r="O52" i="19"/>
  <c r="BL52" i="36" s="1"/>
  <c r="K39" i="19"/>
  <c r="BH39" i="36" s="1"/>
  <c r="H10" i="17"/>
  <c r="AU10" i="36" s="1"/>
  <c r="L81" i="19"/>
  <c r="BI81" i="36" s="1"/>
  <c r="L35" i="19"/>
  <c r="BI35" i="36" s="1"/>
  <c r="L7" i="19"/>
  <c r="BI7" i="36" s="1"/>
  <c r="BJ93" i="36"/>
  <c r="O68" i="19"/>
  <c r="BL68" i="36" s="1"/>
  <c r="O76" i="19"/>
  <c r="BL76" i="36" s="1"/>
  <c r="O73" i="19"/>
  <c r="BL73" i="36" s="1"/>
  <c r="M61" i="19"/>
  <c r="BJ61" i="36" s="1"/>
  <c r="J65" i="19"/>
  <c r="BG65" i="36" s="1"/>
  <c r="N49" i="19"/>
  <c r="BK49" i="36" s="1"/>
  <c r="O36" i="19"/>
  <c r="BL36" i="36" s="1"/>
  <c r="N8" i="19"/>
  <c r="BK8" i="36" s="1"/>
  <c r="K72" i="19"/>
  <c r="BH72" i="36" s="1"/>
  <c r="O60" i="19"/>
  <c r="BL60" i="36" s="1"/>
  <c r="M48" i="19"/>
  <c r="BJ48" i="36" s="1"/>
  <c r="O69" i="19"/>
  <c r="BL69" i="36" s="1"/>
  <c r="O43" i="19"/>
  <c r="BL43" i="36" s="1"/>
  <c r="M77" i="19"/>
  <c r="BJ77" i="36" s="1"/>
  <c r="K32" i="19"/>
  <c r="BH32" i="36" s="1"/>
  <c r="L59" i="19"/>
  <c r="BI59" i="36" s="1"/>
  <c r="J47" i="19"/>
  <c r="BG47" i="36" s="1"/>
  <c r="K6" i="17"/>
  <c r="AX6" i="36" s="1"/>
  <c r="L28" i="19"/>
  <c r="BI28" i="36" s="1"/>
  <c r="L56" i="19"/>
  <c r="BI56" i="36" s="1"/>
  <c r="L29" i="19"/>
  <c r="BI29" i="36" s="1"/>
  <c r="M83" i="19"/>
  <c r="BJ83" i="36" s="1"/>
  <c r="K91" i="19"/>
  <c r="BH91" i="36" s="1"/>
  <c r="O13" i="19"/>
  <c r="BL13" i="36" s="1"/>
  <c r="N44" i="19"/>
  <c r="BK44" i="36" s="1"/>
  <c r="N9" i="19"/>
  <c r="BK9" i="36" s="1"/>
  <c r="J41" i="19"/>
  <c r="BG41" i="36" s="1"/>
  <c r="K85" i="19"/>
  <c r="BH85" i="36" s="1"/>
  <c r="O75" i="19"/>
  <c r="BL75" i="36" s="1"/>
  <c r="J27" i="19"/>
  <c r="BG27" i="36" s="1"/>
  <c r="G20" i="17"/>
  <c r="AT20" i="36" s="1"/>
  <c r="G52" i="17"/>
  <c r="AT52" i="36" s="1"/>
  <c r="G84" i="17"/>
  <c r="AT84" i="36" s="1"/>
  <c r="L84" i="17"/>
  <c r="AY84" i="36" s="1"/>
  <c r="H33" i="17"/>
  <c r="AU33" i="36" s="1"/>
  <c r="H65" i="17"/>
  <c r="AU65" i="36" s="1"/>
  <c r="K30" i="19"/>
  <c r="BH30" i="36" s="1"/>
  <c r="L30" i="19"/>
  <c r="BI30" i="36" s="1"/>
  <c r="J30" i="19"/>
  <c r="BG30" i="36" s="1"/>
  <c r="M30" i="19"/>
  <c r="BJ30" i="36" s="1"/>
  <c r="N30" i="19"/>
  <c r="BK30" i="36" s="1"/>
  <c r="O30" i="19"/>
  <c r="BL30" i="36" s="1"/>
  <c r="N62" i="19"/>
  <c r="BK62" i="36" s="1"/>
  <c r="O62" i="19"/>
  <c r="BL62" i="36" s="1"/>
  <c r="J62" i="19"/>
  <c r="BG62" i="36" s="1"/>
  <c r="K62" i="19"/>
  <c r="BH62" i="36" s="1"/>
  <c r="L62" i="19"/>
  <c r="BI62" i="36" s="1"/>
  <c r="M62" i="19"/>
  <c r="BJ62" i="36" s="1"/>
  <c r="K40" i="19"/>
  <c r="BH40" i="36" s="1"/>
  <c r="N52" i="19"/>
  <c r="BK52" i="36" s="1"/>
  <c r="O39" i="19"/>
  <c r="BL39" i="36" s="1"/>
  <c r="M7" i="19"/>
  <c r="BJ7" i="36" s="1"/>
  <c r="N68" i="19"/>
  <c r="BK68" i="36" s="1"/>
  <c r="N76" i="19"/>
  <c r="BK76" i="36" s="1"/>
  <c r="N73" i="19"/>
  <c r="BK73" i="36" s="1"/>
  <c r="L61" i="19"/>
  <c r="BI61" i="36" s="1"/>
  <c r="O65" i="19"/>
  <c r="BL65" i="36" s="1"/>
  <c r="M49" i="19"/>
  <c r="BJ49" i="36" s="1"/>
  <c r="M8" i="19"/>
  <c r="BJ8" i="36" s="1"/>
  <c r="J72" i="19"/>
  <c r="BG72" i="36" s="1"/>
  <c r="N60" i="19"/>
  <c r="BK60" i="36" s="1"/>
  <c r="L48" i="19"/>
  <c r="BI48" i="36" s="1"/>
  <c r="N69" i="19"/>
  <c r="BK69" i="36" s="1"/>
  <c r="N43" i="19"/>
  <c r="BK43" i="36" s="1"/>
  <c r="L77" i="19"/>
  <c r="BI77" i="36" s="1"/>
  <c r="J32" i="19"/>
  <c r="BG32" i="36" s="1"/>
  <c r="K59" i="19"/>
  <c r="BH59" i="36" s="1"/>
  <c r="L20" i="19"/>
  <c r="BI20" i="36" s="1"/>
  <c r="K28" i="19"/>
  <c r="BH28" i="36" s="1"/>
  <c r="K56" i="19"/>
  <c r="BH56" i="36" s="1"/>
  <c r="O64" i="19"/>
  <c r="BL64" i="36" s="1"/>
  <c r="K29" i="19"/>
  <c r="BH29" i="36" s="1"/>
  <c r="L83" i="19"/>
  <c r="BI83" i="36" s="1"/>
  <c r="J91" i="19"/>
  <c r="BG91" i="36" s="1"/>
  <c r="O51" i="19"/>
  <c r="BL51" i="36" s="1"/>
  <c r="J11" i="19"/>
  <c r="BG11" i="36" s="1"/>
  <c r="M44" i="19"/>
  <c r="BJ44" i="36" s="1"/>
  <c r="O41" i="19"/>
  <c r="BL41" i="36" s="1"/>
  <c r="J85" i="19"/>
  <c r="BG85" i="36" s="1"/>
  <c r="N75" i="19"/>
  <c r="BK75" i="36" s="1"/>
  <c r="N63" i="19"/>
  <c r="BK63" i="36" s="1"/>
  <c r="N27" i="19"/>
  <c r="BK27" i="36" s="1"/>
  <c r="J67" i="17"/>
  <c r="AW67" i="36" s="1"/>
  <c r="L88" i="17"/>
  <c r="AY88" i="36" s="1"/>
  <c r="G5" i="17"/>
  <c r="AT5" i="36" s="1"/>
  <c r="L5" i="17"/>
  <c r="AY5" i="36" s="1"/>
  <c r="I5" i="17"/>
  <c r="AV5" i="36" s="1"/>
  <c r="H5" i="17"/>
  <c r="AU5" i="36" s="1"/>
  <c r="K5" i="17"/>
  <c r="AX5" i="36" s="1"/>
  <c r="J5" i="17"/>
  <c r="AW5" i="36" s="1"/>
  <c r="G37" i="17"/>
  <c r="AT37" i="36" s="1"/>
  <c r="G69" i="17"/>
  <c r="AT69" i="36" s="1"/>
  <c r="K34" i="19"/>
  <c r="BH34" i="36" s="1"/>
  <c r="L34" i="19"/>
  <c r="BI34" i="36" s="1"/>
  <c r="J34" i="19"/>
  <c r="BG34" i="36" s="1"/>
  <c r="M34" i="19"/>
  <c r="BJ34" i="36" s="1"/>
  <c r="N34" i="19"/>
  <c r="BK34" i="36" s="1"/>
  <c r="O34" i="19"/>
  <c r="BL34" i="36" s="1"/>
  <c r="N66" i="19"/>
  <c r="BK66" i="36" s="1"/>
  <c r="O66" i="19"/>
  <c r="BL66" i="36" s="1"/>
  <c r="L66" i="19"/>
  <c r="BI66" i="36" s="1"/>
  <c r="M66" i="19"/>
  <c r="BJ66" i="36" s="1"/>
  <c r="J66" i="19"/>
  <c r="BG66" i="36" s="1"/>
  <c r="K66" i="19"/>
  <c r="BH66" i="36" s="1"/>
  <c r="J40" i="19"/>
  <c r="BG40" i="36" s="1"/>
  <c r="M52" i="19"/>
  <c r="BJ52" i="36" s="1"/>
  <c r="N39" i="19"/>
  <c r="BK39" i="36" s="1"/>
  <c r="O35" i="19"/>
  <c r="BL35" i="36" s="1"/>
  <c r="N7" i="19"/>
  <c r="BK7" i="36" s="1"/>
  <c r="K45" i="19"/>
  <c r="BH45" i="36" s="1"/>
  <c r="M68" i="19"/>
  <c r="BJ68" i="36" s="1"/>
  <c r="M79" i="19"/>
  <c r="BJ79" i="36" s="1"/>
  <c r="M76" i="19"/>
  <c r="BJ76" i="36" s="1"/>
  <c r="M73" i="19"/>
  <c r="BJ73" i="36" s="1"/>
  <c r="J38" i="17"/>
  <c r="AW38" i="36" s="1"/>
  <c r="N65" i="19"/>
  <c r="BK65" i="36" s="1"/>
  <c r="L49" i="19"/>
  <c r="BI49" i="36" s="1"/>
  <c r="N37" i="19"/>
  <c r="BK37" i="36" s="1"/>
  <c r="M60" i="19"/>
  <c r="BJ60" i="36" s="1"/>
  <c r="K48" i="19"/>
  <c r="BH48" i="36" s="1"/>
  <c r="M69" i="19"/>
  <c r="BJ69" i="36" s="1"/>
  <c r="M43" i="19"/>
  <c r="BJ43" i="36" s="1"/>
  <c r="O32" i="19"/>
  <c r="BL32" i="36" s="1"/>
  <c r="J59" i="19"/>
  <c r="BG59" i="36" s="1"/>
  <c r="N20" i="19"/>
  <c r="BK20" i="36" s="1"/>
  <c r="O92" i="19"/>
  <c r="BL92" i="36" s="1"/>
  <c r="N67" i="19"/>
  <c r="BK67" i="36" s="1"/>
  <c r="J28" i="19"/>
  <c r="BG28" i="36" s="1"/>
  <c r="J56" i="19"/>
  <c r="BG56" i="36" s="1"/>
  <c r="N64" i="19"/>
  <c r="BK64" i="36" s="1"/>
  <c r="N29" i="19"/>
  <c r="BK29" i="36" s="1"/>
  <c r="K83" i="19"/>
  <c r="BH83" i="36" s="1"/>
  <c r="N51" i="19"/>
  <c r="BK51" i="36" s="1"/>
  <c r="N33" i="19"/>
  <c r="BK33" i="36" s="1"/>
  <c r="O84" i="19"/>
  <c r="BL84" i="36" s="1"/>
  <c r="K11" i="19"/>
  <c r="BH11" i="36" s="1"/>
  <c r="L44" i="19"/>
  <c r="BI44" i="36" s="1"/>
  <c r="O85" i="19"/>
  <c r="BL85" i="36" s="1"/>
  <c r="O80" i="19"/>
  <c r="BL80" i="36" s="1"/>
  <c r="M75" i="19"/>
  <c r="BJ75" i="36" s="1"/>
  <c r="K63" i="19"/>
  <c r="BH63" i="36" s="1"/>
  <c r="L27" i="19"/>
  <c r="BI27" i="36" s="1"/>
  <c r="G60" i="17"/>
  <c r="AT60" i="36" s="1"/>
  <c r="G92" i="17"/>
  <c r="AT92" i="36" s="1"/>
  <c r="L92" i="17"/>
  <c r="AY92" i="36" s="1"/>
  <c r="L9" i="17"/>
  <c r="AY9" i="36" s="1"/>
  <c r="G9" i="17"/>
  <c r="AT9" i="36" s="1"/>
  <c r="H9" i="17"/>
  <c r="AU9" i="36" s="1"/>
  <c r="I9" i="17"/>
  <c r="AV9" i="36" s="1"/>
  <c r="J9" i="17"/>
  <c r="AW9" i="36" s="1"/>
  <c r="K9" i="17"/>
  <c r="AX9" i="36" s="1"/>
  <c r="H41" i="17"/>
  <c r="AU41" i="36" s="1"/>
  <c r="H73" i="17"/>
  <c r="AU73" i="36" s="1"/>
  <c r="O6" i="19"/>
  <c r="BL6" i="36" s="1"/>
  <c r="N6" i="19"/>
  <c r="BK6" i="36" s="1"/>
  <c r="M6" i="19"/>
  <c r="BJ6" i="36" s="1"/>
  <c r="L6" i="19"/>
  <c r="BI6" i="36" s="1"/>
  <c r="K6" i="19"/>
  <c r="BH6" i="36" s="1"/>
  <c r="J6" i="19"/>
  <c r="BG6" i="36" s="1"/>
  <c r="K38" i="19"/>
  <c r="BH38" i="36" s="1"/>
  <c r="L38" i="19"/>
  <c r="BI38" i="36" s="1"/>
  <c r="J38" i="19"/>
  <c r="BG38" i="36" s="1"/>
  <c r="M38" i="19"/>
  <c r="BJ38" i="36" s="1"/>
  <c r="N38" i="19"/>
  <c r="BK38" i="36" s="1"/>
  <c r="O38" i="19"/>
  <c r="BL38" i="36" s="1"/>
  <c r="N70" i="19"/>
  <c r="BK70" i="36" s="1"/>
  <c r="O70" i="19"/>
  <c r="BL70" i="36" s="1"/>
  <c r="J70" i="19"/>
  <c r="BG70" i="36" s="1"/>
  <c r="K70" i="19"/>
  <c r="BH70" i="36" s="1"/>
  <c r="L70" i="19"/>
  <c r="BI70" i="36" s="1"/>
  <c r="M70" i="19"/>
  <c r="BJ70" i="36" s="1"/>
  <c r="O40" i="19"/>
  <c r="BL40" i="36" s="1"/>
  <c r="L52" i="19"/>
  <c r="BI52" i="36" s="1"/>
  <c r="M39" i="19"/>
  <c r="BJ39" i="36" s="1"/>
  <c r="K81" i="19"/>
  <c r="BH81" i="36" s="1"/>
  <c r="N35" i="19"/>
  <c r="BK35" i="36" s="1"/>
  <c r="O7" i="19"/>
  <c r="BL7" i="36" s="1"/>
  <c r="J45" i="19"/>
  <c r="BG45" i="36" s="1"/>
  <c r="L68" i="19"/>
  <c r="BI68" i="36" s="1"/>
  <c r="L79" i="19"/>
  <c r="BI79" i="36" s="1"/>
  <c r="L76" i="19"/>
  <c r="BI76" i="36" s="1"/>
  <c r="L73" i="19"/>
  <c r="BI73" i="36" s="1"/>
  <c r="J19" i="19"/>
  <c r="BG19" i="36" s="1"/>
  <c r="M65" i="19"/>
  <c r="BJ65" i="36" s="1"/>
  <c r="J36" i="19"/>
  <c r="BG36" i="36" s="1"/>
  <c r="M37" i="19"/>
  <c r="BJ37" i="36" s="1"/>
  <c r="L60" i="19"/>
  <c r="BI60" i="36" s="1"/>
  <c r="J48" i="19"/>
  <c r="BG48" i="36" s="1"/>
  <c r="L69" i="19"/>
  <c r="BI69" i="36" s="1"/>
  <c r="L43" i="19"/>
  <c r="BI43" i="36" s="1"/>
  <c r="L71" i="19"/>
  <c r="BI71" i="36" s="1"/>
  <c r="M32" i="19"/>
  <c r="BJ32" i="36" s="1"/>
  <c r="M47" i="19"/>
  <c r="BJ47" i="36" s="1"/>
  <c r="N92" i="19"/>
  <c r="BK92" i="36" s="1"/>
  <c r="M67" i="19"/>
  <c r="BJ67" i="36" s="1"/>
  <c r="O28" i="19"/>
  <c r="BL28" i="36" s="1"/>
  <c r="J31" i="19"/>
  <c r="BG31" i="36" s="1"/>
  <c r="M64" i="19"/>
  <c r="BJ64" i="36" s="1"/>
  <c r="J29" i="19"/>
  <c r="BG29" i="36" s="1"/>
  <c r="J83" i="19"/>
  <c r="BG83" i="36" s="1"/>
  <c r="M51" i="19"/>
  <c r="BJ51" i="36" s="1"/>
  <c r="M33" i="19"/>
  <c r="BJ33" i="36" s="1"/>
  <c r="N84" i="19"/>
  <c r="BK84" i="36" s="1"/>
  <c r="M9" i="19"/>
  <c r="BJ9" i="36" s="1"/>
  <c r="M41" i="19"/>
  <c r="BJ41" i="36" s="1"/>
  <c r="N85" i="19"/>
  <c r="BK85" i="36" s="1"/>
  <c r="N80" i="19"/>
  <c r="BK80" i="36" s="1"/>
  <c r="J63" i="19"/>
  <c r="BG63" i="36" s="1"/>
  <c r="K27" i="19"/>
  <c r="BH27" i="36" s="1"/>
  <c r="H66" i="17"/>
  <c r="AU66" i="36" s="1"/>
  <c r="G13" i="17"/>
  <c r="AT13" i="36" s="1"/>
  <c r="G45" i="17"/>
  <c r="AT45" i="36" s="1"/>
  <c r="G77" i="17"/>
  <c r="AT77" i="36" s="1"/>
  <c r="J10" i="19"/>
  <c r="BG10" i="36" s="1"/>
  <c r="K10" i="19"/>
  <c r="BH10" i="36" s="1"/>
  <c r="L10" i="19"/>
  <c r="BI10" i="36" s="1"/>
  <c r="M10" i="19"/>
  <c r="BJ10" i="36" s="1"/>
  <c r="N10" i="19"/>
  <c r="BK10" i="36" s="1"/>
  <c r="O10" i="19"/>
  <c r="BL10" i="36" s="1"/>
  <c r="N42" i="19"/>
  <c r="BK42" i="36" s="1"/>
  <c r="O42" i="19"/>
  <c r="BL42" i="36" s="1"/>
  <c r="L42" i="19"/>
  <c r="BI42" i="36" s="1"/>
  <c r="M42" i="19"/>
  <c r="BJ42" i="36" s="1"/>
  <c r="J42" i="19"/>
  <c r="BG42" i="36" s="1"/>
  <c r="K42" i="19"/>
  <c r="BH42" i="36" s="1"/>
  <c r="N74" i="19"/>
  <c r="BK74" i="36" s="1"/>
  <c r="O74" i="19"/>
  <c r="BL74" i="36" s="1"/>
  <c r="L74" i="19"/>
  <c r="BI74" i="36" s="1"/>
  <c r="M74" i="19"/>
  <c r="BJ74" i="36" s="1"/>
  <c r="J74" i="19"/>
  <c r="BG74" i="36" s="1"/>
  <c r="K74" i="19"/>
  <c r="BH74" i="36" s="1"/>
  <c r="H74" i="17"/>
  <c r="AU74" i="36" s="1"/>
  <c r="K52" i="19"/>
  <c r="BH52" i="36" s="1"/>
  <c r="I10" i="17"/>
  <c r="AV10" i="36" s="1"/>
  <c r="J81" i="19"/>
  <c r="BG81" i="36" s="1"/>
  <c r="M35" i="19"/>
  <c r="BJ35" i="36" s="1"/>
  <c r="O45" i="19"/>
  <c r="BL45" i="36" s="1"/>
  <c r="K68" i="19"/>
  <c r="BH68" i="36" s="1"/>
  <c r="O79" i="19"/>
  <c r="BL79" i="36" s="1"/>
  <c r="K76" i="19"/>
  <c r="BH76" i="36" s="1"/>
  <c r="K61" i="19"/>
  <c r="BH61" i="36" s="1"/>
  <c r="L65" i="19"/>
  <c r="BI65" i="36" s="1"/>
  <c r="N36" i="19"/>
  <c r="BK36" i="36" s="1"/>
  <c r="O72" i="19"/>
  <c r="BL72" i="36" s="1"/>
  <c r="L37" i="19"/>
  <c r="BI37" i="36" s="1"/>
  <c r="K60" i="19"/>
  <c r="BH60" i="36" s="1"/>
  <c r="J22" i="17"/>
  <c r="AW22" i="36" s="1"/>
  <c r="K43" i="19"/>
  <c r="BH43" i="36" s="1"/>
  <c r="K77" i="19"/>
  <c r="BH77" i="36" s="1"/>
  <c r="O71" i="19"/>
  <c r="BL71" i="36" s="1"/>
  <c r="J14" i="17"/>
  <c r="AW14" i="36" s="1"/>
  <c r="G6" i="17"/>
  <c r="AT6" i="36" s="1"/>
  <c r="M92" i="19"/>
  <c r="BJ92" i="36" s="1"/>
  <c r="L67" i="19"/>
  <c r="BI67" i="36" s="1"/>
  <c r="M28" i="19"/>
  <c r="BJ28" i="36" s="1"/>
  <c r="O31" i="19"/>
  <c r="BL31" i="36" s="1"/>
  <c r="L64" i="19"/>
  <c r="BI64" i="36" s="1"/>
  <c r="O29" i="19"/>
  <c r="BL29" i="36" s="1"/>
  <c r="O91" i="19"/>
  <c r="BL91" i="36" s="1"/>
  <c r="L51" i="19"/>
  <c r="BI51" i="36" s="1"/>
  <c r="L33" i="19"/>
  <c r="BI33" i="36" s="1"/>
  <c r="M84" i="19"/>
  <c r="BJ84" i="36" s="1"/>
  <c r="M11" i="19"/>
  <c r="BJ11" i="36" s="1"/>
  <c r="J44" i="19"/>
  <c r="BG44" i="36" s="1"/>
  <c r="L9" i="19"/>
  <c r="BI9" i="36" s="1"/>
  <c r="L41" i="19"/>
  <c r="BI41" i="36" s="1"/>
  <c r="M85" i="19"/>
  <c r="BJ85" i="36" s="1"/>
  <c r="K75" i="19"/>
  <c r="BH75" i="36" s="1"/>
  <c r="N23" i="19"/>
  <c r="BK23" i="36" s="1"/>
  <c r="N12" i="19"/>
  <c r="BK12" i="36" s="1"/>
  <c r="I4" i="17"/>
  <c r="AV4" i="36" s="1"/>
  <c r="H4" i="17"/>
  <c r="AU4" i="36" s="1"/>
  <c r="G4" i="17"/>
  <c r="AT4" i="36" s="1"/>
  <c r="L4" i="17"/>
  <c r="AY4" i="36" s="1"/>
  <c r="K4" i="17"/>
  <c r="AX4" i="36" s="1"/>
  <c r="J4" i="17"/>
  <c r="AW4" i="36" s="1"/>
  <c r="G36" i="17"/>
  <c r="AT36" i="36" s="1"/>
  <c r="G68" i="17"/>
  <c r="AT68" i="36" s="1"/>
  <c r="H17" i="17"/>
  <c r="AU17" i="36" s="1"/>
  <c r="H49" i="17"/>
  <c r="AU49" i="36" s="1"/>
  <c r="H81" i="17"/>
  <c r="AU81" i="36" s="1"/>
  <c r="L14" i="19"/>
  <c r="BI14" i="36" s="1"/>
  <c r="N14" i="19"/>
  <c r="BK14" i="36" s="1"/>
  <c r="J14" i="19"/>
  <c r="BG14" i="36" s="1"/>
  <c r="N46" i="19"/>
  <c r="BK46" i="36" s="1"/>
  <c r="O46" i="19"/>
  <c r="BL46" i="36" s="1"/>
  <c r="J46" i="19"/>
  <c r="BG46" i="36" s="1"/>
  <c r="K46" i="19"/>
  <c r="BH46" i="36" s="1"/>
  <c r="L46" i="19"/>
  <c r="BI46" i="36" s="1"/>
  <c r="M46" i="19"/>
  <c r="BJ46" i="36" s="1"/>
  <c r="N78" i="19"/>
  <c r="BK78" i="36" s="1"/>
  <c r="O78" i="19"/>
  <c r="BL78" i="36" s="1"/>
  <c r="J78" i="19"/>
  <c r="BG78" i="36" s="1"/>
  <c r="K78" i="19"/>
  <c r="BH78" i="36" s="1"/>
  <c r="L78" i="19"/>
  <c r="BI78" i="36" s="1"/>
  <c r="M78" i="19"/>
  <c r="BJ78" i="36" s="1"/>
  <c r="J62" i="17"/>
  <c r="AW62" i="36" s="1"/>
  <c r="J52" i="19"/>
  <c r="BG52" i="36" s="1"/>
  <c r="L10" i="17"/>
  <c r="AY10" i="36" s="1"/>
  <c r="O81" i="19"/>
  <c r="BL81" i="36" s="1"/>
  <c r="K35" i="19"/>
  <c r="BH35" i="36" s="1"/>
  <c r="N45" i="19"/>
  <c r="BK45" i="36" s="1"/>
  <c r="J68" i="19"/>
  <c r="BG68" i="36" s="1"/>
  <c r="N79" i="19"/>
  <c r="BK79" i="36" s="1"/>
  <c r="J76" i="19"/>
  <c r="BG76" i="36" s="1"/>
  <c r="J61" i="19"/>
  <c r="BG61" i="36" s="1"/>
  <c r="K19" i="19"/>
  <c r="BH19" i="36" s="1"/>
  <c r="K49" i="19"/>
  <c r="BH49" i="36" s="1"/>
  <c r="M36" i="19"/>
  <c r="BJ36" i="36" s="1"/>
  <c r="K8" i="19"/>
  <c r="BH8" i="36" s="1"/>
  <c r="N72" i="19"/>
  <c r="BK72" i="36" s="1"/>
  <c r="K37" i="19"/>
  <c r="BH37" i="36" s="1"/>
  <c r="J60" i="19"/>
  <c r="BG60" i="36" s="1"/>
  <c r="J43" i="19"/>
  <c r="BG43" i="36" s="1"/>
  <c r="J77" i="19"/>
  <c r="BG77" i="36" s="1"/>
  <c r="N71" i="19"/>
  <c r="BK71" i="36" s="1"/>
  <c r="O59" i="19"/>
  <c r="BL59" i="36" s="1"/>
  <c r="O47" i="19"/>
  <c r="BL47" i="36" s="1"/>
  <c r="H6" i="17"/>
  <c r="AU6" i="36" s="1"/>
  <c r="L92" i="19"/>
  <c r="BI92" i="36" s="1"/>
  <c r="K67" i="19"/>
  <c r="BH67" i="36" s="1"/>
  <c r="O56" i="19"/>
  <c r="BL56" i="36" s="1"/>
  <c r="L31" i="19"/>
  <c r="BI31" i="36" s="1"/>
  <c r="K64" i="19"/>
  <c r="BH64" i="36" s="1"/>
  <c r="N91" i="19"/>
  <c r="BK91" i="36" s="1"/>
  <c r="K33" i="19"/>
  <c r="BH33" i="36" s="1"/>
  <c r="L84" i="19"/>
  <c r="BI84" i="36" s="1"/>
  <c r="N11" i="19"/>
  <c r="BK11" i="36" s="1"/>
  <c r="K9" i="19"/>
  <c r="BH9" i="36" s="1"/>
  <c r="L80" i="19"/>
  <c r="BI80" i="36" s="1"/>
  <c r="J75" i="19"/>
  <c r="BG75" i="36" s="1"/>
  <c r="L23" i="19"/>
  <c r="BI23" i="36" s="1"/>
  <c r="M12" i="19"/>
  <c r="BJ12" i="36" s="1"/>
  <c r="I25" i="19"/>
  <c r="BF25" i="36" s="1"/>
  <c r="I41" i="19"/>
  <c r="BF41" i="36" s="1"/>
  <c r="I57" i="19"/>
  <c r="BF57" i="36" s="1"/>
  <c r="I24" i="19"/>
  <c r="BF24" i="36" s="1"/>
  <c r="I84" i="19"/>
  <c r="BF84" i="36" s="1"/>
  <c r="I35" i="19"/>
  <c r="BF35" i="36" s="1"/>
  <c r="I79" i="19"/>
  <c r="BF79" i="36" s="1"/>
  <c r="I52" i="19"/>
  <c r="BF52" i="36" s="1"/>
  <c r="I80" i="19"/>
  <c r="BF80" i="36" s="1"/>
  <c r="O14" i="19"/>
  <c r="BL14" i="36" s="1"/>
  <c r="O12" i="19"/>
  <c r="BL12" i="36" s="1"/>
  <c r="L23" i="17"/>
  <c r="AY23" i="36" s="1"/>
  <c r="L55" i="17"/>
  <c r="AY55" i="36" s="1"/>
  <c r="L87" i="17"/>
  <c r="AY87" i="36" s="1"/>
  <c r="N16" i="19"/>
  <c r="BK16" i="36" s="1"/>
  <c r="J16" i="19"/>
  <c r="BG16" i="36" s="1"/>
  <c r="L16" i="19"/>
  <c r="BI16" i="36" s="1"/>
  <c r="M16" i="19"/>
  <c r="BJ16" i="36" s="1"/>
  <c r="H86" i="17"/>
  <c r="AU86" i="36" s="1"/>
  <c r="J8" i="17"/>
  <c r="AW8" i="36" s="1"/>
  <c r="K8" i="17"/>
  <c r="AX8" i="36" s="1"/>
  <c r="L8" i="17"/>
  <c r="AY8" i="36" s="1"/>
  <c r="H8" i="17"/>
  <c r="AU8" i="36" s="1"/>
  <c r="I8" i="17"/>
  <c r="AV8" i="36" s="1"/>
  <c r="G8" i="17"/>
  <c r="AT8" i="36" s="1"/>
  <c r="L72" i="17"/>
  <c r="AY72" i="36" s="1"/>
  <c r="G21" i="17"/>
  <c r="AT21" i="36" s="1"/>
  <c r="G53" i="17"/>
  <c r="AT53" i="36" s="1"/>
  <c r="G85" i="17"/>
  <c r="AT85" i="36" s="1"/>
  <c r="J18" i="19"/>
  <c r="BG18" i="36" s="1"/>
  <c r="L18" i="19"/>
  <c r="BI18" i="36" s="1"/>
  <c r="N18" i="19"/>
  <c r="BK18" i="36" s="1"/>
  <c r="N50" i="19"/>
  <c r="BK50" i="36" s="1"/>
  <c r="O50" i="19"/>
  <c r="BL50" i="36" s="1"/>
  <c r="L50" i="19"/>
  <c r="BI50" i="36" s="1"/>
  <c r="M50" i="19"/>
  <c r="BJ50" i="36" s="1"/>
  <c r="J50" i="19"/>
  <c r="BG50" i="36" s="1"/>
  <c r="K50" i="19"/>
  <c r="BH50" i="36" s="1"/>
  <c r="N82" i="19"/>
  <c r="BK82" i="36" s="1"/>
  <c r="O82" i="19"/>
  <c r="BL82" i="36" s="1"/>
  <c r="L82" i="19"/>
  <c r="BI82" i="36" s="1"/>
  <c r="M82" i="19"/>
  <c r="BJ82" i="36" s="1"/>
  <c r="J82" i="19"/>
  <c r="BG82" i="36" s="1"/>
  <c r="K82" i="19"/>
  <c r="BH82" i="36" s="1"/>
  <c r="N40" i="19"/>
  <c r="BK40" i="36" s="1"/>
  <c r="L21" i="19"/>
  <c r="BI21" i="36" s="1"/>
  <c r="J39" i="19"/>
  <c r="BG39" i="36" s="1"/>
  <c r="K10" i="17"/>
  <c r="AX10" i="36" s="1"/>
  <c r="N81" i="19"/>
  <c r="BK81" i="36" s="1"/>
  <c r="L57" i="19"/>
  <c r="BI57" i="36" s="1"/>
  <c r="J7" i="19"/>
  <c r="BG7" i="36" s="1"/>
  <c r="BL93" i="36"/>
  <c r="M45" i="19"/>
  <c r="BJ45" i="36" s="1"/>
  <c r="O88" i="19"/>
  <c r="BL88" i="36" s="1"/>
  <c r="K79" i="19"/>
  <c r="BH79" i="36" s="1"/>
  <c r="K73" i="19"/>
  <c r="BH73" i="36" s="1"/>
  <c r="O61" i="19"/>
  <c r="BL61" i="36" s="1"/>
  <c r="N19" i="19"/>
  <c r="BK19" i="36" s="1"/>
  <c r="J49" i="19"/>
  <c r="BG49" i="36" s="1"/>
  <c r="L36" i="19"/>
  <c r="BI36" i="36" s="1"/>
  <c r="BG8" i="36"/>
  <c r="M72" i="19"/>
  <c r="BJ72" i="36" s="1"/>
  <c r="O37" i="19"/>
  <c r="BL37" i="36" s="1"/>
  <c r="O48" i="19"/>
  <c r="BL48" i="36" s="1"/>
  <c r="K69" i="19"/>
  <c r="BH69" i="36" s="1"/>
  <c r="J24" i="19"/>
  <c r="BG24" i="36" s="1"/>
  <c r="O55" i="19"/>
  <c r="BL55" i="36" s="1"/>
  <c r="O77" i="19"/>
  <c r="BL77" i="36" s="1"/>
  <c r="K71" i="19"/>
  <c r="BH71" i="36" s="1"/>
  <c r="N32" i="19"/>
  <c r="BK32" i="36" s="1"/>
  <c r="N59" i="19"/>
  <c r="BK59" i="36" s="1"/>
  <c r="N47" i="19"/>
  <c r="BK47" i="36" s="1"/>
  <c r="I6" i="17"/>
  <c r="AV6" i="36" s="1"/>
  <c r="K92" i="19"/>
  <c r="BH92" i="36" s="1"/>
  <c r="J67" i="19"/>
  <c r="BG67" i="36" s="1"/>
  <c r="N31" i="19"/>
  <c r="BK31" i="36" s="1"/>
  <c r="J64" i="19"/>
  <c r="BG64" i="36" s="1"/>
  <c r="O83" i="19"/>
  <c r="BL83" i="36" s="1"/>
  <c r="M91" i="19"/>
  <c r="BJ91" i="36" s="1"/>
  <c r="J51" i="19"/>
  <c r="BG51" i="36" s="1"/>
  <c r="J33" i="19"/>
  <c r="BG33" i="36" s="1"/>
  <c r="K84" i="19"/>
  <c r="BH84" i="36" s="1"/>
  <c r="O11" i="19"/>
  <c r="BL11" i="36" s="1"/>
  <c r="J9" i="19"/>
  <c r="BG9" i="36" s="1"/>
  <c r="K80" i="19"/>
  <c r="BH80" i="36" s="1"/>
  <c r="M63" i="19"/>
  <c r="BJ63" i="36" s="1"/>
  <c r="L12" i="19"/>
  <c r="BI12" i="36" s="1"/>
  <c r="I5" i="19"/>
  <c r="BF5" i="36" s="1"/>
  <c r="I26" i="19"/>
  <c r="BF26" i="36" s="1"/>
  <c r="I42" i="19"/>
  <c r="BF42" i="36" s="1"/>
  <c r="I86" i="19"/>
  <c r="BF86" i="36" s="1"/>
  <c r="I76" i="19"/>
  <c r="BF76" i="36" s="1"/>
  <c r="I88" i="19"/>
  <c r="BF88" i="36" s="1"/>
  <c r="I32" i="19"/>
  <c r="BF32" i="36" s="1"/>
  <c r="N15" i="19"/>
  <c r="BK15" i="36" s="1"/>
  <c r="M13" i="19"/>
  <c r="BJ13" i="36" s="1"/>
  <c r="K23" i="17"/>
  <c r="AX23" i="36" s="1"/>
  <c r="K87" i="17"/>
  <c r="AX87" i="36" s="1"/>
  <c r="K27" i="17"/>
  <c r="AX27" i="36" s="1"/>
  <c r="K59" i="17"/>
  <c r="AX59" i="36" s="1"/>
  <c r="K91" i="17"/>
  <c r="AX91" i="36" s="1"/>
  <c r="H12" i="17"/>
  <c r="AU12" i="36" s="1"/>
  <c r="G44" i="17"/>
  <c r="AT44" i="36" s="1"/>
  <c r="G76" i="17"/>
  <c r="AT76" i="36" s="1"/>
  <c r="H25" i="17"/>
  <c r="AU25" i="36" s="1"/>
  <c r="H57" i="17"/>
  <c r="AU57" i="36" s="1"/>
  <c r="H89" i="17"/>
  <c r="AU89" i="36" s="1"/>
  <c r="L22" i="19"/>
  <c r="BI22" i="36" s="1"/>
  <c r="N22" i="19"/>
  <c r="BK22" i="36" s="1"/>
  <c r="N54" i="19"/>
  <c r="BK54" i="36" s="1"/>
  <c r="O54" i="19"/>
  <c r="BL54" i="36" s="1"/>
  <c r="J54" i="19"/>
  <c r="BG54" i="36" s="1"/>
  <c r="K54" i="19"/>
  <c r="BH54" i="36" s="1"/>
  <c r="L54" i="19"/>
  <c r="BI54" i="36" s="1"/>
  <c r="M54" i="19"/>
  <c r="BJ54" i="36" s="1"/>
  <c r="N86" i="19"/>
  <c r="BK86" i="36" s="1"/>
  <c r="O86" i="19"/>
  <c r="BL86" i="36" s="1"/>
  <c r="J86" i="19"/>
  <c r="BG86" i="36" s="1"/>
  <c r="K86" i="19"/>
  <c r="BH86" i="36" s="1"/>
  <c r="L86" i="19"/>
  <c r="BI86" i="36" s="1"/>
  <c r="M86" i="19"/>
  <c r="BJ86" i="36" s="1"/>
  <c r="M40" i="19"/>
  <c r="BJ40" i="36" s="1"/>
  <c r="J21" i="19"/>
  <c r="BG21" i="36" s="1"/>
  <c r="L39" i="19"/>
  <c r="BI39" i="36" s="1"/>
  <c r="J10" i="17"/>
  <c r="AW10" i="36" s="1"/>
  <c r="M81" i="19"/>
  <c r="BJ81" i="36" s="1"/>
  <c r="J15" i="19"/>
  <c r="BG15" i="36" s="1"/>
  <c r="K7" i="19"/>
  <c r="BH7" i="36" s="1"/>
  <c r="L45" i="19"/>
  <c r="BI45" i="36" s="1"/>
  <c r="N88" i="19"/>
  <c r="BK88" i="36" s="1"/>
  <c r="J79" i="19"/>
  <c r="BG79" i="36" s="1"/>
  <c r="J73" i="19"/>
  <c r="BG73" i="36" s="1"/>
  <c r="N61" i="19"/>
  <c r="BK61" i="36" s="1"/>
  <c r="K65" i="19"/>
  <c r="BH65" i="36" s="1"/>
  <c r="O49" i="19"/>
  <c r="BL49" i="36" s="1"/>
  <c r="K36" i="19"/>
  <c r="BH36" i="36" s="1"/>
  <c r="O8" i="19"/>
  <c r="BL8" i="36" s="1"/>
  <c r="J89" i="19"/>
  <c r="BG89" i="36" s="1"/>
  <c r="L72" i="19"/>
  <c r="BI72" i="36" s="1"/>
  <c r="J37" i="19"/>
  <c r="BG37" i="36" s="1"/>
  <c r="N48" i="19"/>
  <c r="BK48" i="36" s="1"/>
  <c r="J69" i="19"/>
  <c r="BG69" i="36" s="1"/>
  <c r="M24" i="19"/>
  <c r="BJ24" i="36" s="1"/>
  <c r="N55" i="19"/>
  <c r="BK55" i="36" s="1"/>
  <c r="N77" i="19"/>
  <c r="BK77" i="36" s="1"/>
  <c r="J71" i="19"/>
  <c r="BG71" i="36" s="1"/>
  <c r="L32" i="19"/>
  <c r="BI32" i="36" s="1"/>
  <c r="M59" i="19"/>
  <c r="BJ59" i="36" s="1"/>
  <c r="K47" i="19"/>
  <c r="BH47" i="36" s="1"/>
  <c r="J6" i="17"/>
  <c r="AW6" i="36" s="1"/>
  <c r="J92" i="19"/>
  <c r="BG92" i="36" s="1"/>
  <c r="N28" i="19"/>
  <c r="BK28" i="36" s="1"/>
  <c r="M56" i="19"/>
  <c r="BJ56" i="36" s="1"/>
  <c r="M31" i="19"/>
  <c r="BJ31" i="36" s="1"/>
  <c r="M29" i="19"/>
  <c r="BJ29" i="36" s="1"/>
  <c r="N83" i="19"/>
  <c r="BK83" i="36" s="1"/>
  <c r="L91" i="19"/>
  <c r="BI91" i="36" s="1"/>
  <c r="J30" i="17"/>
  <c r="AW30" i="36" s="1"/>
  <c r="O33" i="19"/>
  <c r="BL33" i="36" s="1"/>
  <c r="J84" i="19"/>
  <c r="BG84" i="36" s="1"/>
  <c r="O44" i="19"/>
  <c r="BL44" i="36" s="1"/>
  <c r="O9" i="19"/>
  <c r="BL9" i="36" s="1"/>
  <c r="K41" i="19"/>
  <c r="BH41" i="36" s="1"/>
  <c r="J17" i="19"/>
  <c r="BG17" i="36" s="1"/>
  <c r="J86" i="17"/>
  <c r="AW86" i="36" s="1"/>
  <c r="J80" i="19"/>
  <c r="BG80" i="36" s="1"/>
  <c r="L63" i="19"/>
  <c r="BI63" i="36" s="1"/>
  <c r="J23" i="19"/>
  <c r="BG23" i="36" s="1"/>
  <c r="J12" i="19"/>
  <c r="BG12" i="36" s="1"/>
  <c r="I69" i="19"/>
  <c r="BF69" i="36" s="1"/>
  <c r="I91" i="19"/>
  <c r="BF91" i="36" s="1"/>
  <c r="I87" i="19"/>
  <c r="BF87" i="36" s="1"/>
  <c r="BF93" i="36"/>
  <c r="I16" i="19"/>
  <c r="BF16" i="36" s="1"/>
  <c r="I59" i="19"/>
  <c r="BF59" i="36" s="1"/>
  <c r="I31" i="19"/>
  <c r="BF31" i="36" s="1"/>
  <c r="I89" i="19"/>
  <c r="BF89" i="36" s="1"/>
  <c r="I67" i="19"/>
  <c r="BF67" i="36" s="1"/>
  <c r="I85" i="19"/>
  <c r="BF85" i="36" s="1"/>
  <c r="I47" i="19"/>
  <c r="BF47" i="36" s="1"/>
  <c r="I51" i="19"/>
  <c r="BF51" i="36" s="1"/>
  <c r="I72" i="19"/>
  <c r="BF72" i="36" s="1"/>
  <c r="I36" i="19"/>
  <c r="BF36" i="36" s="1"/>
  <c r="I73" i="19"/>
  <c r="BF73" i="36" s="1"/>
  <c r="I63" i="19"/>
  <c r="BF63" i="36" s="1"/>
  <c r="I27" i="19"/>
  <c r="BF27" i="36" s="1"/>
  <c r="I3" i="19"/>
  <c r="BF3" i="36" s="1"/>
  <c r="I71" i="19"/>
  <c r="BF71" i="36" s="1"/>
  <c r="I7" i="19"/>
  <c r="BF7" i="36" s="1"/>
  <c r="I92" i="19"/>
  <c r="BF92" i="36" s="1"/>
  <c r="I39" i="19"/>
  <c r="BF39" i="36" s="1"/>
  <c r="I11" i="19"/>
  <c r="BF11" i="36" s="1"/>
  <c r="I12" i="19"/>
  <c r="BF12" i="36" s="1"/>
  <c r="I68" i="19"/>
  <c r="BF68" i="36" s="1"/>
  <c r="I43" i="19"/>
  <c r="BF43" i="36" s="1"/>
  <c r="I44" i="19"/>
  <c r="BF44" i="36" s="1"/>
  <c r="I20" i="19"/>
  <c r="BF20" i="36" s="1"/>
  <c r="C4" i="4"/>
  <c r="C2" i="4"/>
  <c r="C5" i="4"/>
  <c r="C3" i="4"/>
  <c r="C6" i="4"/>
  <c r="V53" i="16" l="1"/>
  <c r="AN53" i="36" s="1"/>
  <c r="V20" i="16"/>
  <c r="AN20" i="36" s="1"/>
  <c r="V10" i="16"/>
  <c r="AN10" i="36" s="1"/>
  <c r="V33" i="16"/>
  <c r="AN33" i="36" s="1"/>
  <c r="V16" i="16"/>
  <c r="AN16" i="36" s="1"/>
  <c r="V23" i="16"/>
  <c r="AN23" i="36" s="1"/>
  <c r="V27" i="16"/>
  <c r="AN27" i="36" s="1"/>
  <c r="V69" i="16"/>
  <c r="AN69" i="36" s="1"/>
  <c r="V5" i="16"/>
  <c r="AN5" i="36" s="1"/>
  <c r="V58" i="16"/>
  <c r="AN58" i="36" s="1"/>
  <c r="V17" i="16"/>
  <c r="AN17" i="36" s="1"/>
  <c r="V32" i="16"/>
  <c r="AN32" i="36" s="1"/>
  <c r="V71" i="16"/>
  <c r="AN71" i="36" s="1"/>
  <c r="V7" i="16"/>
  <c r="AN7" i="36" s="1"/>
  <c r="V30" i="16"/>
  <c r="AN30" i="36" s="1"/>
  <c r="V105" i="16"/>
  <c r="AN105" i="36" s="1"/>
  <c r="V34" i="16"/>
  <c r="AN34" i="36" s="1"/>
  <c r="V72" i="16"/>
  <c r="AN72" i="36" s="1"/>
  <c r="V8" i="16"/>
  <c r="AN8" i="36" s="1"/>
  <c r="V15" i="16"/>
  <c r="AN15" i="36" s="1"/>
  <c r="V38" i="16"/>
  <c r="AN38" i="36" s="1"/>
  <c r="V68" i="16"/>
  <c r="AN68" i="36" s="1"/>
  <c r="V4" i="16"/>
  <c r="AN4" i="36" s="1"/>
  <c r="V75" i="16"/>
  <c r="AN75" i="36" s="1"/>
  <c r="V11" i="16"/>
  <c r="AN11" i="36" s="1"/>
  <c r="V60" i="16"/>
  <c r="AN60" i="36" s="1"/>
  <c r="V50" i="16"/>
  <c r="AN50" i="36" s="1"/>
  <c r="V56" i="16"/>
  <c r="AN56" i="36" s="1"/>
  <c r="V63" i="16"/>
  <c r="AN63" i="36" s="1"/>
  <c r="V54" i="16"/>
  <c r="AN54" i="36" s="1"/>
  <c r="V45" i="16"/>
  <c r="AN45" i="36" s="1"/>
  <c r="V41" i="16"/>
  <c r="AN41" i="36" s="1"/>
  <c r="V85" i="16"/>
  <c r="AN85" i="36" s="1"/>
  <c r="V21" i="16"/>
  <c r="AN21" i="36" s="1"/>
  <c r="V52" i="16"/>
  <c r="AN52" i="36" s="1"/>
  <c r="V74" i="16"/>
  <c r="AN74" i="36" s="1"/>
  <c r="V65" i="16"/>
  <c r="AN65" i="36" s="1"/>
  <c r="V48" i="16"/>
  <c r="AN48" i="36" s="1"/>
  <c r="V55" i="16"/>
  <c r="AN55" i="36" s="1"/>
  <c r="V59" i="16"/>
  <c r="AN59" i="36" s="1"/>
  <c r="V12" i="16"/>
  <c r="AN12" i="36" s="1"/>
  <c r="V19" i="16"/>
  <c r="AN19" i="36" s="1"/>
  <c r="V37" i="16"/>
  <c r="AN37" i="36" s="1"/>
  <c r="V26" i="16"/>
  <c r="AN26" i="36" s="1"/>
  <c r="V64" i="16"/>
  <c r="AN64" i="36" s="1"/>
  <c r="V90" i="16"/>
  <c r="AN90" i="36" s="1"/>
  <c r="V39" i="16"/>
  <c r="AN39" i="36" s="1"/>
  <c r="V62" i="16"/>
  <c r="AN62" i="36" s="1"/>
  <c r="V97" i="16"/>
  <c r="AN97" i="36" s="1"/>
  <c r="V109" i="16"/>
  <c r="V113" i="16"/>
  <c r="V35" i="16"/>
  <c r="AN35" i="36" s="1"/>
  <c r="V57" i="16"/>
  <c r="AN57" i="36" s="1"/>
  <c r="V29" i="16"/>
  <c r="AN29" i="36" s="1"/>
  <c r="V67" i="16"/>
  <c r="AN67" i="36" s="1"/>
  <c r="V3" i="16"/>
  <c r="AN3" i="36" s="1"/>
  <c r="V14" i="16"/>
  <c r="AN14" i="36" s="1"/>
  <c r="V77" i="16"/>
  <c r="AN77" i="36" s="1"/>
  <c r="V13" i="16"/>
  <c r="AN13" i="36" s="1"/>
  <c r="V66" i="16"/>
  <c r="AN66" i="36" s="1"/>
  <c r="V2" i="16"/>
  <c r="AN2" i="36" s="1"/>
  <c r="V25" i="16"/>
  <c r="AN25" i="36" s="1"/>
  <c r="V40" i="16"/>
  <c r="AN40" i="36" s="1"/>
  <c r="V79" i="16"/>
  <c r="AN79" i="36" s="1"/>
  <c r="V70" i="16"/>
  <c r="AN70" i="36" s="1"/>
  <c r="V6" i="16"/>
  <c r="AN6" i="36" s="1"/>
  <c r="V36" i="16"/>
  <c r="AN36" i="36" s="1"/>
  <c r="V43" i="16"/>
  <c r="AN43" i="36" s="1"/>
  <c r="V61" i="16"/>
  <c r="AN61" i="36" s="1"/>
  <c r="V28" i="16"/>
  <c r="AN28" i="36" s="1"/>
  <c r="V82" i="16"/>
  <c r="AN82" i="36" s="1"/>
  <c r="V18" i="16"/>
  <c r="AN18" i="36" s="1"/>
  <c r="V9" i="16"/>
  <c r="AN9" i="36" s="1"/>
  <c r="V24" i="16"/>
  <c r="AN24" i="36" s="1"/>
  <c r="V31" i="16"/>
  <c r="AN31" i="36" s="1"/>
  <c r="V22" i="16"/>
  <c r="AN22" i="36" s="1"/>
  <c r="V101" i="16"/>
  <c r="AN101" i="36" s="1"/>
  <c r="U93" i="16"/>
  <c r="AM93" i="36" s="1"/>
  <c r="V93" i="16"/>
  <c r="AN93" i="36" s="1"/>
  <c r="AL34" i="36"/>
  <c r="U34" i="16"/>
  <c r="AM34" i="36" s="1"/>
  <c r="AL72" i="36"/>
  <c r="U72" i="16"/>
  <c r="AM72" i="36" s="1"/>
  <c r="AL15" i="36"/>
  <c r="U15" i="16"/>
  <c r="AM15" i="36" s="1"/>
  <c r="AL5" i="36"/>
  <c r="U5" i="16"/>
  <c r="AM5" i="36" s="1"/>
  <c r="AL68" i="36"/>
  <c r="U68" i="16"/>
  <c r="AM68" i="36" s="1"/>
  <c r="AL61" i="36"/>
  <c r="U61" i="16"/>
  <c r="AL60" i="36"/>
  <c r="U60" i="16"/>
  <c r="AM60" i="36" s="1"/>
  <c r="AL105" i="36"/>
  <c r="U105" i="16"/>
  <c r="AM105" i="36" s="1"/>
  <c r="AL3" i="36"/>
  <c r="U3" i="16"/>
  <c r="AM3" i="36" s="1"/>
  <c r="AL21" i="36"/>
  <c r="U21" i="16"/>
  <c r="AM21" i="36" s="1"/>
  <c r="AL20" i="36"/>
  <c r="U20" i="16"/>
  <c r="AM20" i="36" s="1"/>
  <c r="AL74" i="36"/>
  <c r="U74" i="16"/>
  <c r="AM74" i="36" s="1"/>
  <c r="AL48" i="36"/>
  <c r="U48" i="16"/>
  <c r="AM48" i="36" s="1"/>
  <c r="AL26" i="36"/>
  <c r="U26" i="16"/>
  <c r="AM26" i="36" s="1"/>
  <c r="AL90" i="36"/>
  <c r="U90" i="16"/>
  <c r="AM90" i="36" s="1"/>
  <c r="AL62" i="36"/>
  <c r="U62" i="16"/>
  <c r="AM62" i="36" s="1"/>
  <c r="AL50" i="36"/>
  <c r="U50" i="16"/>
  <c r="AM50" i="36" s="1"/>
  <c r="AL56" i="36"/>
  <c r="U56" i="16"/>
  <c r="AM56" i="36" s="1"/>
  <c r="AL54" i="36"/>
  <c r="U54" i="16"/>
  <c r="AM54" i="36" s="1"/>
  <c r="AL97" i="36"/>
  <c r="U97" i="16"/>
  <c r="AM97" i="36" s="1"/>
  <c r="AL77" i="36"/>
  <c r="U77" i="16"/>
  <c r="AM77" i="36" s="1"/>
  <c r="AL12" i="36"/>
  <c r="U12" i="16"/>
  <c r="AL2" i="36"/>
  <c r="U2" i="16"/>
  <c r="AL40" i="36"/>
  <c r="U40" i="16"/>
  <c r="AM40" i="36" s="1"/>
  <c r="AL70" i="36"/>
  <c r="U70" i="16"/>
  <c r="AM70" i="36" s="1"/>
  <c r="AL19" i="36"/>
  <c r="U19" i="16"/>
  <c r="AM19" i="36" s="1"/>
  <c r="AL36" i="36"/>
  <c r="U36" i="16"/>
  <c r="AM36" i="36" s="1"/>
  <c r="AL75" i="36"/>
  <c r="U75" i="16"/>
  <c r="AM75" i="36" s="1"/>
  <c r="AL29" i="36"/>
  <c r="U29" i="16"/>
  <c r="AM29" i="36" s="1"/>
  <c r="AL28" i="36"/>
  <c r="U28" i="16"/>
  <c r="AM28" i="36" s="1"/>
  <c r="U113" i="16"/>
  <c r="AL10" i="36"/>
  <c r="U10" i="16"/>
  <c r="AM10" i="36" s="1"/>
  <c r="AL16" i="36"/>
  <c r="U16" i="16"/>
  <c r="AM16" i="36" s="1"/>
  <c r="AL14" i="36"/>
  <c r="U14" i="16"/>
  <c r="AM14" i="36" s="1"/>
  <c r="AL17" i="36"/>
  <c r="U17" i="16"/>
  <c r="AM17" i="36" s="1"/>
  <c r="AL71" i="36"/>
  <c r="U71" i="16"/>
  <c r="AM71" i="36" s="1"/>
  <c r="AL30" i="36"/>
  <c r="U30" i="16"/>
  <c r="AM30" i="36" s="1"/>
  <c r="AL18" i="36"/>
  <c r="U18" i="16"/>
  <c r="AM18" i="36" s="1"/>
  <c r="AL24" i="36"/>
  <c r="U24" i="16"/>
  <c r="AM24" i="36" s="1"/>
  <c r="AL22" i="36"/>
  <c r="U22" i="16"/>
  <c r="AM22" i="36" s="1"/>
  <c r="AL59" i="36"/>
  <c r="U59" i="16"/>
  <c r="AM59" i="36" s="1"/>
  <c r="AL45" i="36"/>
  <c r="U45" i="16"/>
  <c r="AM45" i="36" s="1"/>
  <c r="AL57" i="36"/>
  <c r="U57" i="16"/>
  <c r="AM57" i="36" s="1"/>
  <c r="AL8" i="36"/>
  <c r="U8" i="16"/>
  <c r="AM8" i="36" s="1"/>
  <c r="AL38" i="36"/>
  <c r="U38" i="16"/>
  <c r="AM38" i="36" s="1"/>
  <c r="AL69" i="36"/>
  <c r="U69" i="16"/>
  <c r="AM69" i="36" s="1"/>
  <c r="AL4" i="36"/>
  <c r="U4" i="16"/>
  <c r="AM4" i="36" s="1"/>
  <c r="AL43" i="36"/>
  <c r="U43" i="16"/>
  <c r="AM43" i="36" s="1"/>
  <c r="U109" i="16"/>
  <c r="AL67" i="36"/>
  <c r="U67" i="16"/>
  <c r="AM67" i="36" s="1"/>
  <c r="AL85" i="36"/>
  <c r="U85" i="16"/>
  <c r="AM85" i="36" s="1"/>
  <c r="AL65" i="36"/>
  <c r="U65" i="16"/>
  <c r="AM65" i="36" s="1"/>
  <c r="AL55" i="36"/>
  <c r="U55" i="16"/>
  <c r="AM55" i="36" s="1"/>
  <c r="AL64" i="36"/>
  <c r="U64" i="16"/>
  <c r="AM64" i="36" s="1"/>
  <c r="AL39" i="36"/>
  <c r="U39" i="16"/>
  <c r="AM39" i="36" s="1"/>
  <c r="AL41" i="36"/>
  <c r="U41" i="16"/>
  <c r="AM41" i="36" s="1"/>
  <c r="AL63" i="36"/>
  <c r="U63" i="16"/>
  <c r="AM63" i="36" s="1"/>
  <c r="AL101" i="36"/>
  <c r="U101" i="16"/>
  <c r="AM101" i="36" s="1"/>
  <c r="AL27" i="36"/>
  <c r="U27" i="16"/>
  <c r="AM27" i="36" s="1"/>
  <c r="AL13" i="36"/>
  <c r="U13" i="16"/>
  <c r="AM13" i="36" s="1"/>
  <c r="AL66" i="36"/>
  <c r="U66" i="16"/>
  <c r="AM66" i="36" s="1"/>
  <c r="AL25" i="36"/>
  <c r="U25" i="16"/>
  <c r="AM25" i="36" s="1"/>
  <c r="AL79" i="36"/>
  <c r="U79" i="16"/>
  <c r="AM79" i="36" s="1"/>
  <c r="AL6" i="36"/>
  <c r="U6" i="16"/>
  <c r="AM6" i="36" s="1"/>
  <c r="AL37" i="36"/>
  <c r="U37" i="16"/>
  <c r="AM37" i="36" s="1"/>
  <c r="AL11" i="36"/>
  <c r="U11" i="16"/>
  <c r="AM11" i="36" s="1"/>
  <c r="AL35" i="36"/>
  <c r="U35" i="16"/>
  <c r="AM35" i="36" s="1"/>
  <c r="AL53" i="36"/>
  <c r="U53" i="16"/>
  <c r="AM53" i="36" s="1"/>
  <c r="AL52" i="36"/>
  <c r="U52" i="16"/>
  <c r="AM52" i="36" s="1"/>
  <c r="AL33" i="36"/>
  <c r="U33" i="16"/>
  <c r="AM33" i="36" s="1"/>
  <c r="AL23" i="36"/>
  <c r="U23" i="16"/>
  <c r="AM23" i="36" s="1"/>
  <c r="AL58" i="36"/>
  <c r="U58" i="16"/>
  <c r="AM58" i="36" s="1"/>
  <c r="AL32" i="36"/>
  <c r="U32" i="16"/>
  <c r="AM32" i="36" s="1"/>
  <c r="AL7" i="36"/>
  <c r="U7" i="16"/>
  <c r="AM7" i="36" s="1"/>
  <c r="AL82" i="36"/>
  <c r="U82" i="16"/>
  <c r="AM82" i="36" s="1"/>
  <c r="AL9" i="36"/>
  <c r="U9" i="16"/>
  <c r="AM9" i="36" s="1"/>
  <c r="AL31" i="36"/>
  <c r="U31" i="16"/>
  <c r="AM31" i="36" s="1"/>
  <c r="AC95" i="36"/>
  <c r="AM95" i="36"/>
  <c r="AM92" i="36"/>
  <c r="AC92" i="36"/>
  <c r="AM96" i="36"/>
  <c r="AL93" i="36"/>
  <c r="AM94" i="36"/>
  <c r="AC8" i="36"/>
  <c r="AC41" i="36"/>
  <c r="AC4" i="36"/>
  <c r="AC30" i="36"/>
  <c r="AC3" i="36"/>
  <c r="AC13" i="36"/>
  <c r="AC10" i="36"/>
  <c r="AM91" i="36"/>
  <c r="AC91" i="36"/>
  <c r="AM12" i="36"/>
  <c r="AC12" i="36"/>
  <c r="AM78" i="36"/>
  <c r="AC78" i="36"/>
  <c r="AM88" i="36"/>
  <c r="AC88" i="36"/>
  <c r="AC67" i="36"/>
  <c r="AM46" i="36"/>
  <c r="AC46" i="36"/>
  <c r="AC57" i="36"/>
  <c r="AC54" i="36"/>
  <c r="AC25" i="36"/>
  <c r="AC55" i="36"/>
  <c r="AC75" i="36"/>
  <c r="AC79" i="36"/>
  <c r="AM47" i="36"/>
  <c r="AC47" i="36"/>
  <c r="AC29" i="36"/>
  <c r="AC58" i="36"/>
  <c r="AC36" i="36"/>
  <c r="AC26" i="36"/>
  <c r="AM51" i="36"/>
  <c r="AC51" i="36"/>
  <c r="AC15" i="36"/>
  <c r="AM42" i="36"/>
  <c r="AC42" i="36"/>
  <c r="AC68" i="36"/>
  <c r="AC18" i="36"/>
  <c r="AC48" i="36"/>
  <c r="AC69" i="36"/>
  <c r="AM81" i="36"/>
  <c r="AC81" i="36"/>
  <c r="AC14" i="36"/>
  <c r="AC24" i="36"/>
  <c r="AC20" i="36"/>
  <c r="AM80" i="36"/>
  <c r="AC80" i="36"/>
  <c r="AC28" i="36"/>
  <c r="AC71" i="36"/>
  <c r="AC19" i="36"/>
  <c r="AC70" i="36"/>
  <c r="AC65" i="36"/>
  <c r="AC45" i="36"/>
  <c r="AC64" i="36"/>
  <c r="AC38" i="36"/>
  <c r="AC56" i="36"/>
  <c r="AC43" i="36"/>
  <c r="AM86" i="36"/>
  <c r="AC86" i="36"/>
  <c r="AC37" i="36"/>
  <c r="AC17" i="36"/>
  <c r="AC52" i="36"/>
  <c r="AC39" i="36"/>
  <c r="AC72" i="36"/>
  <c r="AM87" i="36"/>
  <c r="AC87" i="36"/>
  <c r="AC16" i="36"/>
  <c r="AC59" i="36"/>
  <c r="AC35" i="36"/>
  <c r="AC22" i="36"/>
  <c r="AC50" i="36"/>
  <c r="AC11" i="36"/>
  <c r="AM49" i="36"/>
  <c r="AC49" i="36"/>
  <c r="AC63" i="36"/>
  <c r="AC74" i="36"/>
  <c r="AM73" i="36"/>
  <c r="AC73" i="36"/>
  <c r="AC6" i="36"/>
  <c r="AC34" i="36"/>
  <c r="AM76" i="36"/>
  <c r="AC76" i="36"/>
  <c r="AC7" i="36"/>
  <c r="AC60" i="36"/>
  <c r="AC5" i="36"/>
  <c r="AC2" i="36"/>
  <c r="AC40" i="36"/>
  <c r="AM83" i="36"/>
  <c r="AC83" i="36"/>
  <c r="AC66" i="36"/>
  <c r="AC62" i="36"/>
  <c r="AC23" i="36"/>
  <c r="AC82" i="36"/>
  <c r="AC31" i="36"/>
  <c r="AM89" i="36"/>
  <c r="AC89" i="36"/>
  <c r="AC27" i="36"/>
  <c r="AC9" i="36"/>
  <c r="AC21" i="36"/>
  <c r="AM84" i="36"/>
  <c r="AC84" i="36"/>
  <c r="AC33" i="36"/>
  <c r="AC32" i="36"/>
  <c r="AM44" i="36"/>
  <c r="AC44" i="36"/>
  <c r="AM61" i="36"/>
  <c r="AC61" i="36"/>
  <c r="AC90" i="36"/>
  <c r="AC77" i="36"/>
  <c r="W2" i="16" l="1"/>
  <c r="W27" i="16"/>
  <c r="W31" i="16"/>
  <c r="W82" i="16"/>
  <c r="W36" i="16"/>
  <c r="W40" i="16"/>
  <c r="W13" i="16"/>
  <c r="W67" i="16"/>
  <c r="W113" i="16"/>
  <c r="W39" i="16"/>
  <c r="W37" i="16"/>
  <c r="W55" i="16"/>
  <c r="W52" i="16"/>
  <c r="W16" i="16"/>
  <c r="W56" i="16"/>
  <c r="W29" i="16"/>
  <c r="W68" i="16"/>
  <c r="W72" i="16"/>
  <c r="W35" i="16"/>
  <c r="W7" i="16"/>
  <c r="W58" i="16"/>
  <c r="W24" i="16"/>
  <c r="W28" i="16"/>
  <c r="W6" i="16"/>
  <c r="W25" i="16"/>
  <c r="W77" i="16"/>
  <c r="W93" i="16"/>
  <c r="W109" i="16"/>
  <c r="W90" i="16"/>
  <c r="W19" i="16"/>
  <c r="W48" i="16"/>
  <c r="W21" i="16"/>
  <c r="W10" i="16"/>
  <c r="W41" i="16"/>
  <c r="W11" i="16"/>
  <c r="W38" i="16"/>
  <c r="W57" i="16"/>
  <c r="W33" i="16"/>
  <c r="W71" i="16"/>
  <c r="W69" i="16"/>
  <c r="W101" i="16"/>
  <c r="W9" i="16"/>
  <c r="W61" i="16"/>
  <c r="W70" i="16"/>
  <c r="W14" i="16"/>
  <c r="W23" i="16"/>
  <c r="W97" i="16"/>
  <c r="W64" i="16"/>
  <c r="W12" i="16"/>
  <c r="W65" i="16"/>
  <c r="W85" i="16"/>
  <c r="W54" i="16"/>
  <c r="W50" i="16"/>
  <c r="W75" i="16"/>
  <c r="W15" i="16"/>
  <c r="W34" i="16"/>
  <c r="W105" i="16"/>
  <c r="W32" i="16"/>
  <c r="W88" i="16"/>
  <c r="W119" i="16"/>
  <c r="W86" i="16"/>
  <c r="W121" i="16"/>
  <c r="W80" i="16"/>
  <c r="W115" i="16"/>
  <c r="W78" i="16"/>
  <c r="W117" i="16"/>
  <c r="W127" i="16"/>
  <c r="W91" i="16"/>
  <c r="W129" i="16"/>
  <c r="W89" i="16"/>
  <c r="W123" i="16"/>
  <c r="W83" i="16"/>
  <c r="W125" i="16"/>
  <c r="W46" i="16"/>
  <c r="W95" i="16"/>
  <c r="W120" i="16"/>
  <c r="W124" i="16"/>
  <c r="W104" i="16"/>
  <c r="W51" i="16"/>
  <c r="W102" i="16"/>
  <c r="W107" i="16"/>
  <c r="W100" i="16"/>
  <c r="W47" i="16"/>
  <c r="W99" i="16"/>
  <c r="W96" i="16"/>
  <c r="W108" i="16"/>
  <c r="W87" i="16"/>
  <c r="W130" i="16"/>
  <c r="W118" i="16"/>
  <c r="W103" i="16"/>
  <c r="W126" i="16"/>
  <c r="W49" i="16"/>
  <c r="W122" i="16"/>
  <c r="W44" i="16"/>
  <c r="W98" i="16"/>
  <c r="W73" i="16"/>
  <c r="W114" i="16"/>
  <c r="W76" i="16"/>
  <c r="W92" i="16"/>
  <c r="W110" i="16"/>
  <c r="W81" i="16"/>
  <c r="W106" i="16"/>
  <c r="W84" i="16"/>
  <c r="W94" i="16"/>
  <c r="W42" i="16"/>
  <c r="W128" i="16"/>
  <c r="W111" i="16"/>
  <c r="W116" i="16"/>
  <c r="W112" i="16"/>
  <c r="W22" i="16"/>
  <c r="W18" i="16"/>
  <c r="W43" i="16"/>
  <c r="W79" i="16"/>
  <c r="W66" i="16"/>
  <c r="W3" i="16"/>
  <c r="W53" i="16"/>
  <c r="W62" i="16"/>
  <c r="W26" i="16"/>
  <c r="W59" i="16"/>
  <c r="W74" i="16"/>
  <c r="W5" i="16"/>
  <c r="W63" i="16"/>
  <c r="W60" i="16"/>
  <c r="W4" i="16"/>
  <c r="W8" i="16"/>
  <c r="W45" i="16"/>
  <c r="W30" i="16"/>
  <c r="W17" i="16"/>
  <c r="W20" i="16"/>
  <c r="AM2" i="36"/>
  <c r="AO71" i="36" l="1"/>
  <c r="AO31" i="36"/>
  <c r="AO59" i="36"/>
  <c r="AO43" i="36"/>
  <c r="AO19" i="36"/>
  <c r="AO17" i="36"/>
  <c r="AO79" i="36"/>
  <c r="AO40" i="36"/>
  <c r="AO95" i="36"/>
  <c r="AO100" i="36"/>
  <c r="AO93" i="36"/>
  <c r="AO96" i="36"/>
  <c r="AO94" i="36"/>
  <c r="AO103" i="36"/>
  <c r="AO97" i="36"/>
  <c r="AO92" i="36"/>
  <c r="AO101" i="36"/>
  <c r="AO99" i="36"/>
  <c r="AO106" i="36"/>
  <c r="AO98" i="36"/>
  <c r="AO105" i="36"/>
  <c r="AO104" i="36"/>
  <c r="AO102" i="36"/>
  <c r="AO89" i="36"/>
  <c r="AO28" i="36"/>
  <c r="AO65" i="36"/>
  <c r="AO33" i="36"/>
  <c r="AO48" i="36"/>
  <c r="AO13" i="36"/>
  <c r="AO12" i="36"/>
  <c r="AO58" i="36"/>
  <c r="AO82" i="36"/>
  <c r="AO85" i="36"/>
  <c r="AO34" i="36"/>
  <c r="AO84" i="36"/>
  <c r="AO9" i="36"/>
  <c r="AO69" i="36"/>
  <c r="AO10" i="36"/>
  <c r="AO75" i="36"/>
  <c r="AO67" i="36"/>
  <c r="AO64" i="36"/>
  <c r="AO62" i="36"/>
  <c r="AO44" i="36"/>
  <c r="AO38" i="36"/>
  <c r="AO68" i="36"/>
  <c r="AO78" i="36"/>
  <c r="AO81" i="36"/>
  <c r="AO41" i="36"/>
  <c r="AO29" i="36"/>
  <c r="AO18" i="36"/>
  <c r="AO88" i="36"/>
  <c r="AO63" i="36"/>
  <c r="AO90" i="36"/>
  <c r="AO56" i="36"/>
  <c r="AO11" i="36"/>
  <c r="AO7" i="36"/>
  <c r="AO27" i="36"/>
  <c r="AO42" i="36"/>
  <c r="AO60" i="36"/>
  <c r="AO76" i="36"/>
  <c r="AO16" i="36"/>
  <c r="AO80" i="36"/>
  <c r="AO8" i="36"/>
  <c r="AO55" i="36"/>
  <c r="AO6" i="36"/>
  <c r="AO30" i="36"/>
  <c r="AO22" i="36"/>
  <c r="AO83" i="36"/>
  <c r="AO54" i="36"/>
  <c r="AO77" i="36"/>
  <c r="AO36" i="36"/>
  <c r="AO73" i="36"/>
  <c r="AO87" i="36"/>
  <c r="AO2" i="36"/>
  <c r="AO61" i="36"/>
  <c r="AO45" i="36"/>
  <c r="AO53" i="36"/>
  <c r="AO15" i="36"/>
  <c r="AO4" i="36"/>
  <c r="AO86" i="36"/>
  <c r="AO25" i="36"/>
  <c r="AO49" i="36"/>
  <c r="AO52" i="36"/>
  <c r="AO46" i="36"/>
  <c r="AO3" i="36"/>
  <c r="AO23" i="36"/>
  <c r="AO5" i="36"/>
  <c r="AO47" i="36"/>
  <c r="AO50" i="36"/>
  <c r="AO14" i="36"/>
  <c r="AO24" i="36"/>
  <c r="AO66" i="36"/>
  <c r="AO39" i="36"/>
  <c r="AO70" i="36"/>
  <c r="AO35" i="36"/>
  <c r="AO74" i="36"/>
  <c r="AO32" i="36"/>
  <c r="AO57" i="36"/>
  <c r="AO26" i="36"/>
  <c r="AO20" i="36"/>
  <c r="AO21" i="36"/>
  <c r="AO91" i="36"/>
  <c r="AO72" i="36"/>
  <c r="AO51" i="36"/>
  <c r="AO37" i="36"/>
  <c r="B2" i="40"/>
  <c r="DU2" i="36" s="1"/>
</calcChain>
</file>

<file path=xl/sharedStrings.xml><?xml version="1.0" encoding="utf-8"?>
<sst xmlns="http://schemas.openxmlformats.org/spreadsheetml/2006/main" count="558" uniqueCount="227">
  <si>
    <t>Age</t>
  </si>
  <si>
    <t>Max HR</t>
  </si>
  <si>
    <t>Lower End</t>
  </si>
  <si>
    <t>Higher End</t>
  </si>
  <si>
    <t xml:space="preserve">Zone 5 </t>
  </si>
  <si>
    <t>VO2 Max</t>
  </si>
  <si>
    <t>&lt; 40 min</t>
  </si>
  <si>
    <t>Zone 4</t>
  </si>
  <si>
    <t>Anaerobic</t>
  </si>
  <si>
    <t>40 min - 2 hours</t>
  </si>
  <si>
    <t>Zone 3</t>
  </si>
  <si>
    <t>Aerobic/Cardio</t>
  </si>
  <si>
    <t>1-3 hours</t>
  </si>
  <si>
    <t>Zone 2</t>
  </si>
  <si>
    <t>Fat Burning</t>
  </si>
  <si>
    <t>3+ hours</t>
  </si>
  <si>
    <t>Zone 1</t>
  </si>
  <si>
    <t>Maintenance</t>
  </si>
  <si>
    <t>Indefinitely</t>
  </si>
  <si>
    <t>Date</t>
  </si>
  <si>
    <t>Exercise</t>
  </si>
  <si>
    <t>Length</t>
  </si>
  <si>
    <t>Zone</t>
  </si>
  <si>
    <t>Yoga</t>
  </si>
  <si>
    <t>Biking</t>
  </si>
  <si>
    <t>Walking</t>
  </si>
  <si>
    <t>Running</t>
  </si>
  <si>
    <t>Course</t>
  </si>
  <si>
    <t>Full Practice</t>
  </si>
  <si>
    <t>White Oak - Green</t>
  </si>
  <si>
    <t>Stringers</t>
  </si>
  <si>
    <t>Riverwalk</t>
  </si>
  <si>
    <t>BPM</t>
  </si>
  <si>
    <t>Hawk's Ridge</t>
  </si>
  <si>
    <t>Elevation per Ft</t>
  </si>
  <si>
    <t>Miles</t>
  </si>
  <si>
    <t>Ft</t>
  </si>
  <si>
    <t>FT per Min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</si>
  <si>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</si>
  <si>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</si>
  <si>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</si>
  <si>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</si>
  <si>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</si>
  <si>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</si>
  <si>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</si>
  <si>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</si>
  <si>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</si>
  <si>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</si>
  <si>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</si>
  <si>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</si>
  <si>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</si>
  <si>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</si>
  <si>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</si>
  <si>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</si>
  <si>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</si>
  <si>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</si>
  <si>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</si>
  <si>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</si>
  <si>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</si>
  <si>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</si>
  <si>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</si>
  <si>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</si>
  <si>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</t>
  </si>
  <si>
    <t>R BPM</t>
  </si>
  <si>
    <t>Dew Point</t>
  </si>
  <si>
    <t>Greenway</t>
  </si>
  <si>
    <t>Southern Soul</t>
  </si>
  <si>
    <t>Alta Vista</t>
  </si>
  <si>
    <t>Humidity</t>
  </si>
  <si>
    <t>R2 BPM</t>
  </si>
  <si>
    <t>Diff R</t>
  </si>
  <si>
    <t>Diff R2</t>
  </si>
  <si>
    <t>R3 BPM</t>
  </si>
  <si>
    <t>Diff R3</t>
  </si>
  <si>
    <t>Percentage</t>
  </si>
  <si>
    <t>Diff R4</t>
  </si>
  <si>
    <t>Elevation
per Ft</t>
  </si>
  <si>
    <t>Time</t>
  </si>
  <si>
    <t>IsYoga</t>
  </si>
  <si>
    <t>IsBiking</t>
  </si>
  <si>
    <t>IsWalking</t>
  </si>
  <si>
    <t>IsRunning</t>
  </si>
  <si>
    <t>IsSouthernSoul</t>
  </si>
  <si>
    <t>IsFullPractice</t>
  </si>
  <si>
    <t>IsHawksRidge</t>
  </si>
  <si>
    <t>IsRiverwalk</t>
  </si>
  <si>
    <t>IsWholeEnchilada</t>
  </si>
  <si>
    <t>IsWhiteOakGreen</t>
  </si>
  <si>
    <t>DateTime</t>
  </si>
  <si>
    <t>Whole Enchilada</t>
  </si>
  <si>
    <t>Deer Hollow</t>
  </si>
  <si>
    <t>R4 BPM</t>
  </si>
  <si>
    <t>Montreat</t>
  </si>
  <si>
    <t>Montreat Trails</t>
  </si>
  <si>
    <t>Gravity</t>
  </si>
  <si>
    <t>Restorative</t>
  </si>
  <si>
    <t>Calories</t>
  </si>
  <si>
    <t>IsLessThan12HoursSinceLastYoga</t>
  </si>
  <si>
    <t>IsLessThan24HoursSinceLastYoga</t>
  </si>
  <si>
    <t>IsLessThan36HoursSinceLastYoga</t>
  </si>
  <si>
    <t>IsLessThan48HoursSinceLastYoga</t>
  </si>
  <si>
    <t>IsLessThan60HoursSinceLastYoga</t>
  </si>
  <si>
    <t>IsLessThan72HoursSinceLastYoga</t>
  </si>
  <si>
    <t>IsLessThan12HoursSinceLastZone1</t>
  </si>
  <si>
    <t>IsLessThan24HoursSinceLastZone1</t>
  </si>
  <si>
    <t>IsLessThan72HoursSinceLastZone1</t>
  </si>
  <si>
    <t>IsLessThan60HoursSinceLastZone1</t>
  </si>
  <si>
    <t>IsLessThan48HoursSinceLastZone1</t>
  </si>
  <si>
    <t>IsLessThan36HoursSinceLastZone1</t>
  </si>
  <si>
    <t>Index</t>
  </si>
  <si>
    <t>IsOtherYoga</t>
  </si>
  <si>
    <t>IsOtherBiking</t>
  </si>
  <si>
    <t>IsLessThan24HoursSinceLastBiking</t>
  </si>
  <si>
    <t>IsLessThan12HoursSinceLastBiking</t>
  </si>
  <si>
    <t>IsLessThan36HoursSinceLastBiking</t>
  </si>
  <si>
    <t>IsLessThan48HoursSinceLastBiking</t>
  </si>
  <si>
    <t>IsLessThan60HoursSinceLastBiking</t>
  </si>
  <si>
    <t>IsLessThan72HoursSinceLastBiking</t>
  </si>
  <si>
    <t>DistanceInFeet</t>
  </si>
  <si>
    <t>ElevationChangeInFeet</t>
  </si>
  <si>
    <t>DistanceInFeetPerMin</t>
  </si>
  <si>
    <t>MyWeight</t>
  </si>
  <si>
    <t>NewtonsPerPound</t>
  </si>
  <si>
    <t>MetersPerFoot</t>
  </si>
  <si>
    <t>FeetPerMeter</t>
  </si>
  <si>
    <t>MyWeightInNetwtons</t>
  </si>
  <si>
    <t>MyMassInPounds</t>
  </si>
  <si>
    <t>MyMassInNewtons</t>
  </si>
  <si>
    <t>ElevationChangeInMeters</t>
  </si>
  <si>
    <t>Work</t>
  </si>
  <si>
    <t>WorkPerMeter</t>
  </si>
  <si>
    <t>NormalizedWork</t>
  </si>
  <si>
    <t>Four Pass Loop</t>
  </si>
  <si>
    <t>Enterprise South</t>
  </si>
  <si>
    <t>MaxBPM</t>
  </si>
  <si>
    <t>IsOtherWalking</t>
  </si>
  <si>
    <t>IsLessThan12HoursSinceLastWalking</t>
  </si>
  <si>
    <t>IsLessThan24HoursSinceLastWalking</t>
  </si>
  <si>
    <t>IsLessThan36HoursSinceLastWalking</t>
  </si>
  <si>
    <t>IsLessThan48HoursSinceLastWalking</t>
  </si>
  <si>
    <t>IsLessThan60HoursSinceLastWalking</t>
  </si>
  <si>
    <t>IsLessThan72HoursSinceLastWalking</t>
  </si>
  <si>
    <t>White Sands Cove</t>
  </si>
  <si>
    <t>IsLessThan12HoursSinceLastRunning</t>
  </si>
  <si>
    <t>IsLessThan24HoursSinceLastRunning</t>
  </si>
  <si>
    <t>IsLessThan36HoursSinceLastRunning</t>
  </si>
  <si>
    <t>IsLessThan48HoursSinceLastRunning</t>
  </si>
  <si>
    <t>IsLessThan60HoursSinceLastRunning</t>
  </si>
  <si>
    <t>IsLessThan72HoursSinceLastRunning</t>
  </si>
  <si>
    <t>IsOtherRunning</t>
  </si>
  <si>
    <t>IsBikingAtWhiteOakGreen</t>
  </si>
  <si>
    <t>IsBikingAtWholeEnchilada</t>
  </si>
  <si>
    <t>IsBikingAtStringers</t>
  </si>
  <si>
    <t>IsBikingAtRiverwalk</t>
  </si>
  <si>
    <t>IsBikingAtGreenway</t>
  </si>
  <si>
    <t>IsWalkingAtHawksRidge</t>
  </si>
  <si>
    <t>IsWalkingAtFourPassLoop</t>
  </si>
  <si>
    <t>IsWalkingAtRiverwalk</t>
  </si>
  <si>
    <t>IsRunningAtHawksRidge</t>
  </si>
  <si>
    <t>IsRunningAtStringers</t>
  </si>
  <si>
    <t>IsRunningAtRiverwalk</t>
  </si>
  <si>
    <t>IsLessThan12HoursSinceLastAnything</t>
  </si>
  <si>
    <t>IsZone1</t>
  </si>
  <si>
    <t>IsZone5</t>
  </si>
  <si>
    <t>IsLessThan12HoursSinceLastZone5</t>
  </si>
  <si>
    <t>IsLessThan24HoursSinceLastZone5</t>
  </si>
  <si>
    <t>IsLessThan36HoursSinceLastZone5</t>
  </si>
  <si>
    <t>IsLessThan48HoursSinceLastZone5</t>
  </si>
  <si>
    <t>IsLessThan60HoursSinceLastZone5</t>
  </si>
  <si>
    <t>IsLessThan72HoursSinceLastZone5</t>
  </si>
  <si>
    <t>IsZone4</t>
  </si>
  <si>
    <t>IsLessThan12HoursSinceLastZone4</t>
  </si>
  <si>
    <t>IsLessThan24HoursSinceLastZone4</t>
  </si>
  <si>
    <t>IsLessThan36HoursSinceLastZone4</t>
  </si>
  <si>
    <t>IsLessThan48HoursSinceLastZone4</t>
  </si>
  <si>
    <t>IsLessThan60HoursSinceLastZone4</t>
  </si>
  <si>
    <t>IsLessThan72HoursSinceLastZone4</t>
  </si>
  <si>
    <t>IsZone3</t>
  </si>
  <si>
    <t>IsLessThan12HoursSinceLastZone3</t>
  </si>
  <si>
    <t>IsLessThan24HoursSinceLastZone3</t>
  </si>
  <si>
    <t>IsLessThan36HoursSinceLastZone3</t>
  </si>
  <si>
    <t>IsLessThan48HoursSinceLastZone3</t>
  </si>
  <si>
    <t>IsLessThan60HoursSinceLastZone3</t>
  </si>
  <si>
    <t>IsLessThan72HoursSinceLastZone3</t>
  </si>
  <si>
    <t>IsZone2</t>
  </si>
  <si>
    <t>IsLessThan12HoursSinceLastZone2</t>
  </si>
  <si>
    <t>IsLessThan24HoursSinceLastZone2</t>
  </si>
  <si>
    <t>IsLessThan36HoursSinceLastZone2</t>
  </si>
  <si>
    <t>IsLessThan48HoursSinceLastZone2</t>
  </si>
  <si>
    <t>IsLessThan60HoursSinceLastZone2</t>
  </si>
  <si>
    <t>IsLessThan72HoursSinceLastZone2</t>
  </si>
  <si>
    <t>CaloriesPerMin</t>
  </si>
  <si>
    <t>ElevationChangeInFeetPerFoot</t>
  </si>
  <si>
    <t>ElevationChangeInMetersPerMeter</t>
  </si>
  <si>
    <t>CaloriesPerFoot</t>
  </si>
  <si>
    <t>TimeInMin</t>
  </si>
  <si>
    <t>MilesPerHour</t>
  </si>
  <si>
    <t>DewPoint</t>
  </si>
  <si>
    <t>CaloriesPerMeter</t>
  </si>
  <si>
    <t>DistanceInMeters</t>
  </si>
  <si>
    <t>DistanceInMetersPerMin</t>
  </si>
  <si>
    <t>WorkPerMin</t>
  </si>
  <si>
    <t>ElevationChangeInFeetPerMin</t>
  </si>
  <si>
    <t>ElevationChangeInMetersPerMin</t>
  </si>
  <si>
    <t>IsStringers</t>
  </si>
  <si>
    <t>IsLessThan24HoursSinceLastAnything</t>
  </si>
  <si>
    <t>IsLessThan36HoursSinceLastAnything</t>
  </si>
  <si>
    <t>IsLessThan48HoursSinceLastAnything</t>
  </si>
  <si>
    <t>IsLessThan60HoursSinceLastAnything</t>
  </si>
  <si>
    <t>IsLessThan72HoursSinceLastAnything</t>
  </si>
  <si>
    <t>NormalizedCalories</t>
  </si>
  <si>
    <t>NormalizedCaloriesPerMin</t>
  </si>
  <si>
    <t>NormalizedBPM</t>
  </si>
  <si>
    <t>NormalizedMaxBPM</t>
  </si>
  <si>
    <t>Growth</t>
  </si>
  <si>
    <t>K</t>
  </si>
  <si>
    <t>Per</t>
  </si>
  <si>
    <t>NormalizedGrowth</t>
  </si>
  <si>
    <t>Total K</t>
  </si>
  <si>
    <t>Active K</t>
  </si>
  <si>
    <t>Distanc</t>
  </si>
  <si>
    <t>Evel</t>
  </si>
  <si>
    <t>ExerciseValue</t>
  </si>
  <si>
    <t>Mountain Biking</t>
  </si>
  <si>
    <t>Trail Running</t>
  </si>
  <si>
    <t>Trail Walking</t>
  </si>
  <si>
    <t>CourseValue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</si>
</sst>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\-d"/>
    <numFmt numFmtId="165" formatCode="0.0000"/>
    <numFmt numFmtId="166" formatCode="0.000000"/>
    <numFmt numFmtId="167" formatCode="0.0"/>
    <numFmt numFmtId="168" formatCode="mm/dd/yy;@"/>
    <numFmt numFmtId="169" formatCode="hh:mm;@"/>
    <numFmt numFmtId="170" formatCode="mm/dd/yy\ hh:mm"/>
    <numFmt numFmtId="171" formatCode="mm/dd/yy\ hh:mm;@"/>
    <numFmt numFmtId="172" formatCode="0.0%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2" xfId="0" applyFont="1" applyFill="1" applyBorder="1" applyAlignment="1">
      <alignment horizontal="centerContinuous"/>
    </xf>
    <xf numFmtId="1" fontId="10" fillId="0" borderId="0" xfId="0" applyNumberFormat="1" applyFont="1" applyAlignment="1"/>
    <xf numFmtId="10" fontId="2" fillId="0" borderId="0" xfId="0" applyNumberFormat="1" applyFont="1" applyAlignment="1"/>
    <xf numFmtId="10" fontId="0" fillId="0" borderId="0" xfId="0" applyNumberFormat="1" applyFont="1" applyAlignment="1"/>
    <xf numFmtId="0" fontId="6" fillId="0" borderId="0" xfId="0" applyFont="1" applyAlignment="1">
      <alignment horizontal="left" textRotation="90"/>
    </xf>
    <xf numFmtId="1" fontId="6" fillId="0" borderId="0" xfId="0" applyNumberFormat="1" applyFont="1" applyAlignment="1">
      <alignment horizontal="left" textRotation="90"/>
    </xf>
    <xf numFmtId="1" fontId="9" fillId="0" borderId="0" xfId="0" applyNumberFormat="1" applyFont="1" applyAlignment="1">
      <alignment horizontal="left" textRotation="90"/>
    </xf>
    <xf numFmtId="2" fontId="6" fillId="0" borderId="0" xfId="0" applyNumberFormat="1" applyFont="1" applyAlignment="1">
      <alignment horizontal="left" textRotation="90"/>
    </xf>
    <xf numFmtId="0" fontId="8" fillId="0" borderId="0" xfId="0" applyFont="1" applyAlignment="1">
      <alignment horizontal="left" textRotation="90"/>
    </xf>
    <xf numFmtId="0" fontId="2" fillId="0" borderId="0" xfId="0" applyFont="1" applyAlignment="1"/>
    <xf numFmtId="0" fontId="0" fillId="0" borderId="0" xfId="0" applyFill="1" applyBorder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horizontal="center" textRotation="90"/>
    </xf>
    <xf numFmtId="1" fontId="11" fillId="0" borderId="0" xfId="0" applyNumberFormat="1" applyFont="1" applyAlignment="1">
      <alignment horizontal="left" textRotation="90"/>
    </xf>
    <xf numFmtId="1" fontId="12" fillId="0" borderId="0" xfId="0" applyNumberFormat="1" applyFont="1" applyAlignment="1"/>
    <xf numFmtId="1" fontId="5" fillId="0" borderId="0" xfId="0" applyNumberFormat="1" applyFont="1" applyAlignment="1"/>
    <xf numFmtId="0" fontId="7" fillId="0" borderId="0" xfId="0" applyFont="1" applyAlignment="1">
      <alignment textRotation="90"/>
    </xf>
    <xf numFmtId="0" fontId="7" fillId="0" borderId="0" xfId="0" applyFont="1" applyAlignment="1">
      <alignment horizontal="left" textRotation="90"/>
    </xf>
    <xf numFmtId="1" fontId="5" fillId="0" borderId="0" xfId="0" applyNumberFormat="1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/>
    <xf numFmtId="0" fontId="13" fillId="0" borderId="0" xfId="0" applyFont="1" applyAlignment="1"/>
    <xf numFmtId="22" fontId="5" fillId="0" borderId="0" xfId="0" applyNumberFormat="1" applyFont="1" applyAlignment="1"/>
    <xf numFmtId="1" fontId="7" fillId="0" borderId="0" xfId="0" applyNumberFormat="1" applyFont="1" applyAlignment="1">
      <alignment horizontal="center" textRotation="90"/>
    </xf>
    <xf numFmtId="0" fontId="14" fillId="0" borderId="0" xfId="0" applyFont="1" applyAlignment="1">
      <alignment horizontal="center" textRotation="90"/>
    </xf>
    <xf numFmtId="166" fontId="14" fillId="0" borderId="0" xfId="0" applyNumberFormat="1" applyFont="1" applyAlignment="1">
      <alignment horizontal="center" textRotation="90"/>
    </xf>
    <xf numFmtId="166" fontId="13" fillId="0" borderId="0" xfId="0" applyNumberFormat="1" applyFont="1" applyAlignment="1"/>
    <xf numFmtId="0" fontId="14" fillId="0" borderId="0" xfId="0" applyFont="1" applyAlignment="1">
      <alignment horizontal="left" textRotation="90"/>
    </xf>
    <xf numFmtId="1" fontId="14" fillId="0" borderId="0" xfId="0" applyNumberFormat="1" applyFont="1" applyAlignment="1">
      <alignment horizontal="left" textRotation="90"/>
    </xf>
    <xf numFmtId="1" fontId="13" fillId="0" borderId="0" xfId="0" applyNumberFormat="1" applyFont="1" applyAlignment="1"/>
    <xf numFmtId="165" fontId="14" fillId="0" borderId="0" xfId="0" applyNumberFormat="1" applyFont="1" applyAlignment="1">
      <alignment horizontal="center" textRotation="90"/>
    </xf>
    <xf numFmtId="165" fontId="13" fillId="0" borderId="0" xfId="0" applyNumberFormat="1" applyFont="1" applyAlignment="1"/>
    <xf numFmtId="2" fontId="14" fillId="0" borderId="0" xfId="0" applyNumberFormat="1" applyFont="1" applyAlignment="1">
      <alignment horizontal="left" textRotation="90"/>
    </xf>
    <xf numFmtId="1" fontId="6" fillId="0" borderId="0" xfId="0" applyNumberFormat="1" applyFont="1" applyAlignment="1">
      <alignment horizontal="left" textRotation="90" wrapText="1"/>
    </xf>
    <xf numFmtId="0" fontId="15" fillId="0" borderId="0" xfId="0" applyFont="1" applyAlignment="1">
      <alignment horizontal="left" textRotation="90"/>
    </xf>
    <xf numFmtId="0" fontId="16" fillId="0" borderId="0" xfId="0" applyFont="1" applyAlignment="1"/>
    <xf numFmtId="1" fontId="16" fillId="0" borderId="0" xfId="0" applyNumberFormat="1" applyFont="1" applyAlignment="1"/>
    <xf numFmtId="0" fontId="10" fillId="0" borderId="0" xfId="0" applyFont="1" applyAlignment="1"/>
    <xf numFmtId="167" fontId="14" fillId="0" borderId="0" xfId="0" applyNumberFormat="1" applyFont="1" applyAlignment="1">
      <alignment horizontal="left" textRotation="90"/>
    </xf>
    <xf numFmtId="167" fontId="13" fillId="0" borderId="0" xfId="0" applyNumberFormat="1" applyFont="1" applyAlignment="1"/>
    <xf numFmtId="10" fontId="14" fillId="0" borderId="0" xfId="0" applyNumberFormat="1" applyFont="1" applyAlignment="1">
      <alignment horizontal="left" textRotation="90"/>
    </xf>
    <xf numFmtId="10" fontId="13" fillId="0" borderId="0" xfId="0" applyNumberFormat="1" applyFont="1" applyAlignment="1"/>
    <xf numFmtId="167" fontId="14" fillId="0" borderId="0" xfId="0" applyNumberFormat="1" applyFont="1" applyAlignment="1">
      <alignment horizontal="center" textRotation="90"/>
    </xf>
    <xf numFmtId="2" fontId="14" fillId="0" borderId="0" xfId="0" applyNumberFormat="1" applyFont="1" applyAlignment="1">
      <alignment horizontal="center" textRotation="90"/>
    </xf>
    <xf numFmtId="168" fontId="6" fillId="0" borderId="0" xfId="0" applyNumberFormat="1" applyFont="1" applyAlignment="1">
      <alignment horizontal="left" textRotation="90"/>
    </xf>
    <xf numFmtId="168" fontId="1" fillId="0" borderId="0" xfId="0" applyNumberFormat="1" applyFont="1" applyAlignment="1"/>
    <xf numFmtId="168" fontId="0" fillId="0" borderId="0" xfId="0" applyNumberFormat="1" applyFont="1" applyAlignment="1"/>
    <xf numFmtId="169" fontId="6" fillId="0" borderId="0" xfId="0" applyNumberFormat="1" applyFont="1" applyAlignment="1">
      <alignment horizontal="left" textRotation="90"/>
    </xf>
    <xf numFmtId="169" fontId="1" fillId="0" borderId="0" xfId="0" applyNumberFormat="1" applyFont="1" applyAlignment="1"/>
    <xf numFmtId="169" fontId="0" fillId="0" borderId="0" xfId="0" applyNumberFormat="1" applyFont="1" applyAlignment="1"/>
    <xf numFmtId="170" fontId="6" fillId="0" borderId="0" xfId="0" applyNumberFormat="1" applyFont="1" applyAlignment="1">
      <alignment horizontal="left" textRotation="90"/>
    </xf>
    <xf numFmtId="170" fontId="1" fillId="0" borderId="0" xfId="0" applyNumberFormat="1" applyFont="1" applyAlignment="1"/>
    <xf numFmtId="170" fontId="0" fillId="0" borderId="0" xfId="0" applyNumberFormat="1" applyFont="1" applyAlignment="1"/>
    <xf numFmtId="168" fontId="5" fillId="0" borderId="0" xfId="0" applyNumberFormat="1" applyFont="1" applyAlignment="1"/>
    <xf numFmtId="169" fontId="5" fillId="0" borderId="0" xfId="0" applyNumberFormat="1" applyFont="1" applyAlignment="1"/>
    <xf numFmtId="171" fontId="5" fillId="0" borderId="0" xfId="0" applyNumberFormat="1" applyFont="1" applyAlignment="1"/>
    <xf numFmtId="172" fontId="0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Length vs. Zone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Chart!$B$1</c:f>
              <c:strCache>
                <c:ptCount val="1"/>
                <c:pt idx="0">
                  <c:v>Length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84D-3247-882F-0B3D91CD5E4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84D-3247-882F-0B3D91CD5E4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84D-3247-882F-0B3D91CD5E4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84D-3247-882F-0B3D91CD5E4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84D-3247-882F-0B3D91CD5E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Chart!$B$2:$B$6</c:f>
              <c:numCache>
                <c:formatCode>General</c:formatCode>
                <c:ptCount val="5"/>
                <c:pt idx="0">
                  <c:v>3279</c:v>
                </c:pt>
                <c:pt idx="1">
                  <c:v>1702</c:v>
                </c:pt>
                <c:pt idx="2">
                  <c:v>1812</c:v>
                </c:pt>
                <c:pt idx="3">
                  <c:v>1711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4D-3247-882F-0B3D91CD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52900" y="165100"/>
    <xdr:ext cx="86741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FB5938D-A0CE-E047-AB3B-7D90359E0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workbookViewId="0"/>
  </sheetViews>
  <sheetFormatPr baseColWidth="10" defaultColWidth="14.5" defaultRowHeight="15.75" customHeight="1" x14ac:dyDescent="0.15"/>
  <cols>
    <col min="1" max="1" width="10.1640625" customWidth="1"/>
    <col min="2" max="2" width="10.33203125" customWidth="1"/>
    <col min="3" max="3" width="10.6640625" customWidth="1"/>
  </cols>
  <sheetData>
    <row r="1" spans="1:6" ht="15.75" customHeight="1" x14ac:dyDescent="0.15">
      <c r="A1" s="1" t="s">
        <v>0</v>
      </c>
      <c r="B1" s="1">
        <v>47</v>
      </c>
    </row>
    <row r="2" spans="1:6" ht="15.75" customHeight="1" x14ac:dyDescent="0.15">
      <c r="A2" s="1" t="s">
        <v>1</v>
      </c>
      <c r="B2" s="1">
        <f>207-(0.7*B1)</f>
        <v>174.1</v>
      </c>
    </row>
    <row r="3" spans="1:6" ht="15.75" customHeight="1" x14ac:dyDescent="0.15">
      <c r="A3" s="1"/>
    </row>
    <row r="4" spans="1:6" ht="15.75" customHeight="1" x14ac:dyDescent="0.15">
      <c r="A4" s="1"/>
      <c r="B4" s="1" t="s">
        <v>2</v>
      </c>
      <c r="C4" s="1" t="s">
        <v>3</v>
      </c>
    </row>
    <row r="5" spans="1:6" ht="15.75" customHeight="1" x14ac:dyDescent="0.15">
      <c r="A5" s="1" t="s">
        <v>4</v>
      </c>
      <c r="B5" s="2">
        <f>0.9*B2</f>
        <v>156.69</v>
      </c>
      <c r="C5" s="2">
        <f>B2</f>
        <v>174.1</v>
      </c>
      <c r="D5" s="1" t="s">
        <v>5</v>
      </c>
      <c r="E5" s="1" t="s">
        <v>6</v>
      </c>
    </row>
    <row r="6" spans="1:6" ht="15.75" customHeight="1" x14ac:dyDescent="0.15">
      <c r="A6" s="1" t="s">
        <v>7</v>
      </c>
      <c r="B6" s="2">
        <f>0.8*B2</f>
        <v>139.28</v>
      </c>
      <c r="C6" s="2">
        <f>0.9*B2</f>
        <v>156.69</v>
      </c>
      <c r="D6" s="1" t="s">
        <v>8</v>
      </c>
      <c r="E6" s="1" t="s">
        <v>9</v>
      </c>
      <c r="F6" s="3"/>
    </row>
    <row r="7" spans="1:6" ht="15.75" customHeight="1" x14ac:dyDescent="0.15">
      <c r="A7" s="1" t="s">
        <v>10</v>
      </c>
      <c r="B7" s="2">
        <f>0.7*B2</f>
        <v>121.86999999999999</v>
      </c>
      <c r="C7" s="2">
        <f>0.8*B2</f>
        <v>139.28</v>
      </c>
      <c r="D7" s="1" t="s">
        <v>11</v>
      </c>
      <c r="E7" s="1" t="s">
        <v>12</v>
      </c>
    </row>
    <row r="8" spans="1:6" ht="15.75" customHeight="1" x14ac:dyDescent="0.15">
      <c r="A8" s="1" t="s">
        <v>13</v>
      </c>
      <c r="B8" s="2">
        <f>0.6*B2</f>
        <v>104.46</v>
      </c>
      <c r="C8" s="2">
        <f>0.7*B2</f>
        <v>121.86999999999999</v>
      </c>
      <c r="D8" s="1" t="s">
        <v>14</v>
      </c>
      <c r="E8" s="1" t="s">
        <v>15</v>
      </c>
    </row>
    <row r="9" spans="1:6" ht="15.75" customHeight="1" x14ac:dyDescent="0.15">
      <c r="A9" s="1" t="s">
        <v>16</v>
      </c>
      <c r="B9" s="2">
        <f>0.5*B2</f>
        <v>87.05</v>
      </c>
      <c r="C9" s="2">
        <f>0.6*B2</f>
        <v>104.46</v>
      </c>
      <c r="D9" s="1" t="s">
        <v>17</v>
      </c>
      <c r="E9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4A1B-4616-0146-8CEC-25CD9823D02A}">
  <dimension ref="A1:DZ106"/>
  <sheetViews>
    <sheetView tabSelected="1" workbookViewId="0">
      <selection activeCell="F1" sqref="F1:F106"/>
    </sheetView>
  </sheetViews>
  <sheetFormatPr baseColWidth="10" defaultRowHeight="13" x14ac:dyDescent="0.15"/>
  <cols>
    <col min="1" max="1" width="4.1640625" style="25" customWidth="1"/>
    <col min="2" max="2" width="9.1640625" style="70" bestFit="1" customWidth="1"/>
    <col min="3" max="3" width="5.6640625" style="71" bestFit="1" customWidth="1"/>
    <col min="4" max="4" width="13.1640625" style="72" bestFit="1" customWidth="1"/>
    <col min="5" max="5" width="7.6640625" style="25" bestFit="1" customWidth="1"/>
    <col min="6" max="6" width="4.33203125" style="25" customWidth="1"/>
    <col min="7" max="7" width="4.1640625" style="25" bestFit="1" customWidth="1"/>
    <col min="8" max="8" width="15.5" style="25" bestFit="1" customWidth="1"/>
    <col min="9" max="9" width="5.6640625" style="25" customWidth="1"/>
    <col min="10" max="10" width="4.1640625" style="25" bestFit="1" customWidth="1"/>
    <col min="11" max="11" width="4.1640625" style="25" customWidth="1"/>
    <col min="12" max="12" width="4.83203125" style="25" customWidth="1"/>
    <col min="13" max="15" width="3.1640625" style="25" bestFit="1" customWidth="1"/>
    <col min="16" max="16" width="7.1640625" style="25" customWidth="1"/>
    <col min="17" max="18" width="3.1640625" style="25" bestFit="1" customWidth="1"/>
    <col min="19" max="19" width="3.33203125" style="25" customWidth="1"/>
    <col min="20" max="21" width="8.6640625" style="25" customWidth="1"/>
    <col min="22" max="41" width="10.83203125" style="25"/>
    <col min="42" max="86" width="3.83203125" style="25" customWidth="1"/>
    <col min="87" max="95" width="3.83203125" style="29" customWidth="1"/>
    <col min="96" max="117" width="3.83203125" style="25" customWidth="1"/>
    <col min="118" max="124" width="4.5" style="25" customWidth="1"/>
    <col min="125" max="129" width="4.5" style="29" customWidth="1"/>
    <col min="130" max="130" width="27.33203125" style="29" bestFit="1" customWidth="1"/>
    <col min="131" max="16384" width="10.83203125" style="25"/>
  </cols>
  <sheetData>
    <row r="1" spans="1:130" x14ac:dyDescent="0.15">
      <c r="A1" s="29" t="str">
        <f>Data!A1</f>
        <v>Index</v>
      </c>
      <c r="B1" s="70" t="str">
        <f>Data!B1</f>
        <v>Date</v>
      </c>
      <c r="C1" s="71" t="str">
        <f>Data!C1</f>
        <v>Time</v>
      </c>
      <c r="D1" s="72" t="str">
        <f>Data!D1</f>
        <v>DateTime</v>
      </c>
      <c r="E1" s="29" t="str">
        <f>Data!E1</f>
        <v>Exercise</v>
      </c>
      <c r="F1" s="29" t="str">
        <f>Data!F1</f>
        <v>ExerciseValue</v>
      </c>
      <c r="G1" s="29" t="str">
        <f>Data!G1</f>
        <v>TimeInMin</v>
      </c>
      <c r="H1" s="29" t="str">
        <f>Data!H1</f>
        <v>Course</v>
      </c>
      <c r="I1" s="29" t="str">
        <f>Data!I1</f>
        <v>CourseValue</v>
      </c>
      <c r="J1" s="29" t="str">
        <f>Data!J1</f>
        <v>BPM</v>
      </c>
      <c r="K1" s="29" t="str">
        <f>Data!K1</f>
        <v>MaxBPM</v>
      </c>
      <c r="L1" s="29" t="str">
        <f>Data!L1</f>
        <v>Calories</v>
      </c>
      <c r="M1" s="29" t="str">
        <f>Data!M1</f>
        <v>Zone</v>
      </c>
      <c r="N1" s="29" t="str">
        <f>Data!N1</f>
        <v>Miles</v>
      </c>
      <c r="O1" s="29" t="str">
        <f>Data!O1</f>
        <v>MilesPerHour</v>
      </c>
      <c r="P1" s="29" t="str">
        <f>Data!P1</f>
        <v>ElevationChangeInFeet</v>
      </c>
      <c r="Q1" s="29" t="str">
        <f>Data!Q1</f>
        <v>Temp</v>
      </c>
      <c r="R1" s="29" t="str">
        <f>Data!R1</f>
        <v>DewPoint</v>
      </c>
      <c r="S1" s="29" t="str">
        <f>Data!S1</f>
        <v>Humidity</v>
      </c>
      <c r="T1" s="25" t="str">
        <f>Work!B1</f>
        <v>NormalizedBPM</v>
      </c>
      <c r="U1" s="25" t="str">
        <f>Work!C1</f>
        <v>NormalizedMaxBPM</v>
      </c>
      <c r="V1" s="25" t="str">
        <f>Work!D1</f>
        <v>DistanceInFeet</v>
      </c>
      <c r="W1" s="25" t="str">
        <f>Work!E1</f>
        <v>DistanceInFeetPerMin</v>
      </c>
      <c r="X1" s="25" t="str">
        <f>Work!F1</f>
        <v>DistanceInMeters</v>
      </c>
      <c r="Y1" s="25" t="str">
        <f>Work!G1</f>
        <v>DistanceInMetersPerMin</v>
      </c>
      <c r="Z1" s="25" t="str">
        <f>Work!H1</f>
        <v>ElevationChangeInFeetPerFoot</v>
      </c>
      <c r="AA1" s="25" t="str">
        <f>Work!I1</f>
        <v>ElevationChangeInFeetPerMin</v>
      </c>
      <c r="AB1" s="25" t="str">
        <f>Work!J1</f>
        <v>ElevationChangeInMeters</v>
      </c>
      <c r="AC1" s="25" t="str">
        <f>Work!K1</f>
        <v>ElevationChangeInMetersPerMeter</v>
      </c>
      <c r="AD1" s="25" t="str">
        <f>Work!L1</f>
        <v>ElevationChangeInMetersPerMin</v>
      </c>
      <c r="AE1" s="25" t="str">
        <f>Work!M1</f>
        <v>CaloriesPerMin</v>
      </c>
      <c r="AF1" s="25" t="str">
        <f>Work!N1</f>
        <v>CaloriesPerFoot</v>
      </c>
      <c r="AG1" s="25" t="str">
        <f>Work!O1</f>
        <v>CaloriesPerMeter</v>
      </c>
      <c r="AH1" s="25" t="str">
        <f>Work!P1</f>
        <v>NormalizedCalories</v>
      </c>
      <c r="AI1" s="25" t="str">
        <f>Work!Q1</f>
        <v>NormalizedCaloriesPerMin</v>
      </c>
      <c r="AJ1" s="25" t="str">
        <f>Work!R1</f>
        <v>Growth</v>
      </c>
      <c r="AK1" s="25" t="str">
        <f>Work!S1</f>
        <v>NormalizedGrowth</v>
      </c>
      <c r="AL1" s="25" t="str">
        <f>Work!T1</f>
        <v>Work</v>
      </c>
      <c r="AM1" s="25" t="str">
        <f>Work!U1</f>
        <v>WorkPerMeter</v>
      </c>
      <c r="AN1" s="25" t="str">
        <f>Work!V1</f>
        <v>WorkPerMin</v>
      </c>
      <c r="AO1" s="25" t="str">
        <f>Work!W1</f>
        <v>NormalizedWork</v>
      </c>
      <c r="AP1" s="25" t="str">
        <f>IsYoga!C1</f>
        <v>IsYoga</v>
      </c>
      <c r="AQ1" s="25" t="str">
        <f>IsYoga!D1</f>
        <v>IsFullPractice</v>
      </c>
      <c r="AR1" s="25" t="str">
        <f>IsYoga!E1</f>
        <v>IsSouthernSoul</v>
      </c>
      <c r="AS1" s="25" t="str">
        <f>IsYoga!F1</f>
        <v>IsOtherYoga</v>
      </c>
      <c r="AT1" s="25" t="str">
        <f>IsYoga!G1</f>
        <v>IsLessThan12HoursSinceLastYoga</v>
      </c>
      <c r="AU1" s="25" t="str">
        <f>IsYoga!H1</f>
        <v>IsLessThan24HoursSinceLastYoga</v>
      </c>
      <c r="AV1" s="25" t="str">
        <f>IsYoga!I1</f>
        <v>IsLessThan36HoursSinceLastYoga</v>
      </c>
      <c r="AW1" s="25" t="str">
        <f>IsYoga!J1</f>
        <v>IsLessThan48HoursSinceLastYoga</v>
      </c>
      <c r="AX1" s="25" t="str">
        <f>IsYoga!K1</f>
        <v>IsLessThan60HoursSinceLastYoga</v>
      </c>
      <c r="AY1" s="25" t="str">
        <f>IsYoga!L1</f>
        <v>IsLessThan72HoursSinceLastYoga</v>
      </c>
      <c r="AZ1" s="25" t="str">
        <f>IsBiking!C1</f>
        <v>IsBiking</v>
      </c>
      <c r="BA1" s="25" t="str">
        <f>IsBiking!D1</f>
        <v>IsBikingAtWhiteOakGreen</v>
      </c>
      <c r="BB1" s="25" t="str">
        <f>IsBiking!E1</f>
        <v>IsBikingAtWholeEnchilada</v>
      </c>
      <c r="BC1" s="25" t="str">
        <f>IsBiking!F1</f>
        <v>IsBikingAtStringers</v>
      </c>
      <c r="BD1" s="25" t="str">
        <f>IsBiking!G1</f>
        <v>IsBikingAtRiverwalk</v>
      </c>
      <c r="BE1" s="25" t="str">
        <f>IsBiking!H1</f>
        <v>IsBikingAtGreenway</v>
      </c>
      <c r="BF1" s="25" t="str">
        <f>IsBiking!I1</f>
        <v>IsOtherBiking</v>
      </c>
      <c r="BG1" s="25" t="str">
        <f>IsBiking!J1</f>
        <v>IsLessThan12HoursSinceLastBiking</v>
      </c>
      <c r="BH1" s="25" t="str">
        <f>IsBiking!K1</f>
        <v>IsLessThan24HoursSinceLastBiking</v>
      </c>
      <c r="BI1" s="25" t="str">
        <f>IsBiking!L1</f>
        <v>IsLessThan36HoursSinceLastBiking</v>
      </c>
      <c r="BJ1" s="25" t="str">
        <f>IsBiking!M1</f>
        <v>IsLessThan48HoursSinceLastBiking</v>
      </c>
      <c r="BK1" s="25" t="str">
        <f>IsBiking!N1</f>
        <v>IsLessThan60HoursSinceLastBiking</v>
      </c>
      <c r="BL1" s="25" t="str">
        <f>IsBiking!O1</f>
        <v>IsLessThan72HoursSinceLastBiking</v>
      </c>
      <c r="BM1" s="25" t="str">
        <f>IsWalking!B1</f>
        <v>IsWalking</v>
      </c>
      <c r="BN1" s="25" t="str">
        <f>IsWalking!C1</f>
        <v>IsWalkingAtHawksRidge</v>
      </c>
      <c r="BO1" s="25" t="str">
        <f>IsWalking!D1</f>
        <v>IsWalkingAtFourPassLoop</v>
      </c>
      <c r="BP1" s="25" t="str">
        <f>IsWalking!E1</f>
        <v>IsWalkingAtRiverwalk</v>
      </c>
      <c r="BQ1" s="25" t="str">
        <f>IsWalking!F1</f>
        <v>IsOtherWalking</v>
      </c>
      <c r="BR1" s="25" t="str">
        <f>IsWalking!G1</f>
        <v>IsLessThan12HoursSinceLastWalking</v>
      </c>
      <c r="BS1" s="25" t="str">
        <f>IsWalking!H1</f>
        <v>IsLessThan24HoursSinceLastWalking</v>
      </c>
      <c r="BT1" s="25" t="str">
        <f>IsWalking!I1</f>
        <v>IsLessThan36HoursSinceLastWalking</v>
      </c>
      <c r="BU1" s="25" t="str">
        <f>IsWalking!J1</f>
        <v>IsLessThan48HoursSinceLastWalking</v>
      </c>
      <c r="BV1" s="25" t="str">
        <f>IsWalking!K1</f>
        <v>IsLessThan60HoursSinceLastWalking</v>
      </c>
      <c r="BW1" s="25" t="str">
        <f>IsWalking!L1</f>
        <v>IsLessThan72HoursSinceLastWalking</v>
      </c>
      <c r="BX1" s="25" t="str">
        <f>IsRunning!B1</f>
        <v>IsRunning</v>
      </c>
      <c r="BY1" s="25" t="str">
        <f>IsRunning!C1</f>
        <v>IsRunningAtHawksRidge</v>
      </c>
      <c r="BZ1" s="25" t="str">
        <f>IsRunning!D1</f>
        <v>IsRunningAtStringers</v>
      </c>
      <c r="CA1" s="25" t="str">
        <f>IsRunning!E1</f>
        <v>IsRunningAtRiverwalk</v>
      </c>
      <c r="CB1" s="25" t="str">
        <f>IsRunning!F1</f>
        <v>IsOtherRunning</v>
      </c>
      <c r="CC1" s="25" t="str">
        <f>IsRunning!G1</f>
        <v>IsLessThan12HoursSinceLastRunning</v>
      </c>
      <c r="CD1" s="25" t="str">
        <f>IsRunning!H1</f>
        <v>IsLessThan24HoursSinceLastRunning</v>
      </c>
      <c r="CE1" s="25" t="str">
        <f>IsRunning!I1</f>
        <v>IsLessThan36HoursSinceLastRunning</v>
      </c>
      <c r="CF1" s="25" t="str">
        <f>IsRunning!J1</f>
        <v>IsLessThan48HoursSinceLastRunning</v>
      </c>
      <c r="CG1" s="25" t="str">
        <f>IsRunning!K1</f>
        <v>IsLessThan60HoursSinceLastRunning</v>
      </c>
      <c r="CH1" s="25" t="str">
        <f>IsRunning!L1</f>
        <v>IsLessThan72HoursSinceLastRunning</v>
      </c>
      <c r="CI1" s="29" t="str">
        <f>IsCourse!B1</f>
        <v>IsHawksRidge</v>
      </c>
      <c r="CJ1" s="29" t="str">
        <f>IsCourse!C1</f>
        <v>IsRiverwalk</v>
      </c>
      <c r="CK1" s="29" t="str">
        <f>IsCourse!D1</f>
        <v>IsStringers</v>
      </c>
      <c r="CL1" s="29" t="str">
        <f>IsZone1!B1</f>
        <v>IsZone1</v>
      </c>
      <c r="CM1" s="29" t="str">
        <f>IsZone1!C1</f>
        <v>IsLessThan12HoursSinceLastZone1</v>
      </c>
      <c r="CN1" s="29" t="str">
        <f>IsZone1!D1</f>
        <v>IsLessThan24HoursSinceLastZone1</v>
      </c>
      <c r="CO1" s="29" t="str">
        <f>IsZone1!E1</f>
        <v>IsLessThan36HoursSinceLastZone1</v>
      </c>
      <c r="CP1" s="29" t="str">
        <f>IsZone1!F1</f>
        <v>IsLessThan48HoursSinceLastZone1</v>
      </c>
      <c r="CQ1" s="29" t="str">
        <f>IsZone1!G1</f>
        <v>IsLessThan60HoursSinceLastZone1</v>
      </c>
      <c r="CR1" s="29" t="str">
        <f>IsZone1!H1</f>
        <v>IsLessThan72HoursSinceLastZone1</v>
      </c>
      <c r="CS1" s="29" t="str">
        <f>IsZone2!B1</f>
        <v>IsZone2</v>
      </c>
      <c r="CT1" s="29" t="str">
        <f>IsZone2!C1</f>
        <v>IsLessThan12HoursSinceLastZone2</v>
      </c>
      <c r="CU1" s="29" t="str">
        <f>IsZone2!D1</f>
        <v>IsLessThan24HoursSinceLastZone2</v>
      </c>
      <c r="CV1" s="29" t="str">
        <f>IsZone2!E1</f>
        <v>IsLessThan36HoursSinceLastZone2</v>
      </c>
      <c r="CW1" s="29" t="str">
        <f>IsZone2!F1</f>
        <v>IsLessThan48HoursSinceLastZone2</v>
      </c>
      <c r="CX1" s="29" t="str">
        <f>IsZone2!G1</f>
        <v>IsLessThan60HoursSinceLastZone2</v>
      </c>
      <c r="CY1" s="29" t="str">
        <f>IsZone2!H1</f>
        <v>IsLessThan72HoursSinceLastZone2</v>
      </c>
      <c r="CZ1" s="25" t="str">
        <f>IsZone3!B1</f>
        <v>IsZone3</v>
      </c>
      <c r="DA1" s="25" t="str">
        <f>IsZone3!C1</f>
        <v>IsLessThan12HoursSinceLastZone3</v>
      </c>
      <c r="DB1" s="25" t="str">
        <f>IsZone3!D1</f>
        <v>IsLessThan24HoursSinceLastZone3</v>
      </c>
      <c r="DC1" s="25" t="str">
        <f>IsZone3!E1</f>
        <v>IsLessThan36HoursSinceLastZone3</v>
      </c>
      <c r="DD1" s="25" t="str">
        <f>IsZone3!F1</f>
        <v>IsLessThan48HoursSinceLastZone3</v>
      </c>
      <c r="DE1" s="25" t="str">
        <f>IsZone3!G1</f>
        <v>IsLessThan60HoursSinceLastZone3</v>
      </c>
      <c r="DF1" s="25" t="str">
        <f>IsZone3!H1</f>
        <v>IsLessThan72HoursSinceLastZone3</v>
      </c>
      <c r="DG1" s="25" t="str">
        <f>IsZone4!B1</f>
        <v>IsZone4</v>
      </c>
      <c r="DH1" s="25" t="str">
        <f>IsZone4!C1</f>
        <v>IsLessThan12HoursSinceLastZone4</v>
      </c>
      <c r="DI1" s="25" t="str">
        <f>IsZone4!D1</f>
        <v>IsLessThan24HoursSinceLastZone4</v>
      </c>
      <c r="DJ1" s="25" t="str">
        <f>IsZone4!E1</f>
        <v>IsLessThan36HoursSinceLastZone4</v>
      </c>
      <c r="DK1" s="25" t="str">
        <f>IsZone4!F1</f>
        <v>IsLessThan48HoursSinceLastZone4</v>
      </c>
      <c r="DL1" s="25" t="str">
        <f>IsZone4!G1</f>
        <v>IsLessThan60HoursSinceLastZone4</v>
      </c>
      <c r="DM1" s="25" t="str">
        <f>IsZone4!H1</f>
        <v>IsLessThan72HoursSinceLastZone4</v>
      </c>
      <c r="DN1" s="25" t="str">
        <f>IsZone5!B1</f>
        <v>IsZone5</v>
      </c>
      <c r="DO1" s="25" t="str">
        <f>IsZone5!C1</f>
        <v>IsLessThan12HoursSinceLastZone5</v>
      </c>
      <c r="DP1" s="25" t="str">
        <f>IsZone5!D1</f>
        <v>IsLessThan24HoursSinceLastZone5</v>
      </c>
      <c r="DQ1" s="25" t="str">
        <f>IsZone5!E1</f>
        <v>IsLessThan36HoursSinceLastZone5</v>
      </c>
      <c r="DR1" s="25" t="str">
        <f>IsZone5!F1</f>
        <v>IsLessThan48HoursSinceLastZone5</v>
      </c>
      <c r="DS1" s="25" t="str">
        <f>IsZone5!G1</f>
        <v>IsLessThan60HoursSinceLastZone5</v>
      </c>
      <c r="DT1" s="25" t="str">
        <f>IsZone5!H1</f>
        <v>IsLessThan72HoursSinceLastZone5</v>
      </c>
      <c r="DU1" s="29" t="str">
        <f>IsAnything!B1</f>
        <v>IsLessThan12HoursSinceLastAnything</v>
      </c>
      <c r="DV1" s="29" t="str">
        <f>IsAnything!C1</f>
        <v>IsLessThan24HoursSinceLastAnything</v>
      </c>
      <c r="DW1" s="29" t="str">
        <f>IsAnything!D1</f>
        <v>IsLessThan36HoursSinceLastAnything</v>
      </c>
      <c r="DX1" s="29" t="str">
        <f>IsAnything!E1</f>
        <v>IsLessThan48HoursSinceLastAnything</v>
      </c>
      <c r="DY1" s="29" t="str">
        <f>IsAnything!F1</f>
        <v>IsLessThan60HoursSinceLastAnything</v>
      </c>
      <c r="DZ1" s="29" t="str">
        <f>IsAnything!G1</f>
        <v>IsLessThan72HoursSinceLastAnything</v>
      </c>
    </row>
    <row r="2" spans="1:130" x14ac:dyDescent="0.15">
      <c r="A2" s="29">
        <f>Data!A2</f>
        <v>1</v>
      </c>
      <c r="B2" s="70">
        <f>Data!B2</f>
        <v>44290</v>
      </c>
      <c r="C2" s="71">
        <f>Data!C2</f>
        <v>0.69166666666666676</v>
      </c>
      <c r="D2" s="72">
        <f>Data!D2</f>
        <v>44290.691666666666</v>
      </c>
      <c r="E2" s="29" t="str">
        <f>Data!E2</f>
        <v>Yoga</v>
      </c>
      <c r="F2" s="29">
        <f>Data!F2</f>
        <v>0</v>
      </c>
      <c r="G2" s="29">
        <f>Data!G2</f>
        <v>51</v>
      </c>
      <c r="H2" s="29" t="str">
        <f>Data!H2</f>
        <v>Full Practice</v>
      </c>
      <c r="I2" s="29">
        <f>Data!I2</f>
        <v>0</v>
      </c>
      <c r="J2" s="29">
        <f>Data!J2</f>
        <v>96</v>
      </c>
      <c r="K2" s="29">
        <f>Data!K2</f>
        <v>114</v>
      </c>
      <c r="L2" s="29">
        <f>Data!L2</f>
        <v>272</v>
      </c>
      <c r="M2" s="29">
        <f>Data!M2</f>
        <v>1</v>
      </c>
      <c r="N2" s="29">
        <f>Data!N2</f>
        <v>0</v>
      </c>
      <c r="O2" s="29">
        <f>Data!O2</f>
        <v>0</v>
      </c>
      <c r="P2" s="29">
        <f>Data!P2</f>
        <v>0</v>
      </c>
      <c r="Q2" s="29">
        <f>Data!Q2</f>
        <v>64</v>
      </c>
      <c r="R2" s="29">
        <f>Data!R2</f>
        <v>27</v>
      </c>
      <c r="S2" s="29">
        <f>Data!S2</f>
        <v>18</v>
      </c>
      <c r="T2" s="25">
        <f>Work!B2</f>
        <v>-0.97883053415801669</v>
      </c>
      <c r="U2" s="25">
        <f>Work!C2</f>
        <v>-1.3112424691882822</v>
      </c>
      <c r="V2" s="25">
        <f>Work!D2</f>
        <v>0</v>
      </c>
      <c r="W2" s="25">
        <f>Work!E2</f>
        <v>0</v>
      </c>
      <c r="X2" s="25">
        <f>Work!F2</f>
        <v>0</v>
      </c>
      <c r="Y2" s="25">
        <f>Work!G2</f>
        <v>0</v>
      </c>
      <c r="Z2" s="25">
        <f>Work!H2</f>
        <v>0</v>
      </c>
      <c r="AA2" s="25">
        <f>Work!I2</f>
        <v>0</v>
      </c>
      <c r="AB2" s="25">
        <f>Work!J2</f>
        <v>0</v>
      </c>
      <c r="AC2" s="25">
        <f>Work!K2</f>
        <v>0</v>
      </c>
      <c r="AD2" s="25">
        <f>Work!L2</f>
        <v>0</v>
      </c>
      <c r="AE2" s="25">
        <f>Work!M2</f>
        <v>5.333333333333333</v>
      </c>
      <c r="AF2" s="25">
        <f>Work!N2</f>
        <v>0</v>
      </c>
      <c r="AG2" s="25">
        <f>Work!O2</f>
        <v>0</v>
      </c>
      <c r="AH2" s="25">
        <f>Work!P2</f>
        <v>-0.7301576984981184</v>
      </c>
      <c r="AI2" s="25">
        <f>Work!Q2</f>
        <v>-0.21358438140232902</v>
      </c>
      <c r="AJ2" s="25">
        <f>Work!R2</f>
        <v>5.5555555555555552E-2</v>
      </c>
      <c r="AK2" s="25">
        <f>Work!S2</f>
        <v>0.21820363581736121</v>
      </c>
      <c r="AL2" s="25">
        <f>Work!T2</f>
        <v>0</v>
      </c>
      <c r="AM2" s="25">
        <f>Work!U2</f>
        <v>0</v>
      </c>
      <c r="AN2" s="25">
        <f>Work!V2</f>
        <v>0</v>
      </c>
      <c r="AO2" s="25">
        <f>Work!W2</f>
        <v>-0.63579374146814294</v>
      </c>
      <c r="AP2" s="25">
        <f>IsYoga!C2</f>
        <v>1</v>
      </c>
      <c r="AQ2" s="25">
        <f>IsYoga!D2</f>
        <v>1</v>
      </c>
      <c r="AR2" s="25">
        <f>IsYoga!E2</f>
        <v>0</v>
      </c>
      <c r="AS2" s="25">
        <f>IsYoga!F2</f>
        <v>0</v>
      </c>
      <c r="AT2" s="25">
        <f>IsYoga!G2</f>
        <v>0</v>
      </c>
      <c r="AU2" s="25">
        <f>IsYoga!H2</f>
        <v>0</v>
      </c>
      <c r="AV2" s="25">
        <f>IsYoga!I2</f>
        <v>0</v>
      </c>
      <c r="AW2" s="25">
        <f>IsYoga!J2</f>
        <v>0</v>
      </c>
      <c r="AX2" s="25">
        <f>IsYoga!K2</f>
        <v>0</v>
      </c>
      <c r="AY2" s="25">
        <f>IsYoga!L2</f>
        <v>0</v>
      </c>
      <c r="AZ2" s="25">
        <f>IsBiking!C2</f>
        <v>0</v>
      </c>
      <c r="BA2" s="25">
        <f>IsBiking!D2</f>
        <v>0</v>
      </c>
      <c r="BB2" s="25">
        <f>IsBiking!E2</f>
        <v>0</v>
      </c>
      <c r="BC2" s="25">
        <f>IsBiking!F2</f>
        <v>0</v>
      </c>
      <c r="BD2" s="25">
        <f>IsBiking!G2</f>
        <v>0</v>
      </c>
      <c r="BE2" s="25">
        <f>IsBiking!H2</f>
        <v>0</v>
      </c>
      <c r="BF2" s="25">
        <f>IsBiking!I2</f>
        <v>0</v>
      </c>
      <c r="BG2" s="25">
        <f>IsBiking!J2</f>
        <v>0</v>
      </c>
      <c r="BH2" s="25">
        <f>IsBiking!K2</f>
        <v>0</v>
      </c>
      <c r="BI2" s="25">
        <f>IsBiking!L2</f>
        <v>0</v>
      </c>
      <c r="BJ2" s="25">
        <f>IsBiking!M2</f>
        <v>0</v>
      </c>
      <c r="BK2" s="25">
        <f>IsBiking!N2</f>
        <v>0</v>
      </c>
      <c r="BL2" s="25">
        <f>IsBiking!O2</f>
        <v>0</v>
      </c>
      <c r="BM2" s="25">
        <f>IsWalking!B2</f>
        <v>0</v>
      </c>
      <c r="BN2" s="25">
        <f>IsWalking!C2</f>
        <v>0</v>
      </c>
      <c r="BO2" s="25">
        <f>IsWalking!D2</f>
        <v>0</v>
      </c>
      <c r="BP2" s="25">
        <f>IsWalking!E2</f>
        <v>0</v>
      </c>
      <c r="BQ2" s="25">
        <f>IsWalking!F2</f>
        <v>0</v>
      </c>
      <c r="BR2" s="25">
        <f>IsWalking!G2</f>
        <v>0</v>
      </c>
      <c r="BS2" s="25">
        <f>IsWalking!H2</f>
        <v>0</v>
      </c>
      <c r="BT2" s="25">
        <f>IsWalking!I2</f>
        <v>0</v>
      </c>
      <c r="BU2" s="25">
        <f>IsWalking!J2</f>
        <v>0</v>
      </c>
      <c r="BV2" s="25">
        <f>IsWalking!K2</f>
        <v>0</v>
      </c>
      <c r="BW2" s="25">
        <f>IsWalking!L2</f>
        <v>0</v>
      </c>
      <c r="BX2" s="25">
        <f>IsRunning!B2</f>
        <v>0</v>
      </c>
      <c r="BY2" s="25">
        <f>IsRunning!C2</f>
        <v>0</v>
      </c>
      <c r="BZ2" s="25">
        <f>IsRunning!D2</f>
        <v>0</v>
      </c>
      <c r="CA2" s="25">
        <f>IsRunning!E2</f>
        <v>0</v>
      </c>
      <c r="CB2" s="25">
        <f>IsRunning!F2</f>
        <v>0</v>
      </c>
      <c r="CC2" s="25">
        <f>IsRunning!G2</f>
        <v>0</v>
      </c>
      <c r="CD2" s="25">
        <f>IsRunning!H2</f>
        <v>0</v>
      </c>
      <c r="CE2" s="25">
        <f>IsRunning!I2</f>
        <v>0</v>
      </c>
      <c r="CF2" s="25">
        <f>IsRunning!J2</f>
        <v>0</v>
      </c>
      <c r="CG2" s="25">
        <f>IsRunning!K2</f>
        <v>0</v>
      </c>
      <c r="CH2" s="25">
        <f>IsRunning!L2</f>
        <v>0</v>
      </c>
      <c r="CI2" s="29">
        <f>IsCourse!B2</f>
        <v>0</v>
      </c>
      <c r="CJ2" s="29">
        <f>IsCourse!C2</f>
        <v>0</v>
      </c>
      <c r="CK2" s="29">
        <f>IsCourse!D2</f>
        <v>0</v>
      </c>
      <c r="CL2" s="29">
        <f>IsZone1!B2</f>
        <v>1</v>
      </c>
      <c r="CM2" s="29">
        <f>IsZone1!C2</f>
        <v>0</v>
      </c>
      <c r="CN2" s="29">
        <f>IsZone1!D2</f>
        <v>0</v>
      </c>
      <c r="CO2" s="29">
        <f>IsZone1!E2</f>
        <v>0</v>
      </c>
      <c r="CP2" s="29">
        <f>IsZone1!F2</f>
        <v>0</v>
      </c>
      <c r="CQ2" s="29">
        <f>IsZone1!G2</f>
        <v>0</v>
      </c>
      <c r="CR2" s="29">
        <f>IsZone1!H2</f>
        <v>0</v>
      </c>
      <c r="CS2" s="29">
        <f>IsZone2!B2</f>
        <v>0</v>
      </c>
      <c r="CT2" s="29">
        <f>IsZone2!C2</f>
        <v>0</v>
      </c>
      <c r="CU2" s="29">
        <f>IsZone2!D2</f>
        <v>0</v>
      </c>
      <c r="CV2" s="29">
        <f>IsZone2!E2</f>
        <v>0</v>
      </c>
      <c r="CW2" s="29">
        <f>IsZone2!F2</f>
        <v>0</v>
      </c>
      <c r="CX2" s="29">
        <f>IsZone2!G2</f>
        <v>0</v>
      </c>
      <c r="CY2" s="29">
        <f>IsZone2!H2</f>
        <v>0</v>
      </c>
      <c r="CZ2" s="25">
        <f>IsZone3!B2</f>
        <v>0</v>
      </c>
      <c r="DA2" s="25">
        <f>IsZone3!C2</f>
        <v>0</v>
      </c>
      <c r="DB2" s="25">
        <f>IsZone3!D2</f>
        <v>0</v>
      </c>
      <c r="DC2" s="25">
        <f>IsZone3!E2</f>
        <v>0</v>
      </c>
      <c r="DD2" s="25">
        <f>IsZone3!F2</f>
        <v>0</v>
      </c>
      <c r="DE2" s="25">
        <f>IsZone3!G2</f>
        <v>0</v>
      </c>
      <c r="DF2" s="25">
        <f>IsZone3!H2</f>
        <v>0</v>
      </c>
      <c r="DG2" s="25">
        <f>IsZone4!B2</f>
        <v>0</v>
      </c>
      <c r="DH2" s="25">
        <f>IsZone4!C2</f>
        <v>0</v>
      </c>
      <c r="DI2" s="25">
        <f>IsZone4!D2</f>
        <v>0</v>
      </c>
      <c r="DJ2" s="25">
        <f>IsZone4!E2</f>
        <v>0</v>
      </c>
      <c r="DK2" s="25">
        <f>IsZone4!F2</f>
        <v>0</v>
      </c>
      <c r="DL2" s="25">
        <f>IsZone4!G2</f>
        <v>0</v>
      </c>
      <c r="DM2" s="25">
        <f>IsZone4!H2</f>
        <v>0</v>
      </c>
      <c r="DN2" s="25">
        <f>IsZone5!B2</f>
        <v>0</v>
      </c>
      <c r="DO2" s="25">
        <f>IsZone5!C2</f>
        <v>0</v>
      </c>
      <c r="DP2" s="25">
        <f>IsZone5!D2</f>
        <v>0</v>
      </c>
      <c r="DQ2" s="25">
        <f>IsZone5!E2</f>
        <v>0</v>
      </c>
      <c r="DR2" s="25">
        <f>IsZone5!F2</f>
        <v>0</v>
      </c>
      <c r="DS2" s="25">
        <f>IsZone5!G2</f>
        <v>0</v>
      </c>
      <c r="DT2" s="25">
        <f>IsZone5!H2</f>
        <v>0</v>
      </c>
      <c r="DU2" s="29">
        <f>IsAnything!B2</f>
        <v>0</v>
      </c>
      <c r="DV2" s="29">
        <f>IsAnything!C2</f>
        <v>0</v>
      </c>
      <c r="DW2" s="29">
        <f>IsAnything!D2</f>
        <v>0</v>
      </c>
      <c r="DX2" s="29">
        <f>IsAnything!E2</f>
        <v>0</v>
      </c>
      <c r="DY2" s="29">
        <f>IsAnything!F2</f>
        <v>0</v>
      </c>
      <c r="DZ2" s="29">
        <f>IsAnything!G2</f>
        <v>0</v>
      </c>
    </row>
    <row r="3" spans="1:130" x14ac:dyDescent="0.15">
      <c r="A3" s="29">
        <f>Data!A3</f>
        <v>2</v>
      </c>
      <c r="B3" s="70">
        <f>Data!B3</f>
        <v>44291</v>
      </c>
      <c r="C3" s="71">
        <f>Data!C3</f>
        <v>0.70763888888888893</v>
      </c>
      <c r="D3" s="72">
        <f>Data!D3</f>
        <v>44291.707638888889</v>
      </c>
      <c r="E3" s="29" t="str">
        <f>Data!E3</f>
        <v>Biking</v>
      </c>
      <c r="F3" s="29">
        <f>Data!F3</f>
        <v>3</v>
      </c>
      <c r="G3" s="29">
        <f>Data!G3</f>
        <v>16</v>
      </c>
      <c r="H3" s="29" t="str">
        <f>Data!H3</f>
        <v>Riverwalk</v>
      </c>
      <c r="I3" s="29">
        <f>Data!I3</f>
        <v>10</v>
      </c>
      <c r="J3" s="29">
        <f>Data!J3</f>
        <v>139</v>
      </c>
      <c r="K3" s="29">
        <f>Data!K3</f>
        <v>156</v>
      </c>
      <c r="L3" s="29">
        <f>Data!L3</f>
        <v>116</v>
      </c>
      <c r="M3" s="29">
        <f>Data!M3</f>
        <v>3</v>
      </c>
      <c r="N3" s="29">
        <f>Data!N3</f>
        <v>4.03</v>
      </c>
      <c r="O3" s="29">
        <f>Data!O3</f>
        <v>14.9</v>
      </c>
      <c r="P3" s="29">
        <f>Data!P3</f>
        <v>103</v>
      </c>
      <c r="Q3" s="29">
        <f>Data!Q3</f>
        <v>79</v>
      </c>
      <c r="R3" s="29">
        <f>Data!R3</f>
        <v>35</v>
      </c>
      <c r="S3" s="29">
        <f>Data!S3</f>
        <v>23</v>
      </c>
      <c r="T3" s="25">
        <f>Work!B3</f>
        <v>1.0101072974006893</v>
      </c>
      <c r="U3" s="25">
        <f>Work!C3</f>
        <v>0.76732664983411969</v>
      </c>
      <c r="V3" s="25">
        <f>Work!D3</f>
        <v>20956</v>
      </c>
      <c r="W3" s="25">
        <f>Work!E3</f>
        <v>1309.75</v>
      </c>
      <c r="X3" s="25">
        <f>Work!F3</f>
        <v>6387.3888000000006</v>
      </c>
      <c r="Y3" s="25">
        <f>Work!G3</f>
        <v>399.21180000000004</v>
      </c>
      <c r="Z3" s="25">
        <f>Work!H3</f>
        <v>4.9150601259782397E-3</v>
      </c>
      <c r="AA3" s="25">
        <f>Work!I3</f>
        <v>6.4375</v>
      </c>
      <c r="AB3" s="25">
        <f>Work!J3</f>
        <v>31.394400000000001</v>
      </c>
      <c r="AC3" s="25">
        <f>Work!K3</f>
        <v>1.6125525863714449E-2</v>
      </c>
      <c r="AD3" s="25">
        <f>Work!L3</f>
        <v>1.9621500000000001</v>
      </c>
      <c r="AE3" s="25">
        <f>Work!M3</f>
        <v>7.25</v>
      </c>
      <c r="AF3" s="25">
        <f>Work!N3</f>
        <v>5.5354075205191833E-3</v>
      </c>
      <c r="AG3" s="25">
        <f>Work!O3</f>
        <v>1.816078582847501E-2</v>
      </c>
      <c r="AH3" s="25">
        <f>Work!P3</f>
        <v>-1.0965562985042203</v>
      </c>
      <c r="AI3" s="25">
        <f>Work!Q3</f>
        <v>0.24110332411055035</v>
      </c>
      <c r="AJ3" s="25">
        <f>Work!R3</f>
        <v>5.2158273381294966E-2</v>
      </c>
      <c r="AK3" s="25">
        <f>Work!S3</f>
        <v>0.23869080515602839</v>
      </c>
      <c r="AL3" s="25">
        <f>Work!T3</f>
        <v>23740.372300577761</v>
      </c>
      <c r="AM3" s="25">
        <f>Work!U3</f>
        <v>3.7167570417159763</v>
      </c>
      <c r="AN3" s="25">
        <f>Work!V3</f>
        <v>1483.7732687861101</v>
      </c>
      <c r="AO3" s="25">
        <f>Work!W3</f>
        <v>2230.4085331265774</v>
      </c>
      <c r="AP3" s="25">
        <f>IsYoga!C3</f>
        <v>0</v>
      </c>
      <c r="AQ3" s="25">
        <f>IsYoga!D3</f>
        <v>0</v>
      </c>
      <c r="AR3" s="25">
        <f>IsYoga!E3</f>
        <v>0</v>
      </c>
      <c r="AS3" s="25">
        <f>IsYoga!F3</f>
        <v>0</v>
      </c>
      <c r="AT3" s="25">
        <f>IsYoga!G3</f>
        <v>0</v>
      </c>
      <c r="AU3" s="25">
        <f>IsYoga!H3</f>
        <v>0</v>
      </c>
      <c r="AV3" s="25">
        <f>IsYoga!I3</f>
        <v>0</v>
      </c>
      <c r="AW3" s="25">
        <f>IsYoga!J3</f>
        <v>0</v>
      </c>
      <c r="AX3" s="25">
        <f>IsYoga!K3</f>
        <v>0</v>
      </c>
      <c r="AY3" s="25">
        <f>IsYoga!L3</f>
        <v>0</v>
      </c>
      <c r="AZ3" s="25">
        <f>IsBiking!C3</f>
        <v>1</v>
      </c>
      <c r="BA3" s="25">
        <f>IsBiking!D3</f>
        <v>0</v>
      </c>
      <c r="BB3" s="25">
        <f>IsBiking!E3</f>
        <v>0</v>
      </c>
      <c r="BC3" s="25">
        <f>IsBiking!F3</f>
        <v>0</v>
      </c>
      <c r="BD3" s="25">
        <f>IsBiking!G3</f>
        <v>1</v>
      </c>
      <c r="BE3" s="25">
        <f>IsBiking!H3</f>
        <v>0</v>
      </c>
      <c r="BF3" s="25">
        <f>IsBiking!I3</f>
        <v>0</v>
      </c>
      <c r="BG3" s="25">
        <f>IsBiking!J3</f>
        <v>0</v>
      </c>
      <c r="BH3" s="25">
        <f>IsBiking!K3</f>
        <v>0</v>
      </c>
      <c r="BI3" s="25">
        <f>IsBiking!L3</f>
        <v>0</v>
      </c>
      <c r="BJ3" s="25">
        <f>IsBiking!M3</f>
        <v>0</v>
      </c>
      <c r="BK3" s="25">
        <f>IsBiking!N3</f>
        <v>0</v>
      </c>
      <c r="BL3" s="25">
        <f>IsBiking!O3</f>
        <v>0</v>
      </c>
      <c r="BM3" s="25">
        <f>IsWalking!B3</f>
        <v>0</v>
      </c>
      <c r="BN3" s="25">
        <f>IsWalking!C3</f>
        <v>0</v>
      </c>
      <c r="BO3" s="25">
        <f>IsWalking!D3</f>
        <v>0</v>
      </c>
      <c r="BP3" s="25">
        <f>IsWalking!E3</f>
        <v>0</v>
      </c>
      <c r="BQ3" s="25">
        <f>IsWalking!F3</f>
        <v>0</v>
      </c>
      <c r="BR3" s="25">
        <f>IsWalking!G3</f>
        <v>0</v>
      </c>
      <c r="BS3" s="25">
        <f>IsWalking!H3</f>
        <v>0</v>
      </c>
      <c r="BT3" s="25">
        <f>IsWalking!I3</f>
        <v>0</v>
      </c>
      <c r="BU3" s="25">
        <f>IsWalking!J3</f>
        <v>0</v>
      </c>
      <c r="BV3" s="25">
        <f>IsWalking!K3</f>
        <v>0</v>
      </c>
      <c r="BW3" s="25">
        <f>IsWalking!L3</f>
        <v>0</v>
      </c>
      <c r="BX3" s="25">
        <f>IsRunning!B3</f>
        <v>0</v>
      </c>
      <c r="BY3" s="25">
        <f>IsRunning!C3</f>
        <v>0</v>
      </c>
      <c r="BZ3" s="25">
        <f>IsRunning!D3</f>
        <v>0</v>
      </c>
      <c r="CA3" s="25">
        <f>IsRunning!E3</f>
        <v>0</v>
      </c>
      <c r="CB3" s="25">
        <f>IsRunning!F3</f>
        <v>0</v>
      </c>
      <c r="CC3" s="25">
        <f>IsRunning!G3</f>
        <v>0</v>
      </c>
      <c r="CD3" s="25">
        <f>IsRunning!H3</f>
        <v>0</v>
      </c>
      <c r="CE3" s="25">
        <f>IsRunning!I3</f>
        <v>0</v>
      </c>
      <c r="CF3" s="25">
        <f>IsRunning!J3</f>
        <v>0</v>
      </c>
      <c r="CG3" s="25">
        <f>IsRunning!K3</f>
        <v>0</v>
      </c>
      <c r="CH3" s="25">
        <f>IsRunning!L3</f>
        <v>0</v>
      </c>
      <c r="CI3" s="29">
        <f>IsCourse!B3</f>
        <v>0</v>
      </c>
      <c r="CJ3" s="29">
        <f>IsCourse!C3</f>
        <v>1</v>
      </c>
      <c r="CK3" s="29">
        <f>IsCourse!D3</f>
        <v>0</v>
      </c>
      <c r="CL3" s="29">
        <f>IsZone1!B3</f>
        <v>0</v>
      </c>
      <c r="CM3" s="29">
        <f>IsZone1!C3</f>
        <v>0</v>
      </c>
      <c r="CN3" s="29">
        <f>IsZone1!D3</f>
        <v>0</v>
      </c>
      <c r="CO3" s="29">
        <f>IsZone1!E3</f>
        <v>0</v>
      </c>
      <c r="CP3" s="29">
        <f>IsZone1!F3</f>
        <v>0</v>
      </c>
      <c r="CQ3" s="29">
        <f>IsZone1!G3</f>
        <v>0</v>
      </c>
      <c r="CR3" s="29">
        <f>IsZone1!H3</f>
        <v>0</v>
      </c>
      <c r="CS3" s="29">
        <f>IsZone2!B3</f>
        <v>0</v>
      </c>
      <c r="CT3" s="29">
        <f>IsZone2!C3</f>
        <v>0</v>
      </c>
      <c r="CU3" s="29">
        <f>IsZone2!D3</f>
        <v>0</v>
      </c>
      <c r="CV3" s="29">
        <f>IsZone2!E3</f>
        <v>0</v>
      </c>
      <c r="CW3" s="29">
        <f>IsZone2!F3</f>
        <v>0</v>
      </c>
      <c r="CX3" s="29">
        <f>IsZone2!G3</f>
        <v>0</v>
      </c>
      <c r="CY3" s="29">
        <f>IsZone2!H3</f>
        <v>0</v>
      </c>
      <c r="CZ3" s="25">
        <f>IsZone3!B3</f>
        <v>1</v>
      </c>
      <c r="DA3" s="25">
        <f>IsZone3!C3</f>
        <v>0</v>
      </c>
      <c r="DB3" s="25">
        <f>IsZone3!D3</f>
        <v>0</v>
      </c>
      <c r="DC3" s="25">
        <f>IsZone3!E3</f>
        <v>0</v>
      </c>
      <c r="DD3" s="25">
        <f>IsZone3!F3</f>
        <v>0</v>
      </c>
      <c r="DE3" s="25">
        <f>IsZone3!G3</f>
        <v>0</v>
      </c>
      <c r="DF3" s="25">
        <f>IsZone3!H3</f>
        <v>0</v>
      </c>
      <c r="DG3" s="25">
        <f>IsZone4!B3</f>
        <v>0</v>
      </c>
      <c r="DH3" s="25">
        <f>IsZone4!C3</f>
        <v>0</v>
      </c>
      <c r="DI3" s="25">
        <f>IsZone4!D3</f>
        <v>0</v>
      </c>
      <c r="DJ3" s="25">
        <f>IsZone4!E3</f>
        <v>0</v>
      </c>
      <c r="DK3" s="25">
        <f>IsZone4!F3</f>
        <v>0</v>
      </c>
      <c r="DL3" s="25">
        <f>IsZone4!G3</f>
        <v>0</v>
      </c>
      <c r="DM3" s="25">
        <f>IsZone4!H3</f>
        <v>0</v>
      </c>
      <c r="DN3" s="25">
        <f>IsZone5!B3</f>
        <v>0</v>
      </c>
      <c r="DO3" s="25">
        <f>IsZone5!C3</f>
        <v>0</v>
      </c>
      <c r="DP3" s="25">
        <f>IsZone5!D3</f>
        <v>0</v>
      </c>
      <c r="DQ3" s="25">
        <f>IsZone5!E3</f>
        <v>0</v>
      </c>
      <c r="DR3" s="25">
        <f>IsZone5!F3</f>
        <v>0</v>
      </c>
      <c r="DS3" s="25">
        <f>IsZone5!G3</f>
        <v>0</v>
      </c>
      <c r="DT3" s="25">
        <f>IsZone5!H3</f>
        <v>0</v>
      </c>
      <c r="DU3" s="29">
        <f>IsAnything!B3</f>
        <v>0</v>
      </c>
      <c r="DV3" s="29">
        <f>IsAnything!C3</f>
        <v>0</v>
      </c>
      <c r="DW3" s="29">
        <f>IsAnything!D3</f>
        <v>1</v>
      </c>
      <c r="DX3" s="29">
        <f>IsAnything!E3</f>
        <v>1</v>
      </c>
      <c r="DY3" s="29">
        <f>IsAnything!F3</f>
        <v>1</v>
      </c>
      <c r="DZ3" s="29">
        <f>IsAnything!G3</f>
        <v>1</v>
      </c>
    </row>
    <row r="4" spans="1:130" x14ac:dyDescent="0.15">
      <c r="A4" s="29">
        <f>Data!A4</f>
        <v>3</v>
      </c>
      <c r="B4" s="70">
        <f>Data!B4</f>
        <v>44291</v>
      </c>
      <c r="C4" s="71">
        <f>Data!C4</f>
        <v>0.8534722222222223</v>
      </c>
      <c r="D4" s="72">
        <f>Data!D4</f>
        <v>44291.853472222225</v>
      </c>
      <c r="E4" s="29" t="str">
        <f>Data!E4</f>
        <v>Biking</v>
      </c>
      <c r="F4" s="29">
        <f>Data!F4</f>
        <v>3</v>
      </c>
      <c r="G4" s="29">
        <f>Data!G4</f>
        <v>27</v>
      </c>
      <c r="H4" s="29" t="str">
        <f>Data!H4</f>
        <v>Riverwalk</v>
      </c>
      <c r="I4" s="29">
        <f>Data!I4</f>
        <v>10</v>
      </c>
      <c r="J4" s="29">
        <f>Data!J4</f>
        <v>134</v>
      </c>
      <c r="K4" s="29">
        <f>Data!K4</f>
        <v>158</v>
      </c>
      <c r="L4" s="29">
        <f>Data!L4</f>
        <v>205</v>
      </c>
      <c r="M4" s="29">
        <f>Data!M4</f>
        <v>3</v>
      </c>
      <c r="N4" s="29">
        <f>Data!N4</f>
        <v>7.15</v>
      </c>
      <c r="O4" s="29">
        <f>Data!O4</f>
        <v>15.4</v>
      </c>
      <c r="P4" s="29">
        <f>Data!P4</f>
        <v>141</v>
      </c>
      <c r="Q4" s="29">
        <f>Data!Q4</f>
        <v>75</v>
      </c>
      <c r="R4" s="29">
        <f>Data!R4</f>
        <v>35</v>
      </c>
      <c r="S4" s="29">
        <f>Data!S4</f>
        <v>23</v>
      </c>
      <c r="T4" s="25">
        <f>Work!B4</f>
        <v>0.77883545652177</v>
      </c>
      <c r="U4" s="25">
        <f>Work!C4</f>
        <v>0.86630613169232928</v>
      </c>
      <c r="V4" s="25">
        <f>Work!D4</f>
        <v>37180</v>
      </c>
      <c r="W4" s="25">
        <f>Work!E4</f>
        <v>1377.037037037037</v>
      </c>
      <c r="X4" s="25">
        <f>Work!F4</f>
        <v>11332.464</v>
      </c>
      <c r="Y4" s="25">
        <f>Work!G4</f>
        <v>419.72088888888891</v>
      </c>
      <c r="Z4" s="25">
        <f>Work!H4</f>
        <v>3.7923614846691769E-3</v>
      </c>
      <c r="AA4" s="25">
        <f>Work!I4</f>
        <v>5.2222222222222223</v>
      </c>
      <c r="AB4" s="25">
        <f>Work!J4</f>
        <v>42.976800000000004</v>
      </c>
      <c r="AC4" s="25">
        <f>Work!K4</f>
        <v>1.2442131253362023E-2</v>
      </c>
      <c r="AD4" s="25">
        <f>Work!L4</f>
        <v>1.5917333333333334</v>
      </c>
      <c r="AE4" s="25">
        <f>Work!M4</f>
        <v>7.5925925925925926</v>
      </c>
      <c r="AF4" s="25">
        <f>Work!N4</f>
        <v>5.5137170521785909E-3</v>
      </c>
      <c r="AG4" s="25">
        <f>Work!O4</f>
        <v>1.8089622874601675E-2</v>
      </c>
      <c r="AH4" s="25">
        <f>Work!P4</f>
        <v>-0.88752119978279043</v>
      </c>
      <c r="AI4" s="25">
        <f>Work!Q4</f>
        <v>0.32237600577227271</v>
      </c>
      <c r="AJ4" s="25">
        <f>Work!R4</f>
        <v>5.6661138750690988E-2</v>
      </c>
      <c r="AK4" s="25">
        <f>Work!S4</f>
        <v>0.41392055673990963</v>
      </c>
      <c r="AL4" s="25">
        <f>Work!T4</f>
        <v>32498.956256130721</v>
      </c>
      <c r="AM4" s="25">
        <f>Work!U4</f>
        <v>2.8677749389833247</v>
      </c>
      <c r="AN4" s="25">
        <f>Work!V4</f>
        <v>1203.6650465233599</v>
      </c>
      <c r="AO4" s="25">
        <f>Work!W4</f>
        <v>3053.5122653691574</v>
      </c>
      <c r="AP4" s="25">
        <f>IsYoga!C4</f>
        <v>0</v>
      </c>
      <c r="AQ4" s="25">
        <f>IsYoga!D4</f>
        <v>0</v>
      </c>
      <c r="AR4" s="25">
        <f>IsYoga!E4</f>
        <v>0</v>
      </c>
      <c r="AS4" s="25">
        <f>IsYoga!F4</f>
        <v>0</v>
      </c>
      <c r="AT4" s="25">
        <f>IsYoga!G4</f>
        <v>0</v>
      </c>
      <c r="AU4" s="25">
        <f>IsYoga!H4</f>
        <v>0</v>
      </c>
      <c r="AV4" s="25">
        <f>IsYoga!I4</f>
        <v>0</v>
      </c>
      <c r="AW4" s="25">
        <f>IsYoga!J4</f>
        <v>0</v>
      </c>
      <c r="AX4" s="25">
        <f>IsYoga!K4</f>
        <v>0</v>
      </c>
      <c r="AY4" s="25">
        <f>IsYoga!L4</f>
        <v>0</v>
      </c>
      <c r="AZ4" s="25">
        <f>IsBiking!C4</f>
        <v>1</v>
      </c>
      <c r="BA4" s="25">
        <f>IsBiking!D4</f>
        <v>0</v>
      </c>
      <c r="BB4" s="25">
        <f>IsBiking!E4</f>
        <v>0</v>
      </c>
      <c r="BC4" s="25">
        <f>IsBiking!F4</f>
        <v>0</v>
      </c>
      <c r="BD4" s="25">
        <f>IsBiking!G4</f>
        <v>1</v>
      </c>
      <c r="BE4" s="25">
        <f>IsBiking!H4</f>
        <v>0</v>
      </c>
      <c r="BF4" s="25">
        <f>IsBiking!I4</f>
        <v>0</v>
      </c>
      <c r="BG4" s="25">
        <f>IsBiking!J4</f>
        <v>1</v>
      </c>
      <c r="BH4" s="25">
        <f>IsBiking!K4</f>
        <v>1</v>
      </c>
      <c r="BI4" s="25">
        <f>IsBiking!L4</f>
        <v>1</v>
      </c>
      <c r="BJ4" s="25">
        <f>IsBiking!M4</f>
        <v>1</v>
      </c>
      <c r="BK4" s="25">
        <f>IsBiking!N4</f>
        <v>1</v>
      </c>
      <c r="BL4" s="25">
        <f>IsBiking!O4</f>
        <v>1</v>
      </c>
      <c r="BM4" s="25">
        <f>IsWalking!B4</f>
        <v>0</v>
      </c>
      <c r="BN4" s="25">
        <f>IsWalking!C4</f>
        <v>0</v>
      </c>
      <c r="BO4" s="25">
        <f>IsWalking!D4</f>
        <v>0</v>
      </c>
      <c r="BP4" s="25">
        <f>IsWalking!E4</f>
        <v>0</v>
      </c>
      <c r="BQ4" s="25">
        <f>IsWalking!F4</f>
        <v>0</v>
      </c>
      <c r="BR4" s="25">
        <f>IsWalking!G4</f>
        <v>0</v>
      </c>
      <c r="BS4" s="25">
        <f>IsWalking!H4</f>
        <v>0</v>
      </c>
      <c r="BT4" s="25">
        <f>IsWalking!I4</f>
        <v>0</v>
      </c>
      <c r="BU4" s="25">
        <f>IsWalking!J4</f>
        <v>0</v>
      </c>
      <c r="BV4" s="25">
        <f>IsWalking!K4</f>
        <v>0</v>
      </c>
      <c r="BW4" s="25">
        <f>IsWalking!L4</f>
        <v>0</v>
      </c>
      <c r="BX4" s="25">
        <f>IsRunning!B4</f>
        <v>0</v>
      </c>
      <c r="BY4" s="25">
        <f>IsRunning!C4</f>
        <v>0</v>
      </c>
      <c r="BZ4" s="25">
        <f>IsRunning!D4</f>
        <v>0</v>
      </c>
      <c r="CA4" s="25">
        <f>IsRunning!E4</f>
        <v>0</v>
      </c>
      <c r="CB4" s="25">
        <f>IsRunning!F4</f>
        <v>0</v>
      </c>
      <c r="CC4" s="25">
        <f>IsRunning!G4</f>
        <v>0</v>
      </c>
      <c r="CD4" s="25">
        <f>IsRunning!H4</f>
        <v>0</v>
      </c>
      <c r="CE4" s="25">
        <f>IsRunning!I4</f>
        <v>0</v>
      </c>
      <c r="CF4" s="25">
        <f>IsRunning!J4</f>
        <v>0</v>
      </c>
      <c r="CG4" s="25">
        <f>IsRunning!K4</f>
        <v>0</v>
      </c>
      <c r="CH4" s="25">
        <f>IsRunning!L4</f>
        <v>0</v>
      </c>
      <c r="CI4" s="29">
        <f>IsCourse!B4</f>
        <v>0</v>
      </c>
      <c r="CJ4" s="29">
        <f>IsCourse!C4</f>
        <v>1</v>
      </c>
      <c r="CK4" s="29">
        <f>IsCourse!D4</f>
        <v>0</v>
      </c>
      <c r="CL4" s="29">
        <f>IsZone1!B4</f>
        <v>0</v>
      </c>
      <c r="CM4" s="29">
        <f>IsZone1!C4</f>
        <v>0</v>
      </c>
      <c r="CN4" s="29">
        <f>IsZone1!D4</f>
        <v>0</v>
      </c>
      <c r="CO4" s="29">
        <f>IsZone1!E4</f>
        <v>0</v>
      </c>
      <c r="CP4" s="29">
        <f>IsZone1!F4</f>
        <v>0</v>
      </c>
      <c r="CQ4" s="29">
        <f>IsZone1!G4</f>
        <v>0</v>
      </c>
      <c r="CR4" s="29">
        <f>IsZone1!H4</f>
        <v>0</v>
      </c>
      <c r="CS4" s="29">
        <f>IsZone2!B4</f>
        <v>0</v>
      </c>
      <c r="CT4" s="29">
        <f>IsZone2!C4</f>
        <v>0</v>
      </c>
      <c r="CU4" s="29">
        <f>IsZone2!D4</f>
        <v>0</v>
      </c>
      <c r="CV4" s="29">
        <f>IsZone2!E4</f>
        <v>0</v>
      </c>
      <c r="CW4" s="29">
        <f>IsZone2!F4</f>
        <v>0</v>
      </c>
      <c r="CX4" s="29">
        <f>IsZone2!G4</f>
        <v>0</v>
      </c>
      <c r="CY4" s="29">
        <f>IsZone2!H4</f>
        <v>0</v>
      </c>
      <c r="CZ4" s="25">
        <f>IsZone3!B4</f>
        <v>1</v>
      </c>
      <c r="DA4" s="25">
        <f>IsZone3!C4</f>
        <v>1</v>
      </c>
      <c r="DB4" s="25">
        <f>IsZone3!D4</f>
        <v>1</v>
      </c>
      <c r="DC4" s="25">
        <f>IsZone3!E4</f>
        <v>1</v>
      </c>
      <c r="DD4" s="25">
        <f>IsZone3!F4</f>
        <v>1</v>
      </c>
      <c r="DE4" s="25">
        <f>IsZone3!G4</f>
        <v>1</v>
      </c>
      <c r="DF4" s="25">
        <f>IsZone3!H4</f>
        <v>1</v>
      </c>
      <c r="DG4" s="25">
        <f>IsZone4!B4</f>
        <v>0</v>
      </c>
      <c r="DH4" s="25">
        <f>IsZone4!C4</f>
        <v>0</v>
      </c>
      <c r="DI4" s="25">
        <f>IsZone4!D4</f>
        <v>0</v>
      </c>
      <c r="DJ4" s="25">
        <f>IsZone4!E4</f>
        <v>0</v>
      </c>
      <c r="DK4" s="25">
        <f>IsZone4!F4</f>
        <v>0</v>
      </c>
      <c r="DL4" s="25">
        <f>IsZone4!G4</f>
        <v>0</v>
      </c>
      <c r="DM4" s="25">
        <f>IsZone4!H4</f>
        <v>0</v>
      </c>
      <c r="DN4" s="25">
        <f>IsZone5!B4</f>
        <v>0</v>
      </c>
      <c r="DO4" s="25">
        <f>IsZone5!C4</f>
        <v>0</v>
      </c>
      <c r="DP4" s="25">
        <f>IsZone5!D4</f>
        <v>0</v>
      </c>
      <c r="DQ4" s="25">
        <f>IsZone5!E4</f>
        <v>0</v>
      </c>
      <c r="DR4" s="25">
        <f>IsZone5!F4</f>
        <v>0</v>
      </c>
      <c r="DS4" s="25">
        <f>IsZone5!G4</f>
        <v>0</v>
      </c>
      <c r="DT4" s="25">
        <f>IsZone5!H4</f>
        <v>0</v>
      </c>
      <c r="DU4" s="29">
        <f>IsAnything!B4</f>
        <v>1</v>
      </c>
      <c r="DV4" s="29">
        <f>IsAnything!C4</f>
        <v>1</v>
      </c>
      <c r="DW4" s="29">
        <f>IsAnything!D4</f>
        <v>1</v>
      </c>
      <c r="DX4" s="29">
        <f>IsAnything!E4</f>
        <v>1</v>
      </c>
      <c r="DY4" s="29">
        <f>IsAnything!F4</f>
        <v>1</v>
      </c>
      <c r="DZ4" s="29">
        <f>IsAnything!G4</f>
        <v>1</v>
      </c>
    </row>
    <row r="5" spans="1:130" x14ac:dyDescent="0.15">
      <c r="A5" s="29">
        <f>Data!A5</f>
        <v>4</v>
      </c>
      <c r="B5" s="70">
        <f>Data!B5</f>
        <v>44292</v>
      </c>
      <c r="C5" s="71">
        <f>Data!C5</f>
        <v>0.55902777777777779</v>
      </c>
      <c r="D5" s="72">
        <f>Data!D5</f>
        <v>44292.559027777781</v>
      </c>
      <c r="E5" s="29" t="str">
        <f>Data!E5</f>
        <v>Yoga</v>
      </c>
      <c r="F5" s="29">
        <f>Data!F5</f>
        <v>0</v>
      </c>
      <c r="G5" s="29">
        <f>Data!G5</f>
        <v>48</v>
      </c>
      <c r="H5" s="29" t="str">
        <f>Data!H5</f>
        <v>Full Practice</v>
      </c>
      <c r="I5" s="29">
        <f>Data!I5</f>
        <v>0</v>
      </c>
      <c r="J5" s="29">
        <f>Data!J5</f>
        <v>95</v>
      </c>
      <c r="K5" s="29">
        <f>Data!K5</f>
        <v>123</v>
      </c>
      <c r="L5" s="29">
        <f>Data!L5</f>
        <v>245</v>
      </c>
      <c r="M5" s="29">
        <f>Data!M5</f>
        <v>1</v>
      </c>
      <c r="N5" s="29">
        <f>Data!N5</f>
        <v>0</v>
      </c>
      <c r="O5" s="29">
        <f>Data!O5</f>
        <v>0</v>
      </c>
      <c r="P5" s="29">
        <f>Data!P5</f>
        <v>0</v>
      </c>
      <c r="Q5" s="29">
        <f>Data!Q5</f>
        <v>70</v>
      </c>
      <c r="R5" s="29">
        <f>Data!R5</f>
        <v>45</v>
      </c>
      <c r="S5" s="29">
        <f>Data!S5</f>
        <v>39</v>
      </c>
      <c r="T5" s="25">
        <f>Work!B5</f>
        <v>-1.0250849023338005</v>
      </c>
      <c r="U5" s="25">
        <f>Work!C5</f>
        <v>-0.86583480082633901</v>
      </c>
      <c r="V5" s="25">
        <f>Work!D5</f>
        <v>0</v>
      </c>
      <c r="W5" s="25">
        <f>Work!E5</f>
        <v>0</v>
      </c>
      <c r="X5" s="25">
        <f>Work!F5</f>
        <v>0</v>
      </c>
      <c r="Y5" s="25">
        <f>Work!G5</f>
        <v>0</v>
      </c>
      <c r="Z5" s="25">
        <f>Work!H5</f>
        <v>0</v>
      </c>
      <c r="AA5" s="25">
        <f>Work!I5</f>
        <v>0</v>
      </c>
      <c r="AB5" s="25">
        <f>Work!J5</f>
        <v>0</v>
      </c>
      <c r="AC5" s="25">
        <f>Work!K5</f>
        <v>0</v>
      </c>
      <c r="AD5" s="25">
        <f>Work!L5</f>
        <v>0</v>
      </c>
      <c r="AE5" s="25">
        <f>Work!M5</f>
        <v>5.104166666666667</v>
      </c>
      <c r="AF5" s="25">
        <f>Work!N5</f>
        <v>0</v>
      </c>
      <c r="AG5" s="25">
        <f>Work!O5</f>
        <v>0</v>
      </c>
      <c r="AH5" s="25">
        <f>Work!P5</f>
        <v>-0.79357284080686685</v>
      </c>
      <c r="AI5" s="25">
        <f>Work!Q5</f>
        <v>-0.26794921575712966</v>
      </c>
      <c r="AJ5" s="25">
        <f>Work!R5</f>
        <v>5.3728070175438597E-2</v>
      </c>
      <c r="AK5" s="25">
        <f>Work!S5</f>
        <v>0.26139221751007391</v>
      </c>
      <c r="AL5" s="25">
        <f>Work!T5</f>
        <v>0</v>
      </c>
      <c r="AM5" s="25">
        <f>Work!U5</f>
        <v>0</v>
      </c>
      <c r="AN5" s="25">
        <f>Work!V5</f>
        <v>0</v>
      </c>
      <c r="AO5" s="25">
        <f>Work!W5</f>
        <v>-0.63579374146814294</v>
      </c>
      <c r="AP5" s="25">
        <f>IsYoga!C5</f>
        <v>1</v>
      </c>
      <c r="AQ5" s="25">
        <f>IsYoga!D5</f>
        <v>1</v>
      </c>
      <c r="AR5" s="25">
        <f>IsYoga!E5</f>
        <v>0</v>
      </c>
      <c r="AS5" s="25">
        <f>IsYoga!F5</f>
        <v>0</v>
      </c>
      <c r="AT5" s="25">
        <f>IsYoga!G5</f>
        <v>0</v>
      </c>
      <c r="AU5" s="25">
        <f>IsYoga!H5</f>
        <v>0</v>
      </c>
      <c r="AV5" s="25">
        <f>IsYoga!I5</f>
        <v>0</v>
      </c>
      <c r="AW5" s="25">
        <f>IsYoga!J5</f>
        <v>1</v>
      </c>
      <c r="AX5" s="25">
        <f>IsYoga!K5</f>
        <v>1</v>
      </c>
      <c r="AY5" s="25">
        <f>IsYoga!L5</f>
        <v>1</v>
      </c>
      <c r="AZ5" s="25">
        <f>IsBiking!C5</f>
        <v>0</v>
      </c>
      <c r="BA5" s="25">
        <f>IsBiking!D5</f>
        <v>0</v>
      </c>
      <c r="BB5" s="25">
        <f>IsBiking!E5</f>
        <v>0</v>
      </c>
      <c r="BC5" s="25">
        <f>IsBiking!F5</f>
        <v>0</v>
      </c>
      <c r="BD5" s="25">
        <f>IsBiking!G5</f>
        <v>0</v>
      </c>
      <c r="BE5" s="25">
        <f>IsBiking!H5</f>
        <v>0</v>
      </c>
      <c r="BF5" s="25">
        <f>IsBiking!I5</f>
        <v>0</v>
      </c>
      <c r="BG5" s="25">
        <f>IsBiking!J5</f>
        <v>0</v>
      </c>
      <c r="BH5" s="25">
        <f>IsBiking!K5</f>
        <v>0</v>
      </c>
      <c r="BI5" s="25">
        <f>IsBiking!L5</f>
        <v>0</v>
      </c>
      <c r="BJ5" s="25">
        <f>IsBiking!M5</f>
        <v>0</v>
      </c>
      <c r="BK5" s="25">
        <f>IsBiking!N5</f>
        <v>0</v>
      </c>
      <c r="BL5" s="25">
        <f>IsBiking!O5</f>
        <v>0</v>
      </c>
      <c r="BM5" s="25">
        <f>IsWalking!B5</f>
        <v>0</v>
      </c>
      <c r="BN5" s="25">
        <f>IsWalking!C5</f>
        <v>0</v>
      </c>
      <c r="BO5" s="25">
        <f>IsWalking!D5</f>
        <v>0</v>
      </c>
      <c r="BP5" s="25">
        <f>IsWalking!E5</f>
        <v>0</v>
      </c>
      <c r="BQ5" s="25">
        <f>IsWalking!F5</f>
        <v>0</v>
      </c>
      <c r="BR5" s="25">
        <f>IsWalking!G5</f>
        <v>0</v>
      </c>
      <c r="BS5" s="25">
        <f>IsWalking!H5</f>
        <v>0</v>
      </c>
      <c r="BT5" s="25">
        <f>IsWalking!I5</f>
        <v>0</v>
      </c>
      <c r="BU5" s="25">
        <f>IsWalking!J5</f>
        <v>0</v>
      </c>
      <c r="BV5" s="25">
        <f>IsWalking!K5</f>
        <v>0</v>
      </c>
      <c r="BW5" s="25">
        <f>IsWalking!L5</f>
        <v>0</v>
      </c>
      <c r="BX5" s="25">
        <f>IsRunning!B5</f>
        <v>0</v>
      </c>
      <c r="BY5" s="25">
        <f>IsRunning!C5</f>
        <v>0</v>
      </c>
      <c r="BZ5" s="25">
        <f>IsRunning!D5</f>
        <v>0</v>
      </c>
      <c r="CA5" s="25">
        <f>IsRunning!E5</f>
        <v>0</v>
      </c>
      <c r="CB5" s="25">
        <f>IsRunning!F5</f>
        <v>0</v>
      </c>
      <c r="CC5" s="25">
        <f>IsRunning!G5</f>
        <v>0</v>
      </c>
      <c r="CD5" s="25">
        <f>IsRunning!H5</f>
        <v>0</v>
      </c>
      <c r="CE5" s="25">
        <f>IsRunning!I5</f>
        <v>0</v>
      </c>
      <c r="CF5" s="25">
        <f>IsRunning!J5</f>
        <v>0</v>
      </c>
      <c r="CG5" s="25">
        <f>IsRunning!K5</f>
        <v>0</v>
      </c>
      <c r="CH5" s="25">
        <f>IsRunning!L5</f>
        <v>0</v>
      </c>
      <c r="CI5" s="29">
        <f>IsCourse!B5</f>
        <v>0</v>
      </c>
      <c r="CJ5" s="29">
        <f>IsCourse!C5</f>
        <v>0</v>
      </c>
      <c r="CK5" s="29">
        <f>IsCourse!D5</f>
        <v>0</v>
      </c>
      <c r="CL5" s="29">
        <f>IsZone1!B5</f>
        <v>1</v>
      </c>
      <c r="CM5" s="29">
        <f>IsZone1!C5</f>
        <v>0</v>
      </c>
      <c r="CN5" s="29">
        <f>IsZone1!D5</f>
        <v>0</v>
      </c>
      <c r="CO5" s="29">
        <f>IsZone1!E5</f>
        <v>0</v>
      </c>
      <c r="CP5" s="29">
        <f>IsZone1!F5</f>
        <v>1</v>
      </c>
      <c r="CQ5" s="29">
        <f>IsZone1!G5</f>
        <v>1</v>
      </c>
      <c r="CR5" s="29">
        <f>IsZone1!H5</f>
        <v>1</v>
      </c>
      <c r="CS5" s="29">
        <f>IsZone2!B5</f>
        <v>0</v>
      </c>
      <c r="CT5" s="29">
        <f>IsZone2!C5</f>
        <v>0</v>
      </c>
      <c r="CU5" s="29">
        <f>IsZone2!D5</f>
        <v>0</v>
      </c>
      <c r="CV5" s="29">
        <f>IsZone2!E5</f>
        <v>0</v>
      </c>
      <c r="CW5" s="29">
        <f>IsZone2!F5</f>
        <v>0</v>
      </c>
      <c r="CX5" s="29">
        <f>IsZone2!G5</f>
        <v>0</v>
      </c>
      <c r="CY5" s="29">
        <f>IsZone2!H5</f>
        <v>0</v>
      </c>
      <c r="CZ5" s="25">
        <f>IsZone3!B5</f>
        <v>0</v>
      </c>
      <c r="DA5" s="25">
        <f>IsZone3!C5</f>
        <v>0</v>
      </c>
      <c r="DB5" s="25">
        <f>IsZone3!D5</f>
        <v>0</v>
      </c>
      <c r="DC5" s="25">
        <f>IsZone3!E5</f>
        <v>0</v>
      </c>
      <c r="DD5" s="25">
        <f>IsZone3!F5</f>
        <v>0</v>
      </c>
      <c r="DE5" s="25">
        <f>IsZone3!G5</f>
        <v>0</v>
      </c>
      <c r="DF5" s="25">
        <f>IsZone3!H5</f>
        <v>0</v>
      </c>
      <c r="DG5" s="25">
        <f>IsZone4!B5</f>
        <v>0</v>
      </c>
      <c r="DH5" s="25">
        <f>IsZone4!C5</f>
        <v>0</v>
      </c>
      <c r="DI5" s="25">
        <f>IsZone4!D5</f>
        <v>0</v>
      </c>
      <c r="DJ5" s="25">
        <f>IsZone4!E5</f>
        <v>0</v>
      </c>
      <c r="DK5" s="25">
        <f>IsZone4!F5</f>
        <v>0</v>
      </c>
      <c r="DL5" s="25">
        <f>IsZone4!G5</f>
        <v>0</v>
      </c>
      <c r="DM5" s="25">
        <f>IsZone4!H5</f>
        <v>0</v>
      </c>
      <c r="DN5" s="25">
        <f>IsZone5!B5</f>
        <v>0</v>
      </c>
      <c r="DO5" s="25">
        <f>IsZone5!C5</f>
        <v>0</v>
      </c>
      <c r="DP5" s="25">
        <f>IsZone5!D5</f>
        <v>0</v>
      </c>
      <c r="DQ5" s="25">
        <f>IsZone5!E5</f>
        <v>0</v>
      </c>
      <c r="DR5" s="25">
        <f>IsZone5!F5</f>
        <v>0</v>
      </c>
      <c r="DS5" s="25">
        <f>IsZone5!G5</f>
        <v>0</v>
      </c>
      <c r="DT5" s="25">
        <f>IsZone5!H5</f>
        <v>0</v>
      </c>
      <c r="DU5" s="29">
        <f>IsAnything!B5</f>
        <v>0</v>
      </c>
      <c r="DV5" s="29">
        <f>IsAnything!C5</f>
        <v>1</v>
      </c>
      <c r="DW5" s="29">
        <f>IsAnything!D5</f>
        <v>1</v>
      </c>
      <c r="DX5" s="29">
        <f>IsAnything!E5</f>
        <v>1</v>
      </c>
      <c r="DY5" s="29">
        <f>IsAnything!F5</f>
        <v>1</v>
      </c>
      <c r="DZ5" s="29">
        <f>IsAnything!G5</f>
        <v>1</v>
      </c>
    </row>
    <row r="6" spans="1:130" x14ac:dyDescent="0.15">
      <c r="A6" s="29">
        <f>Data!A6</f>
        <v>5</v>
      </c>
      <c r="B6" s="70">
        <f>Data!B6</f>
        <v>44293</v>
      </c>
      <c r="C6" s="71">
        <f>Data!C6</f>
        <v>0.53333333333333333</v>
      </c>
      <c r="D6" s="72">
        <f>Data!D6</f>
        <v>44293.533333333333</v>
      </c>
      <c r="E6" s="29" t="str">
        <f>Data!E6</f>
        <v>Yoga</v>
      </c>
      <c r="F6" s="29">
        <f>Data!F6</f>
        <v>0</v>
      </c>
      <c r="G6" s="29">
        <f>Data!G6</f>
        <v>48</v>
      </c>
      <c r="H6" s="29" t="str">
        <f>Data!H6</f>
        <v>Full Practice</v>
      </c>
      <c r="I6" s="29">
        <f>Data!I6</f>
        <v>0</v>
      </c>
      <c r="J6" s="29">
        <f>Data!J6</f>
        <v>102</v>
      </c>
      <c r="K6" s="29">
        <f>Data!K6</f>
        <v>125</v>
      </c>
      <c r="L6" s="29">
        <f>Data!L6</f>
        <v>280</v>
      </c>
      <c r="M6" s="29">
        <f>Data!M6</f>
        <v>1</v>
      </c>
      <c r="N6" s="29">
        <f>Data!N6</f>
        <v>0</v>
      </c>
      <c r="O6" s="29">
        <f>Data!O6</f>
        <v>0</v>
      </c>
      <c r="P6" s="29">
        <f>Data!P6</f>
        <v>0</v>
      </c>
      <c r="Q6" s="29">
        <f>Data!Q6</f>
        <v>74</v>
      </c>
      <c r="R6" s="29">
        <f>Data!R6</f>
        <v>55</v>
      </c>
      <c r="S6" s="29">
        <f>Data!S6</f>
        <v>48</v>
      </c>
      <c r="T6" s="25">
        <f>Work!B6</f>
        <v>-0.70130432510331353</v>
      </c>
      <c r="U6" s="25">
        <f>Work!C6</f>
        <v>-0.76685531896812942</v>
      </c>
      <c r="V6" s="25">
        <f>Work!D6</f>
        <v>0</v>
      </c>
      <c r="W6" s="25">
        <f>Work!E6</f>
        <v>0</v>
      </c>
      <c r="X6" s="25">
        <f>Work!F6</f>
        <v>0</v>
      </c>
      <c r="Y6" s="25">
        <f>Work!G6</f>
        <v>0</v>
      </c>
      <c r="Z6" s="25">
        <f>Work!H6</f>
        <v>0</v>
      </c>
      <c r="AA6" s="25">
        <f>Work!I6</f>
        <v>0</v>
      </c>
      <c r="AB6" s="25">
        <f>Work!J6</f>
        <v>0</v>
      </c>
      <c r="AC6" s="25">
        <f>Work!K6</f>
        <v>0</v>
      </c>
      <c r="AD6" s="25">
        <f>Work!L6</f>
        <v>0</v>
      </c>
      <c r="AE6" s="25">
        <f>Work!M6</f>
        <v>5.833333333333333</v>
      </c>
      <c r="AF6" s="25">
        <f>Work!N6</f>
        <v>0</v>
      </c>
      <c r="AG6" s="25">
        <f>Work!O6</f>
        <v>0</v>
      </c>
      <c r="AH6" s="25">
        <f>Work!P6</f>
        <v>-0.71136802670293364</v>
      </c>
      <c r="AI6" s="25">
        <f>Work!Q6</f>
        <v>-9.4970197355490935E-2</v>
      </c>
      <c r="AJ6" s="25">
        <f>Work!R6</f>
        <v>5.7189542483660129E-2</v>
      </c>
      <c r="AK6" s="25">
        <f>Work!S6</f>
        <v>0.13541938065404099</v>
      </c>
      <c r="AL6" s="25">
        <f>Work!T6</f>
        <v>0</v>
      </c>
      <c r="AM6" s="25">
        <f>Work!U6</f>
        <v>0</v>
      </c>
      <c r="AN6" s="25">
        <f>Work!V6</f>
        <v>0</v>
      </c>
      <c r="AO6" s="25">
        <f>Work!W6</f>
        <v>-0.63579374146814294</v>
      </c>
      <c r="AP6" s="25">
        <f>IsYoga!C6</f>
        <v>1</v>
      </c>
      <c r="AQ6" s="25">
        <f>IsYoga!D6</f>
        <v>1</v>
      </c>
      <c r="AR6" s="25">
        <f>IsYoga!E6</f>
        <v>0</v>
      </c>
      <c r="AS6" s="25">
        <f>IsYoga!F6</f>
        <v>0</v>
      </c>
      <c r="AT6" s="25">
        <f>IsYoga!G6</f>
        <v>0</v>
      </c>
      <c r="AU6" s="25">
        <f>IsYoga!H6</f>
        <v>1</v>
      </c>
      <c r="AV6" s="25">
        <f>IsYoga!I6</f>
        <v>1</v>
      </c>
      <c r="AW6" s="25">
        <f>IsYoga!J6</f>
        <v>1</v>
      </c>
      <c r="AX6" s="25">
        <f>IsYoga!K6</f>
        <v>1</v>
      </c>
      <c r="AY6" s="25">
        <f>IsYoga!L6</f>
        <v>1</v>
      </c>
      <c r="AZ6" s="25">
        <f>IsBiking!C6</f>
        <v>0</v>
      </c>
      <c r="BA6" s="25">
        <f>IsBiking!D6</f>
        <v>0</v>
      </c>
      <c r="BB6" s="25">
        <f>IsBiking!E6</f>
        <v>0</v>
      </c>
      <c r="BC6" s="25">
        <f>IsBiking!F6</f>
        <v>0</v>
      </c>
      <c r="BD6" s="25">
        <f>IsBiking!G6</f>
        <v>0</v>
      </c>
      <c r="BE6" s="25">
        <f>IsBiking!H6</f>
        <v>0</v>
      </c>
      <c r="BF6" s="25">
        <f>IsBiking!I6</f>
        <v>0</v>
      </c>
      <c r="BG6" s="25">
        <f>IsBiking!J6</f>
        <v>0</v>
      </c>
      <c r="BH6" s="25">
        <f>IsBiking!K6</f>
        <v>0</v>
      </c>
      <c r="BI6" s="25">
        <f>IsBiking!L6</f>
        <v>0</v>
      </c>
      <c r="BJ6" s="25">
        <f>IsBiking!M6</f>
        <v>0</v>
      </c>
      <c r="BK6" s="25">
        <f>IsBiking!N6</f>
        <v>0</v>
      </c>
      <c r="BL6" s="25">
        <f>IsBiking!O6</f>
        <v>0</v>
      </c>
      <c r="BM6" s="25">
        <f>IsWalking!B6</f>
        <v>0</v>
      </c>
      <c r="BN6" s="25">
        <f>IsWalking!C6</f>
        <v>0</v>
      </c>
      <c r="BO6" s="25">
        <f>IsWalking!D6</f>
        <v>0</v>
      </c>
      <c r="BP6" s="25">
        <f>IsWalking!E6</f>
        <v>0</v>
      </c>
      <c r="BQ6" s="25">
        <f>IsWalking!F6</f>
        <v>0</v>
      </c>
      <c r="BR6" s="25">
        <f>IsWalking!G6</f>
        <v>0</v>
      </c>
      <c r="BS6" s="25">
        <f>IsWalking!H6</f>
        <v>0</v>
      </c>
      <c r="BT6" s="25">
        <f>IsWalking!I6</f>
        <v>0</v>
      </c>
      <c r="BU6" s="25">
        <f>IsWalking!J6</f>
        <v>0</v>
      </c>
      <c r="BV6" s="25">
        <f>IsWalking!K6</f>
        <v>0</v>
      </c>
      <c r="BW6" s="25">
        <f>IsWalking!L6</f>
        <v>0</v>
      </c>
      <c r="BX6" s="25">
        <f>IsRunning!B6</f>
        <v>0</v>
      </c>
      <c r="BY6" s="25">
        <f>IsRunning!C6</f>
        <v>0</v>
      </c>
      <c r="BZ6" s="25">
        <f>IsRunning!D6</f>
        <v>0</v>
      </c>
      <c r="CA6" s="25">
        <f>IsRunning!E6</f>
        <v>0</v>
      </c>
      <c r="CB6" s="25">
        <f>IsRunning!F6</f>
        <v>0</v>
      </c>
      <c r="CC6" s="25">
        <f>IsRunning!G6</f>
        <v>0</v>
      </c>
      <c r="CD6" s="25">
        <f>IsRunning!H6</f>
        <v>0</v>
      </c>
      <c r="CE6" s="25">
        <f>IsRunning!I6</f>
        <v>0</v>
      </c>
      <c r="CF6" s="25">
        <f>IsRunning!J6</f>
        <v>0</v>
      </c>
      <c r="CG6" s="25">
        <f>IsRunning!K6</f>
        <v>0</v>
      </c>
      <c r="CH6" s="25">
        <f>IsRunning!L6</f>
        <v>0</v>
      </c>
      <c r="CI6" s="29">
        <f>IsCourse!B6</f>
        <v>0</v>
      </c>
      <c r="CJ6" s="29">
        <f>IsCourse!C6</f>
        <v>0</v>
      </c>
      <c r="CK6" s="29">
        <f>IsCourse!D6</f>
        <v>0</v>
      </c>
      <c r="CL6" s="29">
        <f>IsZone1!B6</f>
        <v>1</v>
      </c>
      <c r="CM6" s="29">
        <f>IsZone1!C6</f>
        <v>0</v>
      </c>
      <c r="CN6" s="29">
        <f>IsZone1!D6</f>
        <v>1</v>
      </c>
      <c r="CO6" s="29">
        <f>IsZone1!E6</f>
        <v>1</v>
      </c>
      <c r="CP6" s="29">
        <f>IsZone1!F6</f>
        <v>1</v>
      </c>
      <c r="CQ6" s="29">
        <f>IsZone1!G6</f>
        <v>1</v>
      </c>
      <c r="CR6" s="29">
        <f>IsZone1!H6</f>
        <v>1</v>
      </c>
      <c r="CS6" s="29">
        <f>IsZone2!B6</f>
        <v>0</v>
      </c>
      <c r="CT6" s="29">
        <f>IsZone2!C6</f>
        <v>0</v>
      </c>
      <c r="CU6" s="29">
        <f>IsZone2!D6</f>
        <v>0</v>
      </c>
      <c r="CV6" s="29">
        <f>IsZone2!E6</f>
        <v>0</v>
      </c>
      <c r="CW6" s="29">
        <f>IsZone2!F6</f>
        <v>0</v>
      </c>
      <c r="CX6" s="29">
        <f>IsZone2!G6</f>
        <v>0</v>
      </c>
      <c r="CY6" s="29">
        <f>IsZone2!H6</f>
        <v>0</v>
      </c>
      <c r="CZ6" s="25">
        <f>IsZone3!B6</f>
        <v>0</v>
      </c>
      <c r="DA6" s="25">
        <f>IsZone3!C6</f>
        <v>0</v>
      </c>
      <c r="DB6" s="25">
        <f>IsZone3!D6</f>
        <v>0</v>
      </c>
      <c r="DC6" s="25">
        <f>IsZone3!E6</f>
        <v>0</v>
      </c>
      <c r="DD6" s="25">
        <f>IsZone3!F6</f>
        <v>0</v>
      </c>
      <c r="DE6" s="25">
        <f>IsZone3!G6</f>
        <v>0</v>
      </c>
      <c r="DF6" s="25">
        <f>IsZone3!H6</f>
        <v>0</v>
      </c>
      <c r="DG6" s="25">
        <f>IsZone4!B6</f>
        <v>0</v>
      </c>
      <c r="DH6" s="25">
        <f>IsZone4!C6</f>
        <v>0</v>
      </c>
      <c r="DI6" s="25">
        <f>IsZone4!D6</f>
        <v>0</v>
      </c>
      <c r="DJ6" s="25">
        <f>IsZone4!E6</f>
        <v>0</v>
      </c>
      <c r="DK6" s="25">
        <f>IsZone4!F6</f>
        <v>0</v>
      </c>
      <c r="DL6" s="25">
        <f>IsZone4!G6</f>
        <v>0</v>
      </c>
      <c r="DM6" s="25">
        <f>IsZone4!H6</f>
        <v>0</v>
      </c>
      <c r="DN6" s="25">
        <f>IsZone5!B6</f>
        <v>0</v>
      </c>
      <c r="DO6" s="25">
        <f>IsZone5!C6</f>
        <v>0</v>
      </c>
      <c r="DP6" s="25">
        <f>IsZone5!D6</f>
        <v>0</v>
      </c>
      <c r="DQ6" s="25">
        <f>IsZone5!E6</f>
        <v>0</v>
      </c>
      <c r="DR6" s="25">
        <f>IsZone5!F6</f>
        <v>0</v>
      </c>
      <c r="DS6" s="25">
        <f>IsZone5!G6</f>
        <v>0</v>
      </c>
      <c r="DT6" s="25">
        <f>IsZone5!H6</f>
        <v>0</v>
      </c>
      <c r="DU6" s="29">
        <f>IsAnything!B6</f>
        <v>0</v>
      </c>
      <c r="DV6" s="29">
        <f>IsAnything!C6</f>
        <v>1</v>
      </c>
      <c r="DW6" s="29">
        <f>IsAnything!D6</f>
        <v>1</v>
      </c>
      <c r="DX6" s="29">
        <f>IsAnything!E6</f>
        <v>1</v>
      </c>
      <c r="DY6" s="29">
        <f>IsAnything!F6</f>
        <v>1</v>
      </c>
      <c r="DZ6" s="29">
        <f>IsAnything!G6</f>
        <v>1</v>
      </c>
    </row>
    <row r="7" spans="1:130" x14ac:dyDescent="0.15">
      <c r="A7" s="29">
        <f>Data!A7</f>
        <v>6</v>
      </c>
      <c r="B7" s="70">
        <f>Data!B7</f>
        <v>44295</v>
      </c>
      <c r="C7" s="71">
        <f>Data!C7</f>
        <v>0.52708333333333335</v>
      </c>
      <c r="D7" s="72">
        <f>Data!D7</f>
        <v>44295.527083333334</v>
      </c>
      <c r="E7" s="29" t="str">
        <f>Data!E7</f>
        <v>Yoga</v>
      </c>
      <c r="F7" s="29">
        <f>Data!F7</f>
        <v>0</v>
      </c>
      <c r="G7" s="29">
        <f>Data!G7</f>
        <v>45</v>
      </c>
      <c r="H7" s="29" t="str">
        <f>Data!H7</f>
        <v>Full Practice</v>
      </c>
      <c r="I7" s="29">
        <f>Data!I7</f>
        <v>0</v>
      </c>
      <c r="J7" s="29">
        <f>Data!J7</f>
        <v>103</v>
      </c>
      <c r="K7" s="29">
        <f>Data!K7</f>
        <v>123</v>
      </c>
      <c r="L7" s="29">
        <f>Data!L7</f>
        <v>264</v>
      </c>
      <c r="M7" s="29">
        <f>Data!M7</f>
        <v>1</v>
      </c>
      <c r="N7" s="29">
        <f>Data!N7</f>
        <v>0</v>
      </c>
      <c r="O7" s="29">
        <f>Data!O7</f>
        <v>0</v>
      </c>
      <c r="P7" s="29">
        <f>Data!P7</f>
        <v>0</v>
      </c>
      <c r="Q7" s="29">
        <f>Data!Q7</f>
        <v>76</v>
      </c>
      <c r="R7" s="29">
        <f>Data!R7</f>
        <v>48</v>
      </c>
      <c r="S7" s="29">
        <f>Data!S7</f>
        <v>56</v>
      </c>
      <c r="T7" s="25">
        <f>Work!B7</f>
        <v>-0.65504995692752965</v>
      </c>
      <c r="U7" s="25">
        <f>Work!C7</f>
        <v>-0.86583480082633901</v>
      </c>
      <c r="V7" s="25">
        <f>Work!D7</f>
        <v>0</v>
      </c>
      <c r="W7" s="25">
        <f>Work!E7</f>
        <v>0</v>
      </c>
      <c r="X7" s="25">
        <f>Work!F7</f>
        <v>0</v>
      </c>
      <c r="Y7" s="25">
        <f>Work!G7</f>
        <v>0</v>
      </c>
      <c r="Z7" s="25">
        <f>Work!H7</f>
        <v>0</v>
      </c>
      <c r="AA7" s="25">
        <f>Work!I7</f>
        <v>0</v>
      </c>
      <c r="AB7" s="25">
        <f>Work!J7</f>
        <v>0</v>
      </c>
      <c r="AC7" s="25">
        <f>Work!K7</f>
        <v>0</v>
      </c>
      <c r="AD7" s="25">
        <f>Work!L7</f>
        <v>0</v>
      </c>
      <c r="AE7" s="25">
        <f>Work!M7</f>
        <v>5.8666666666666663</v>
      </c>
      <c r="AF7" s="25">
        <f>Work!N7</f>
        <v>0</v>
      </c>
      <c r="AG7" s="25">
        <f>Work!O7</f>
        <v>0</v>
      </c>
      <c r="AH7" s="25">
        <f>Work!P7</f>
        <v>-0.74894737029330316</v>
      </c>
      <c r="AI7" s="25">
        <f>Work!Q7</f>
        <v>-8.7062585085701763E-2</v>
      </c>
      <c r="AJ7" s="25">
        <f>Work!R7</f>
        <v>5.6957928802588993E-2</v>
      </c>
      <c r="AK7" s="25">
        <f>Work!S7</f>
        <v>0.13290984018083646</v>
      </c>
      <c r="AL7" s="25">
        <f>Work!T7</f>
        <v>0</v>
      </c>
      <c r="AM7" s="25">
        <f>Work!U7</f>
        <v>0</v>
      </c>
      <c r="AN7" s="25">
        <f>Work!V7</f>
        <v>0</v>
      </c>
      <c r="AO7" s="25">
        <f>Work!W7</f>
        <v>-0.63579374146814294</v>
      </c>
      <c r="AP7" s="25">
        <f>IsYoga!C7</f>
        <v>1</v>
      </c>
      <c r="AQ7" s="25">
        <f>IsYoga!D7</f>
        <v>1</v>
      </c>
      <c r="AR7" s="25">
        <f>IsYoga!E7</f>
        <v>0</v>
      </c>
      <c r="AS7" s="25">
        <f>IsYoga!F7</f>
        <v>0</v>
      </c>
      <c r="AT7" s="25">
        <f>IsYoga!G7</f>
        <v>0</v>
      </c>
      <c r="AU7" s="25">
        <f>IsYoga!H7</f>
        <v>0</v>
      </c>
      <c r="AV7" s="25">
        <f>IsYoga!I7</f>
        <v>0</v>
      </c>
      <c r="AW7" s="25">
        <f>IsYoga!J7</f>
        <v>1</v>
      </c>
      <c r="AX7" s="25">
        <f>IsYoga!K7</f>
        <v>1</v>
      </c>
      <c r="AY7" s="25">
        <f>IsYoga!L7</f>
        <v>1</v>
      </c>
      <c r="AZ7" s="25">
        <f>IsBiking!C7</f>
        <v>0</v>
      </c>
      <c r="BA7" s="25">
        <f>IsBiking!D7</f>
        <v>0</v>
      </c>
      <c r="BB7" s="25">
        <f>IsBiking!E7</f>
        <v>0</v>
      </c>
      <c r="BC7" s="25">
        <f>IsBiking!F7</f>
        <v>0</v>
      </c>
      <c r="BD7" s="25">
        <f>IsBiking!G7</f>
        <v>0</v>
      </c>
      <c r="BE7" s="25">
        <f>IsBiking!H7</f>
        <v>0</v>
      </c>
      <c r="BF7" s="25">
        <f>IsBiking!I7</f>
        <v>0</v>
      </c>
      <c r="BG7" s="25">
        <f>IsBiking!J7</f>
        <v>0</v>
      </c>
      <c r="BH7" s="25">
        <f>IsBiking!K7</f>
        <v>0</v>
      </c>
      <c r="BI7" s="25">
        <f>IsBiking!L7</f>
        <v>0</v>
      </c>
      <c r="BJ7" s="25">
        <f>IsBiking!M7</f>
        <v>0</v>
      </c>
      <c r="BK7" s="25">
        <f>IsBiking!N7</f>
        <v>0</v>
      </c>
      <c r="BL7" s="25">
        <f>IsBiking!O7</f>
        <v>0</v>
      </c>
      <c r="BM7" s="25">
        <f>IsWalking!B7</f>
        <v>0</v>
      </c>
      <c r="BN7" s="25">
        <f>IsWalking!C7</f>
        <v>0</v>
      </c>
      <c r="BO7" s="25">
        <f>IsWalking!D7</f>
        <v>0</v>
      </c>
      <c r="BP7" s="25">
        <f>IsWalking!E7</f>
        <v>0</v>
      </c>
      <c r="BQ7" s="25">
        <f>IsWalking!F7</f>
        <v>0</v>
      </c>
      <c r="BR7" s="25">
        <f>IsWalking!G7</f>
        <v>0</v>
      </c>
      <c r="BS7" s="25">
        <f>IsWalking!H7</f>
        <v>0</v>
      </c>
      <c r="BT7" s="25">
        <f>IsWalking!I7</f>
        <v>0</v>
      </c>
      <c r="BU7" s="25">
        <f>IsWalking!J7</f>
        <v>0</v>
      </c>
      <c r="BV7" s="25">
        <f>IsWalking!K7</f>
        <v>0</v>
      </c>
      <c r="BW7" s="25">
        <f>IsWalking!L7</f>
        <v>0</v>
      </c>
      <c r="BX7" s="25">
        <f>IsRunning!B7</f>
        <v>0</v>
      </c>
      <c r="BY7" s="25">
        <f>IsRunning!C7</f>
        <v>0</v>
      </c>
      <c r="BZ7" s="25">
        <f>IsRunning!D7</f>
        <v>0</v>
      </c>
      <c r="CA7" s="25">
        <f>IsRunning!E7</f>
        <v>0</v>
      </c>
      <c r="CB7" s="25">
        <f>IsRunning!F7</f>
        <v>0</v>
      </c>
      <c r="CC7" s="25">
        <f>IsRunning!G7</f>
        <v>0</v>
      </c>
      <c r="CD7" s="25">
        <f>IsRunning!H7</f>
        <v>0</v>
      </c>
      <c r="CE7" s="25">
        <f>IsRunning!I7</f>
        <v>0</v>
      </c>
      <c r="CF7" s="25">
        <f>IsRunning!J7</f>
        <v>0</v>
      </c>
      <c r="CG7" s="25">
        <f>IsRunning!K7</f>
        <v>0</v>
      </c>
      <c r="CH7" s="25">
        <f>IsRunning!L7</f>
        <v>0</v>
      </c>
      <c r="CI7" s="29">
        <f>IsCourse!B7</f>
        <v>0</v>
      </c>
      <c r="CJ7" s="29">
        <f>IsCourse!C7</f>
        <v>0</v>
      </c>
      <c r="CK7" s="29">
        <f>IsCourse!D7</f>
        <v>0</v>
      </c>
      <c r="CL7" s="29">
        <f>IsZone1!B7</f>
        <v>1</v>
      </c>
      <c r="CM7" s="29">
        <f>IsZone1!C7</f>
        <v>0</v>
      </c>
      <c r="CN7" s="29">
        <f>IsZone1!D7</f>
        <v>0</v>
      </c>
      <c r="CO7" s="29">
        <f>IsZone1!E7</f>
        <v>0</v>
      </c>
      <c r="CP7" s="29">
        <f>IsZone1!F7</f>
        <v>1</v>
      </c>
      <c r="CQ7" s="29">
        <f>IsZone1!G7</f>
        <v>1</v>
      </c>
      <c r="CR7" s="29">
        <f>IsZone1!H7</f>
        <v>1</v>
      </c>
      <c r="CS7" s="29">
        <f>IsZone2!B7</f>
        <v>0</v>
      </c>
      <c r="CT7" s="29">
        <f>IsZone2!C7</f>
        <v>0</v>
      </c>
      <c r="CU7" s="29">
        <f>IsZone2!D7</f>
        <v>0</v>
      </c>
      <c r="CV7" s="29">
        <f>IsZone2!E7</f>
        <v>0</v>
      </c>
      <c r="CW7" s="29">
        <f>IsZone2!F7</f>
        <v>0</v>
      </c>
      <c r="CX7" s="29">
        <f>IsZone2!G7</f>
        <v>0</v>
      </c>
      <c r="CY7" s="29">
        <f>IsZone2!H7</f>
        <v>0</v>
      </c>
      <c r="CZ7" s="25">
        <f>IsZone3!B7</f>
        <v>0</v>
      </c>
      <c r="DA7" s="25">
        <f>IsZone3!C7</f>
        <v>0</v>
      </c>
      <c r="DB7" s="25">
        <f>IsZone3!D7</f>
        <v>0</v>
      </c>
      <c r="DC7" s="25">
        <f>IsZone3!E7</f>
        <v>0</v>
      </c>
      <c r="DD7" s="25">
        <f>IsZone3!F7</f>
        <v>0</v>
      </c>
      <c r="DE7" s="25">
        <f>IsZone3!G7</f>
        <v>0</v>
      </c>
      <c r="DF7" s="25">
        <f>IsZone3!H7</f>
        <v>0</v>
      </c>
      <c r="DG7" s="25">
        <f>IsZone4!B7</f>
        <v>0</v>
      </c>
      <c r="DH7" s="25">
        <f>IsZone4!C7</f>
        <v>0</v>
      </c>
      <c r="DI7" s="25">
        <f>IsZone4!D7</f>
        <v>0</v>
      </c>
      <c r="DJ7" s="25">
        <f>IsZone4!E7</f>
        <v>0</v>
      </c>
      <c r="DK7" s="25">
        <f>IsZone4!F7</f>
        <v>0</v>
      </c>
      <c r="DL7" s="25">
        <f>IsZone4!G7</f>
        <v>0</v>
      </c>
      <c r="DM7" s="25">
        <f>IsZone4!H7</f>
        <v>0</v>
      </c>
      <c r="DN7" s="25">
        <f>IsZone5!B7</f>
        <v>0</v>
      </c>
      <c r="DO7" s="25">
        <f>IsZone5!C7</f>
        <v>0</v>
      </c>
      <c r="DP7" s="25">
        <f>IsZone5!D7</f>
        <v>0</v>
      </c>
      <c r="DQ7" s="25">
        <f>IsZone5!E7</f>
        <v>0</v>
      </c>
      <c r="DR7" s="25">
        <f>IsZone5!F7</f>
        <v>0</v>
      </c>
      <c r="DS7" s="25">
        <f>IsZone5!G7</f>
        <v>0</v>
      </c>
      <c r="DT7" s="25">
        <f>IsZone5!H7</f>
        <v>0</v>
      </c>
      <c r="DU7" s="29">
        <f>IsAnything!B7</f>
        <v>0</v>
      </c>
      <c r="DV7" s="29">
        <f>IsAnything!C7</f>
        <v>0</v>
      </c>
      <c r="DW7" s="29">
        <f>IsAnything!D7</f>
        <v>0</v>
      </c>
      <c r="DX7" s="29">
        <f>IsAnything!E7</f>
        <v>1</v>
      </c>
      <c r="DY7" s="29">
        <f>IsAnything!F7</f>
        <v>1</v>
      </c>
      <c r="DZ7" s="29">
        <f>IsAnything!G7</f>
        <v>1</v>
      </c>
    </row>
    <row r="8" spans="1:130" x14ac:dyDescent="0.15">
      <c r="A8" s="29">
        <f>Data!A8</f>
        <v>7</v>
      </c>
      <c r="B8" s="70">
        <f>Data!B8</f>
        <v>44296</v>
      </c>
      <c r="C8" s="71">
        <f>Data!C8</f>
        <v>0.73749999999999993</v>
      </c>
      <c r="D8" s="72">
        <f>Data!D8</f>
        <v>44296.737500000003</v>
      </c>
      <c r="E8" s="29" t="str">
        <f>Data!E8</f>
        <v>Walking</v>
      </c>
      <c r="F8" s="29">
        <f>Data!F8</f>
        <v>5</v>
      </c>
      <c r="G8" s="29">
        <f>Data!G8</f>
        <v>78</v>
      </c>
      <c r="H8" s="29" t="str">
        <f>Data!H8</f>
        <v>Riverwalk</v>
      </c>
      <c r="I8" s="29">
        <f>Data!I8</f>
        <v>10</v>
      </c>
      <c r="J8" s="29">
        <f>Data!J8</f>
        <v>108</v>
      </c>
      <c r="K8" s="29">
        <f>Data!K8</f>
        <v>124</v>
      </c>
      <c r="L8" s="29">
        <f>Data!L8</f>
        <v>450</v>
      </c>
      <c r="M8" s="29">
        <f>Data!M8</f>
        <v>2</v>
      </c>
      <c r="N8" s="29">
        <f>Data!N8</f>
        <v>5.05</v>
      </c>
      <c r="O8" s="29">
        <f>Data!O8</f>
        <v>3.8363</v>
      </c>
      <c r="P8" s="29">
        <f>Data!P8</f>
        <v>146</v>
      </c>
      <c r="Q8" s="29">
        <f>Data!Q8</f>
        <v>74</v>
      </c>
      <c r="R8" s="29">
        <f>Data!R8</f>
        <v>56</v>
      </c>
      <c r="S8" s="29">
        <f>Data!S8</f>
        <v>66</v>
      </c>
      <c r="T8" s="25">
        <f>Work!B8</f>
        <v>-0.42377811604861038</v>
      </c>
      <c r="U8" s="25">
        <f>Work!C8</f>
        <v>-0.81634505989723427</v>
      </c>
      <c r="V8" s="25">
        <f>Work!D8</f>
        <v>26260</v>
      </c>
      <c r="W8" s="25">
        <f>Work!E8</f>
        <v>336.66666666666669</v>
      </c>
      <c r="X8" s="25">
        <f>Work!F8</f>
        <v>8004.0480000000007</v>
      </c>
      <c r="Y8" s="25">
        <f>Work!G8</f>
        <v>102.61600000000001</v>
      </c>
      <c r="Z8" s="25">
        <f>Work!H8</f>
        <v>5.5597867479055601E-3</v>
      </c>
      <c r="AA8" s="25">
        <f>Work!I8</f>
        <v>1.8717948717948718</v>
      </c>
      <c r="AB8" s="25">
        <f>Work!J8</f>
        <v>44.500800000000005</v>
      </c>
      <c r="AC8" s="25">
        <f>Work!K8</f>
        <v>1.8240770753998478E-2</v>
      </c>
      <c r="AD8" s="25">
        <f>Work!L8</f>
        <v>0.57052307692307702</v>
      </c>
      <c r="AE8" s="25">
        <f>Work!M8</f>
        <v>5.7692307692307692</v>
      </c>
      <c r="AF8" s="25">
        <f>Work!N8</f>
        <v>1.7136329017517136E-2</v>
      </c>
      <c r="AG8" s="25">
        <f>Work!O8</f>
        <v>5.6221551894741255E-2</v>
      </c>
      <c r="AH8" s="25">
        <f>Work!P8</f>
        <v>-0.31208750105525845</v>
      </c>
      <c r="AI8" s="25">
        <f>Work!Q8</f>
        <v>-0.11017714402816242</v>
      </c>
      <c r="AJ8" s="25">
        <f>Work!R8</f>
        <v>5.3418803418803416E-2</v>
      </c>
      <c r="AK8" s="25">
        <f>Work!S8</f>
        <v>0.25998780931746912</v>
      </c>
      <c r="AL8" s="25">
        <f>Work!T8</f>
        <v>33651.401513440323</v>
      </c>
      <c r="AM8" s="25">
        <f>Work!U8</f>
        <v>4.2042978144859102</v>
      </c>
      <c r="AN8" s="25">
        <f>Work!V8</f>
        <v>431.42822453128622</v>
      </c>
      <c r="AO8" s="25">
        <f>Work!W8</f>
        <v>3161.8153880326545</v>
      </c>
      <c r="AP8" s="25">
        <f>IsYoga!C8</f>
        <v>0</v>
      </c>
      <c r="AQ8" s="25">
        <f>IsYoga!D8</f>
        <v>0</v>
      </c>
      <c r="AR8" s="25">
        <f>IsYoga!E8</f>
        <v>0</v>
      </c>
      <c r="AS8" s="25">
        <f>IsYoga!F8</f>
        <v>0</v>
      </c>
      <c r="AT8" s="25">
        <f>IsYoga!G8</f>
        <v>0</v>
      </c>
      <c r="AU8" s="25">
        <f>IsYoga!H8</f>
        <v>0</v>
      </c>
      <c r="AV8" s="25">
        <f>IsYoga!I8</f>
        <v>0</v>
      </c>
      <c r="AW8" s="25">
        <f>IsYoga!J8</f>
        <v>0</v>
      </c>
      <c r="AX8" s="25">
        <f>IsYoga!K8</f>
        <v>0</v>
      </c>
      <c r="AY8" s="25">
        <f>IsYoga!L8</f>
        <v>0</v>
      </c>
      <c r="AZ8" s="25">
        <f>IsBiking!C8</f>
        <v>0</v>
      </c>
      <c r="BA8" s="25">
        <f>IsBiking!D8</f>
        <v>0</v>
      </c>
      <c r="BB8" s="25">
        <f>IsBiking!E8</f>
        <v>0</v>
      </c>
      <c r="BC8" s="25">
        <f>IsBiking!F8</f>
        <v>0</v>
      </c>
      <c r="BD8" s="25">
        <f>IsBiking!G8</f>
        <v>0</v>
      </c>
      <c r="BE8" s="25">
        <f>IsBiking!H8</f>
        <v>0</v>
      </c>
      <c r="BF8" s="25">
        <f>IsBiking!I8</f>
        <v>0</v>
      </c>
      <c r="BG8" s="25">
        <f>IsBiking!J8</f>
        <v>0</v>
      </c>
      <c r="BH8" s="25">
        <f>IsBiking!K8</f>
        <v>0</v>
      </c>
      <c r="BI8" s="25">
        <f>IsBiking!L8</f>
        <v>0</v>
      </c>
      <c r="BJ8" s="25">
        <f>IsBiking!M8</f>
        <v>0</v>
      </c>
      <c r="BK8" s="25">
        <f>IsBiking!N8</f>
        <v>0</v>
      </c>
      <c r="BL8" s="25">
        <f>IsBiking!O8</f>
        <v>0</v>
      </c>
      <c r="BM8" s="25">
        <f>IsWalking!B8</f>
        <v>1</v>
      </c>
      <c r="BN8" s="25">
        <f>IsWalking!C8</f>
        <v>0</v>
      </c>
      <c r="BO8" s="25">
        <f>IsWalking!D8</f>
        <v>0</v>
      </c>
      <c r="BP8" s="25">
        <f>IsWalking!E8</f>
        <v>1</v>
      </c>
      <c r="BQ8" s="25">
        <f>IsWalking!F8</f>
        <v>0</v>
      </c>
      <c r="BR8" s="25">
        <f>IsWalking!G8</f>
        <v>0</v>
      </c>
      <c r="BS8" s="25">
        <f>IsWalking!H8</f>
        <v>0</v>
      </c>
      <c r="BT8" s="25">
        <f>IsWalking!I8</f>
        <v>0</v>
      </c>
      <c r="BU8" s="25">
        <f>IsWalking!J8</f>
        <v>0</v>
      </c>
      <c r="BV8" s="25">
        <f>IsWalking!K8</f>
        <v>0</v>
      </c>
      <c r="BW8" s="25">
        <f>IsWalking!L8</f>
        <v>0</v>
      </c>
      <c r="BX8" s="25">
        <f>IsRunning!B8</f>
        <v>0</v>
      </c>
      <c r="BY8" s="25">
        <f>IsRunning!C8</f>
        <v>0</v>
      </c>
      <c r="BZ8" s="25">
        <f>IsRunning!D8</f>
        <v>0</v>
      </c>
      <c r="CA8" s="25">
        <f>IsRunning!E8</f>
        <v>0</v>
      </c>
      <c r="CB8" s="25">
        <f>IsRunning!F8</f>
        <v>0</v>
      </c>
      <c r="CC8" s="25">
        <f>IsRunning!G8</f>
        <v>0</v>
      </c>
      <c r="CD8" s="25">
        <f>IsRunning!H8</f>
        <v>0</v>
      </c>
      <c r="CE8" s="25">
        <f>IsRunning!I8</f>
        <v>0</v>
      </c>
      <c r="CF8" s="25">
        <f>IsRunning!J8</f>
        <v>0</v>
      </c>
      <c r="CG8" s="25">
        <f>IsRunning!K8</f>
        <v>0</v>
      </c>
      <c r="CH8" s="25">
        <f>IsRunning!L8</f>
        <v>0</v>
      </c>
      <c r="CI8" s="29">
        <f>IsCourse!B8</f>
        <v>0</v>
      </c>
      <c r="CJ8" s="29">
        <f>IsCourse!C8</f>
        <v>1</v>
      </c>
      <c r="CK8" s="29">
        <f>IsCourse!D8</f>
        <v>0</v>
      </c>
      <c r="CL8" s="29">
        <f>IsZone1!B8</f>
        <v>0</v>
      </c>
      <c r="CM8" s="29">
        <f>IsZone1!C8</f>
        <v>0</v>
      </c>
      <c r="CN8" s="29">
        <f>IsZone1!D8</f>
        <v>0</v>
      </c>
      <c r="CO8" s="29">
        <f>IsZone1!E8</f>
        <v>0</v>
      </c>
      <c r="CP8" s="29">
        <f>IsZone1!F8</f>
        <v>0</v>
      </c>
      <c r="CQ8" s="29">
        <f>IsZone1!G8</f>
        <v>0</v>
      </c>
      <c r="CR8" s="29">
        <f>IsZone1!H8</f>
        <v>0</v>
      </c>
      <c r="CS8" s="29">
        <f>IsZone2!B8</f>
        <v>1</v>
      </c>
      <c r="CT8" s="29">
        <f>IsZone2!C8</f>
        <v>0</v>
      </c>
      <c r="CU8" s="29">
        <f>IsZone2!D8</f>
        <v>0</v>
      </c>
      <c r="CV8" s="29">
        <f>IsZone2!E8</f>
        <v>0</v>
      </c>
      <c r="CW8" s="29">
        <f>IsZone2!F8</f>
        <v>0</v>
      </c>
      <c r="CX8" s="29">
        <f>IsZone2!G8</f>
        <v>0</v>
      </c>
      <c r="CY8" s="29">
        <f>IsZone2!H8</f>
        <v>0</v>
      </c>
      <c r="CZ8" s="25">
        <f>IsZone3!B8</f>
        <v>0</v>
      </c>
      <c r="DA8" s="25">
        <f>IsZone3!C8</f>
        <v>0</v>
      </c>
      <c r="DB8" s="25">
        <f>IsZone3!D8</f>
        <v>0</v>
      </c>
      <c r="DC8" s="25">
        <f>IsZone3!E8</f>
        <v>0</v>
      </c>
      <c r="DD8" s="25">
        <f>IsZone3!F8</f>
        <v>0</v>
      </c>
      <c r="DE8" s="25">
        <f>IsZone3!G8</f>
        <v>0</v>
      </c>
      <c r="DF8" s="25">
        <f>IsZone3!H8</f>
        <v>0</v>
      </c>
      <c r="DG8" s="25">
        <f>IsZone4!B8</f>
        <v>0</v>
      </c>
      <c r="DH8" s="25">
        <f>IsZone4!C8</f>
        <v>0</v>
      </c>
      <c r="DI8" s="25">
        <f>IsZone4!D8</f>
        <v>0</v>
      </c>
      <c r="DJ8" s="25">
        <f>IsZone4!E8</f>
        <v>0</v>
      </c>
      <c r="DK8" s="25">
        <f>IsZone4!F8</f>
        <v>0</v>
      </c>
      <c r="DL8" s="25">
        <f>IsZone4!G8</f>
        <v>0</v>
      </c>
      <c r="DM8" s="25">
        <f>IsZone4!H8</f>
        <v>0</v>
      </c>
      <c r="DN8" s="25">
        <f>IsZone5!B8</f>
        <v>0</v>
      </c>
      <c r="DO8" s="25">
        <f>IsZone5!C8</f>
        <v>0</v>
      </c>
      <c r="DP8" s="25">
        <f>IsZone5!D8</f>
        <v>0</v>
      </c>
      <c r="DQ8" s="25">
        <f>IsZone5!E8</f>
        <v>0</v>
      </c>
      <c r="DR8" s="25">
        <f>IsZone5!F8</f>
        <v>0</v>
      </c>
      <c r="DS8" s="25">
        <f>IsZone5!G8</f>
        <v>0</v>
      </c>
      <c r="DT8" s="25">
        <f>IsZone5!H8</f>
        <v>0</v>
      </c>
      <c r="DU8" s="29">
        <f>IsAnything!B8</f>
        <v>0</v>
      </c>
      <c r="DV8" s="29">
        <f>IsAnything!C8</f>
        <v>0</v>
      </c>
      <c r="DW8" s="29">
        <f>IsAnything!D8</f>
        <v>1</v>
      </c>
      <c r="DX8" s="29">
        <f>IsAnything!E8</f>
        <v>1</v>
      </c>
      <c r="DY8" s="29">
        <f>IsAnything!F8</f>
        <v>1</v>
      </c>
      <c r="DZ8" s="29">
        <f>IsAnything!G8</f>
        <v>1</v>
      </c>
    </row>
    <row r="9" spans="1:130" x14ac:dyDescent="0.15">
      <c r="A9" s="29">
        <f>Data!A9</f>
        <v>8</v>
      </c>
      <c r="B9" s="70">
        <f>Data!B9</f>
        <v>44297</v>
      </c>
      <c r="C9" s="71">
        <f>Data!C9</f>
        <v>0.34375</v>
      </c>
      <c r="D9" s="72">
        <f>Data!D9</f>
        <v>44297.34375</v>
      </c>
      <c r="E9" s="29" t="str">
        <f>Data!E9</f>
        <v>Biking</v>
      </c>
      <c r="F9" s="29">
        <f>Data!F9</f>
        <v>3</v>
      </c>
      <c r="G9" s="29">
        <f>Data!G9</f>
        <v>118</v>
      </c>
      <c r="H9" s="29" t="str">
        <f>Data!H9</f>
        <v>Riverwalk</v>
      </c>
      <c r="I9" s="29">
        <f>Data!I9</f>
        <v>10</v>
      </c>
      <c r="J9" s="29">
        <f>Data!J9</f>
        <v>129</v>
      </c>
      <c r="K9" s="29">
        <f>Data!K9</f>
        <v>152</v>
      </c>
      <c r="L9" s="29">
        <f>Data!L9</f>
        <v>726</v>
      </c>
      <c r="M9" s="29">
        <f>Data!M9</f>
        <v>3</v>
      </c>
      <c r="N9" s="29">
        <f>Data!N9</f>
        <v>27.26</v>
      </c>
      <c r="O9" s="29">
        <f>Data!O9</f>
        <v>13.8</v>
      </c>
      <c r="P9" s="29">
        <f>Data!P9</f>
        <v>738</v>
      </c>
      <c r="Q9" s="29">
        <f>Data!Q9</f>
        <v>59</v>
      </c>
      <c r="R9" s="29">
        <f>Data!R9</f>
        <v>42</v>
      </c>
      <c r="S9" s="29">
        <f>Data!S9</f>
        <v>50</v>
      </c>
      <c r="T9" s="25">
        <f>Work!B9</f>
        <v>0.54756361564285072</v>
      </c>
      <c r="U9" s="25">
        <f>Work!C9</f>
        <v>0.56936768611770039</v>
      </c>
      <c r="V9" s="25">
        <f>Work!D9</f>
        <v>141752</v>
      </c>
      <c r="W9" s="25">
        <f>Work!E9</f>
        <v>1201.2881355932204</v>
      </c>
      <c r="X9" s="25">
        <f>Work!F9</f>
        <v>43206.009600000005</v>
      </c>
      <c r="Y9" s="25">
        <f>Work!G9</f>
        <v>366.15262372881358</v>
      </c>
      <c r="Z9" s="25">
        <f>Work!H9</f>
        <v>5.2062757491957781E-3</v>
      </c>
      <c r="AA9" s="25">
        <f>Work!I9</f>
        <v>6.2542372881355934</v>
      </c>
      <c r="AB9" s="25">
        <f>Work!J9</f>
        <v>224.94240000000002</v>
      </c>
      <c r="AC9" s="25">
        <f>Work!K9</f>
        <v>1.7080957728991476E-2</v>
      </c>
      <c r="AD9" s="25">
        <f>Work!L9</f>
        <v>1.9062915254237289</v>
      </c>
      <c r="AE9" s="25">
        <f>Work!M9</f>
        <v>6.1525423728813555</v>
      </c>
      <c r="AF9" s="25">
        <f>Work!N9</f>
        <v>5.1216208589649525E-3</v>
      </c>
      <c r="AG9" s="25">
        <f>Work!O9</f>
        <v>1.6803218041223596E-2</v>
      </c>
      <c r="AH9" s="25">
        <f>Work!P9</f>
        <v>0.33615617587861424</v>
      </c>
      <c r="AI9" s="25">
        <f>Work!Q9</f>
        <v>-1.9244757822763827E-2</v>
      </c>
      <c r="AJ9" s="25">
        <f>Work!R9</f>
        <v>4.7694126921560893E-2</v>
      </c>
      <c r="AK9" s="25">
        <f>Work!S9</f>
        <v>-3.5146158862601001E-2</v>
      </c>
      <c r="AL9" s="25">
        <f>Work!T9</f>
        <v>170100.91997889697</v>
      </c>
      <c r="AM9" s="25">
        <f>Work!U9</f>
        <v>3.9369736190332412</v>
      </c>
      <c r="AN9" s="25">
        <f>Work!V9</f>
        <v>1441.5332201601439</v>
      </c>
      <c r="AO9" s="25">
        <f>Work!W9</f>
        <v>15984.905111390743</v>
      </c>
      <c r="AP9" s="25">
        <f>IsYoga!C9</f>
        <v>0</v>
      </c>
      <c r="AQ9" s="25">
        <f>IsYoga!D9</f>
        <v>0</v>
      </c>
      <c r="AR9" s="25">
        <f>IsYoga!E9</f>
        <v>0</v>
      </c>
      <c r="AS9" s="25">
        <f>IsYoga!F9</f>
        <v>0</v>
      </c>
      <c r="AT9" s="25">
        <f>IsYoga!G9</f>
        <v>0</v>
      </c>
      <c r="AU9" s="25">
        <f>IsYoga!H9</f>
        <v>0</v>
      </c>
      <c r="AV9" s="25">
        <f>IsYoga!I9</f>
        <v>0</v>
      </c>
      <c r="AW9" s="25">
        <f>IsYoga!J9</f>
        <v>0</v>
      </c>
      <c r="AX9" s="25">
        <f>IsYoga!K9</f>
        <v>0</v>
      </c>
      <c r="AY9" s="25">
        <f>IsYoga!L9</f>
        <v>0</v>
      </c>
      <c r="AZ9" s="25">
        <f>IsBiking!C9</f>
        <v>1</v>
      </c>
      <c r="BA9" s="25">
        <f>IsBiking!D9</f>
        <v>0</v>
      </c>
      <c r="BB9" s="25">
        <f>IsBiking!E9</f>
        <v>0</v>
      </c>
      <c r="BC9" s="25">
        <f>IsBiking!F9</f>
        <v>0</v>
      </c>
      <c r="BD9" s="25">
        <f>IsBiking!G9</f>
        <v>1</v>
      </c>
      <c r="BE9" s="25">
        <f>IsBiking!H9</f>
        <v>0</v>
      </c>
      <c r="BF9" s="25">
        <f>IsBiking!I9</f>
        <v>0</v>
      </c>
      <c r="BG9" s="25">
        <f>IsBiking!J9</f>
        <v>0</v>
      </c>
      <c r="BH9" s="25">
        <f>IsBiking!K9</f>
        <v>0</v>
      </c>
      <c r="BI9" s="25">
        <f>IsBiking!L9</f>
        <v>0</v>
      </c>
      <c r="BJ9" s="25">
        <f>IsBiking!M9</f>
        <v>0</v>
      </c>
      <c r="BK9" s="25">
        <f>IsBiking!N9</f>
        <v>0</v>
      </c>
      <c r="BL9" s="25">
        <f>IsBiking!O9</f>
        <v>0</v>
      </c>
      <c r="BM9" s="25">
        <f>IsWalking!B9</f>
        <v>0</v>
      </c>
      <c r="BN9" s="25">
        <f>IsWalking!C9</f>
        <v>0</v>
      </c>
      <c r="BO9" s="25">
        <f>IsWalking!D9</f>
        <v>0</v>
      </c>
      <c r="BP9" s="25">
        <f>IsWalking!E9</f>
        <v>0</v>
      </c>
      <c r="BQ9" s="25">
        <f>IsWalking!F9</f>
        <v>0</v>
      </c>
      <c r="BR9" s="25">
        <f>IsWalking!G9</f>
        <v>0</v>
      </c>
      <c r="BS9" s="25">
        <f>IsWalking!H9</f>
        <v>0</v>
      </c>
      <c r="BT9" s="25">
        <f>IsWalking!I9</f>
        <v>0</v>
      </c>
      <c r="BU9" s="25">
        <f>IsWalking!J9</f>
        <v>0</v>
      </c>
      <c r="BV9" s="25">
        <f>IsWalking!K9</f>
        <v>0</v>
      </c>
      <c r="BW9" s="25">
        <f>IsWalking!L9</f>
        <v>0</v>
      </c>
      <c r="BX9" s="25">
        <f>IsRunning!B9</f>
        <v>0</v>
      </c>
      <c r="BY9" s="25">
        <f>IsRunning!C9</f>
        <v>0</v>
      </c>
      <c r="BZ9" s="25">
        <f>IsRunning!D9</f>
        <v>0</v>
      </c>
      <c r="CA9" s="25">
        <f>IsRunning!E9</f>
        <v>0</v>
      </c>
      <c r="CB9" s="25">
        <f>IsRunning!F9</f>
        <v>0</v>
      </c>
      <c r="CC9" s="25">
        <f>IsRunning!G9</f>
        <v>0</v>
      </c>
      <c r="CD9" s="25">
        <f>IsRunning!H9</f>
        <v>0</v>
      </c>
      <c r="CE9" s="25">
        <f>IsRunning!I9</f>
        <v>0</v>
      </c>
      <c r="CF9" s="25">
        <f>IsRunning!J9</f>
        <v>0</v>
      </c>
      <c r="CG9" s="25">
        <f>IsRunning!K9</f>
        <v>0</v>
      </c>
      <c r="CH9" s="25">
        <f>IsRunning!L9</f>
        <v>0</v>
      </c>
      <c r="CI9" s="29">
        <f>IsCourse!B9</f>
        <v>0</v>
      </c>
      <c r="CJ9" s="29">
        <f>IsCourse!C9</f>
        <v>1</v>
      </c>
      <c r="CK9" s="29">
        <f>IsCourse!D9</f>
        <v>0</v>
      </c>
      <c r="CL9" s="29">
        <f>IsZone1!B9</f>
        <v>0</v>
      </c>
      <c r="CM9" s="29">
        <f>IsZone1!C9</f>
        <v>0</v>
      </c>
      <c r="CN9" s="29">
        <f>IsZone1!D9</f>
        <v>0</v>
      </c>
      <c r="CO9" s="29">
        <f>IsZone1!E9</f>
        <v>0</v>
      </c>
      <c r="CP9" s="29">
        <f>IsZone1!F9</f>
        <v>0</v>
      </c>
      <c r="CQ9" s="29">
        <f>IsZone1!G9</f>
        <v>0</v>
      </c>
      <c r="CR9" s="29">
        <f>IsZone1!H9</f>
        <v>0</v>
      </c>
      <c r="CS9" s="29">
        <f>IsZone2!B9</f>
        <v>0</v>
      </c>
      <c r="CT9" s="29">
        <f>IsZone2!C9</f>
        <v>0</v>
      </c>
      <c r="CU9" s="29">
        <f>IsZone2!D9</f>
        <v>0</v>
      </c>
      <c r="CV9" s="29">
        <f>IsZone2!E9</f>
        <v>0</v>
      </c>
      <c r="CW9" s="29">
        <f>IsZone2!F9</f>
        <v>0</v>
      </c>
      <c r="CX9" s="29">
        <f>IsZone2!G9</f>
        <v>0</v>
      </c>
      <c r="CY9" s="29">
        <f>IsZone2!H9</f>
        <v>0</v>
      </c>
      <c r="CZ9" s="25">
        <f>IsZone3!B9</f>
        <v>1</v>
      </c>
      <c r="DA9" s="25">
        <f>IsZone3!C9</f>
        <v>0</v>
      </c>
      <c r="DB9" s="25">
        <f>IsZone3!D9</f>
        <v>0</v>
      </c>
      <c r="DC9" s="25">
        <f>IsZone3!E9</f>
        <v>0</v>
      </c>
      <c r="DD9" s="25">
        <f>IsZone3!F9</f>
        <v>0</v>
      </c>
      <c r="DE9" s="25">
        <f>IsZone3!G9</f>
        <v>0</v>
      </c>
      <c r="DF9" s="25">
        <f>IsZone3!H9</f>
        <v>0</v>
      </c>
      <c r="DG9" s="25">
        <f>IsZone4!B9</f>
        <v>0</v>
      </c>
      <c r="DH9" s="25">
        <f>IsZone4!C9</f>
        <v>0</v>
      </c>
      <c r="DI9" s="25">
        <f>IsZone4!D9</f>
        <v>0</v>
      </c>
      <c r="DJ9" s="25">
        <f>IsZone4!E9</f>
        <v>0</v>
      </c>
      <c r="DK9" s="25">
        <f>IsZone4!F9</f>
        <v>0</v>
      </c>
      <c r="DL9" s="25">
        <f>IsZone4!G9</f>
        <v>0</v>
      </c>
      <c r="DM9" s="25">
        <f>IsZone4!H9</f>
        <v>0</v>
      </c>
      <c r="DN9" s="25">
        <f>IsZone5!B9</f>
        <v>0</v>
      </c>
      <c r="DO9" s="25">
        <f>IsZone5!C9</f>
        <v>0</v>
      </c>
      <c r="DP9" s="25">
        <f>IsZone5!D9</f>
        <v>0</v>
      </c>
      <c r="DQ9" s="25">
        <f>IsZone5!E9</f>
        <v>0</v>
      </c>
      <c r="DR9" s="25">
        <f>IsZone5!F9</f>
        <v>0</v>
      </c>
      <c r="DS9" s="25">
        <f>IsZone5!G9</f>
        <v>0</v>
      </c>
      <c r="DT9" s="25">
        <f>IsZone5!H9</f>
        <v>0</v>
      </c>
      <c r="DU9" s="29">
        <f>IsAnything!B9</f>
        <v>0</v>
      </c>
      <c r="DV9" s="29">
        <f>IsAnything!C9</f>
        <v>1</v>
      </c>
      <c r="DW9" s="29">
        <f>IsAnything!D9</f>
        <v>1</v>
      </c>
      <c r="DX9" s="29">
        <f>IsAnything!E9</f>
        <v>1</v>
      </c>
      <c r="DY9" s="29">
        <f>IsAnything!F9</f>
        <v>1</v>
      </c>
      <c r="DZ9" s="29">
        <f>IsAnything!G9</f>
        <v>1</v>
      </c>
    </row>
    <row r="10" spans="1:130" x14ac:dyDescent="0.15">
      <c r="A10" s="29">
        <f>Data!A10</f>
        <v>9</v>
      </c>
      <c r="B10" s="70">
        <f>Data!B10</f>
        <v>44299</v>
      </c>
      <c r="C10" s="71">
        <f>Data!C10</f>
        <v>0.51527777777777783</v>
      </c>
      <c r="D10" s="72">
        <f>Data!D10</f>
        <v>44299.515277777777</v>
      </c>
      <c r="E10" s="29" t="str">
        <f>Data!E10</f>
        <v>Yoga</v>
      </c>
      <c r="F10" s="29">
        <f>Data!F10</f>
        <v>0</v>
      </c>
      <c r="G10" s="29">
        <f>Data!G10</f>
        <v>48</v>
      </c>
      <c r="H10" s="29" t="str">
        <f>Data!H10</f>
        <v>Full Practice</v>
      </c>
      <c r="I10" s="29">
        <f>Data!I10</f>
        <v>0</v>
      </c>
      <c r="J10" s="29">
        <f>Data!J10</f>
        <v>99</v>
      </c>
      <c r="K10" s="29">
        <f>Data!K10</f>
        <v>124</v>
      </c>
      <c r="L10" s="29">
        <f>Data!L10</f>
        <v>263</v>
      </c>
      <c r="M10" s="29">
        <f>Data!M10</f>
        <v>1</v>
      </c>
      <c r="N10" s="29">
        <f>Data!N10</f>
        <v>0</v>
      </c>
      <c r="O10" s="29">
        <f>Data!O10</f>
        <v>0</v>
      </c>
      <c r="P10" s="29">
        <f>Data!P10</f>
        <v>0</v>
      </c>
      <c r="Q10" s="29">
        <f>Data!Q10</f>
        <v>71</v>
      </c>
      <c r="R10" s="29">
        <f>Data!R10</f>
        <v>47</v>
      </c>
      <c r="S10" s="29">
        <f>Data!S10</f>
        <v>40</v>
      </c>
      <c r="T10" s="25">
        <f>Work!B10</f>
        <v>-0.84006742963066516</v>
      </c>
      <c r="U10" s="25">
        <f>Work!C10</f>
        <v>-0.81634505989723427</v>
      </c>
      <c r="V10" s="25">
        <f>Work!D10</f>
        <v>0</v>
      </c>
      <c r="W10" s="25">
        <f>Work!E10</f>
        <v>0</v>
      </c>
      <c r="X10" s="25">
        <f>Work!F10</f>
        <v>0</v>
      </c>
      <c r="Y10" s="25">
        <f>Work!G10</f>
        <v>0</v>
      </c>
      <c r="Z10" s="25">
        <f>Work!H10</f>
        <v>0</v>
      </c>
      <c r="AA10" s="25">
        <f>Work!I10</f>
        <v>0</v>
      </c>
      <c r="AB10" s="25">
        <f>Work!J10</f>
        <v>0</v>
      </c>
      <c r="AC10" s="25">
        <f>Work!K10</f>
        <v>0</v>
      </c>
      <c r="AD10" s="25">
        <f>Work!L10</f>
        <v>0</v>
      </c>
      <c r="AE10" s="25">
        <f>Work!M10</f>
        <v>5.479166666666667</v>
      </c>
      <c r="AF10" s="25">
        <f>Work!N10</f>
        <v>0</v>
      </c>
      <c r="AG10" s="25">
        <f>Work!O10</f>
        <v>0</v>
      </c>
      <c r="AH10" s="25">
        <f>Work!P10</f>
        <v>-0.75129607926770126</v>
      </c>
      <c r="AI10" s="25">
        <f>Work!Q10</f>
        <v>-0.17898857772200111</v>
      </c>
      <c r="AJ10" s="25">
        <f>Work!R10</f>
        <v>5.534511784511785E-2</v>
      </c>
      <c r="AK10" s="25">
        <f>Work!S10</f>
        <v>0.21306453673688225</v>
      </c>
      <c r="AL10" s="25">
        <f>Work!T10</f>
        <v>0</v>
      </c>
      <c r="AM10" s="25">
        <f>Work!U10</f>
        <v>0</v>
      </c>
      <c r="AN10" s="25">
        <f>Work!V10</f>
        <v>0</v>
      </c>
      <c r="AO10" s="25">
        <f>Work!W10</f>
        <v>-0.63579374146814294</v>
      </c>
      <c r="AP10" s="25">
        <f>IsYoga!C10</f>
        <v>1</v>
      </c>
      <c r="AQ10" s="25">
        <f>IsYoga!D10</f>
        <v>1</v>
      </c>
      <c r="AR10" s="25">
        <f>IsYoga!E10</f>
        <v>0</v>
      </c>
      <c r="AS10" s="25">
        <f>IsYoga!F10</f>
        <v>0</v>
      </c>
      <c r="AT10" s="25">
        <f>IsYoga!G10</f>
        <v>0</v>
      </c>
      <c r="AU10" s="25">
        <f>IsYoga!H10</f>
        <v>0</v>
      </c>
      <c r="AV10" s="25">
        <f>IsYoga!I10</f>
        <v>0</v>
      </c>
      <c r="AW10" s="25">
        <f>IsYoga!J10</f>
        <v>0</v>
      </c>
      <c r="AX10" s="25">
        <f>IsYoga!K10</f>
        <v>0</v>
      </c>
      <c r="AY10" s="25">
        <f>IsYoga!L10</f>
        <v>0</v>
      </c>
      <c r="AZ10" s="25">
        <f>IsBiking!C10</f>
        <v>0</v>
      </c>
      <c r="BA10" s="25">
        <f>IsBiking!D10</f>
        <v>0</v>
      </c>
      <c r="BB10" s="25">
        <f>IsBiking!E10</f>
        <v>0</v>
      </c>
      <c r="BC10" s="25">
        <f>IsBiking!F10</f>
        <v>0</v>
      </c>
      <c r="BD10" s="25">
        <f>IsBiking!G10</f>
        <v>0</v>
      </c>
      <c r="BE10" s="25">
        <f>IsBiking!H10</f>
        <v>0</v>
      </c>
      <c r="BF10" s="25">
        <f>IsBiking!I10</f>
        <v>0</v>
      </c>
      <c r="BG10" s="25">
        <f>IsBiking!J10</f>
        <v>0</v>
      </c>
      <c r="BH10" s="25">
        <f>IsBiking!K10</f>
        <v>0</v>
      </c>
      <c r="BI10" s="25">
        <f>IsBiking!L10</f>
        <v>0</v>
      </c>
      <c r="BJ10" s="25">
        <f>IsBiking!M10</f>
        <v>0</v>
      </c>
      <c r="BK10" s="25">
        <f>IsBiking!N10</f>
        <v>0</v>
      </c>
      <c r="BL10" s="25">
        <f>IsBiking!O10</f>
        <v>0</v>
      </c>
      <c r="BM10" s="25">
        <f>IsWalking!B10</f>
        <v>0</v>
      </c>
      <c r="BN10" s="25">
        <f>IsWalking!C10</f>
        <v>0</v>
      </c>
      <c r="BO10" s="25">
        <f>IsWalking!D10</f>
        <v>0</v>
      </c>
      <c r="BP10" s="25">
        <f>IsWalking!E10</f>
        <v>0</v>
      </c>
      <c r="BQ10" s="25">
        <f>IsWalking!F10</f>
        <v>0</v>
      </c>
      <c r="BR10" s="25">
        <f>IsWalking!G10</f>
        <v>0</v>
      </c>
      <c r="BS10" s="25">
        <f>IsWalking!H10</f>
        <v>0</v>
      </c>
      <c r="BT10" s="25">
        <f>IsWalking!I10</f>
        <v>0</v>
      </c>
      <c r="BU10" s="25">
        <f>IsWalking!J10</f>
        <v>0</v>
      </c>
      <c r="BV10" s="25">
        <f>IsWalking!K10</f>
        <v>0</v>
      </c>
      <c r="BW10" s="25">
        <f>IsWalking!L10</f>
        <v>0</v>
      </c>
      <c r="BX10" s="25">
        <f>IsRunning!B10</f>
        <v>0</v>
      </c>
      <c r="BY10" s="25">
        <f>IsRunning!C10</f>
        <v>0</v>
      </c>
      <c r="BZ10" s="25">
        <f>IsRunning!D10</f>
        <v>0</v>
      </c>
      <c r="CA10" s="25">
        <f>IsRunning!E10</f>
        <v>0</v>
      </c>
      <c r="CB10" s="25">
        <f>IsRunning!F10</f>
        <v>0</v>
      </c>
      <c r="CC10" s="25">
        <f>IsRunning!G10</f>
        <v>0</v>
      </c>
      <c r="CD10" s="25">
        <f>IsRunning!H10</f>
        <v>0</v>
      </c>
      <c r="CE10" s="25">
        <f>IsRunning!I10</f>
        <v>0</v>
      </c>
      <c r="CF10" s="25">
        <f>IsRunning!J10</f>
        <v>0</v>
      </c>
      <c r="CG10" s="25">
        <f>IsRunning!K10</f>
        <v>0</v>
      </c>
      <c r="CH10" s="25">
        <f>IsRunning!L10</f>
        <v>0</v>
      </c>
      <c r="CI10" s="29">
        <f>IsCourse!B10</f>
        <v>0</v>
      </c>
      <c r="CJ10" s="29">
        <f>IsCourse!C10</f>
        <v>0</v>
      </c>
      <c r="CK10" s="29">
        <f>IsCourse!D10</f>
        <v>0</v>
      </c>
      <c r="CL10" s="29">
        <f>IsZone1!B10</f>
        <v>1</v>
      </c>
      <c r="CM10" s="29">
        <f>IsZone1!C10</f>
        <v>0</v>
      </c>
      <c r="CN10" s="29">
        <f>IsZone1!D10</f>
        <v>0</v>
      </c>
      <c r="CO10" s="29">
        <f>IsZone1!E10</f>
        <v>0</v>
      </c>
      <c r="CP10" s="29">
        <f>IsZone1!F10</f>
        <v>0</v>
      </c>
      <c r="CQ10" s="29">
        <f>IsZone1!G10</f>
        <v>0</v>
      </c>
      <c r="CR10" s="29">
        <f>IsZone1!H10</f>
        <v>0</v>
      </c>
      <c r="CS10" s="29">
        <f>IsZone2!B10</f>
        <v>0</v>
      </c>
      <c r="CT10" s="29">
        <f>IsZone2!C10</f>
        <v>0</v>
      </c>
      <c r="CU10" s="29">
        <f>IsZone2!D10</f>
        <v>0</v>
      </c>
      <c r="CV10" s="29">
        <f>IsZone2!E10</f>
        <v>0</v>
      </c>
      <c r="CW10" s="29">
        <f>IsZone2!F10</f>
        <v>0</v>
      </c>
      <c r="CX10" s="29">
        <f>IsZone2!G10</f>
        <v>0</v>
      </c>
      <c r="CY10" s="29">
        <f>IsZone2!H10</f>
        <v>0</v>
      </c>
      <c r="CZ10" s="25">
        <f>IsZone3!B10</f>
        <v>0</v>
      </c>
      <c r="DA10" s="25">
        <f>IsZone3!C10</f>
        <v>0</v>
      </c>
      <c r="DB10" s="25">
        <f>IsZone3!D10</f>
        <v>0</v>
      </c>
      <c r="DC10" s="25">
        <f>IsZone3!E10</f>
        <v>0</v>
      </c>
      <c r="DD10" s="25">
        <f>IsZone3!F10</f>
        <v>0</v>
      </c>
      <c r="DE10" s="25">
        <f>IsZone3!G10</f>
        <v>0</v>
      </c>
      <c r="DF10" s="25">
        <f>IsZone3!H10</f>
        <v>0</v>
      </c>
      <c r="DG10" s="25">
        <f>IsZone4!B10</f>
        <v>0</v>
      </c>
      <c r="DH10" s="25">
        <f>IsZone4!C10</f>
        <v>0</v>
      </c>
      <c r="DI10" s="25">
        <f>IsZone4!D10</f>
        <v>0</v>
      </c>
      <c r="DJ10" s="25">
        <f>IsZone4!E10</f>
        <v>0</v>
      </c>
      <c r="DK10" s="25">
        <f>IsZone4!F10</f>
        <v>0</v>
      </c>
      <c r="DL10" s="25">
        <f>IsZone4!G10</f>
        <v>0</v>
      </c>
      <c r="DM10" s="25">
        <f>IsZone4!H10</f>
        <v>0</v>
      </c>
      <c r="DN10" s="25">
        <f>IsZone5!B10</f>
        <v>0</v>
      </c>
      <c r="DO10" s="25">
        <f>IsZone5!C10</f>
        <v>0</v>
      </c>
      <c r="DP10" s="25">
        <f>IsZone5!D10</f>
        <v>0</v>
      </c>
      <c r="DQ10" s="25">
        <f>IsZone5!E10</f>
        <v>0</v>
      </c>
      <c r="DR10" s="25">
        <f>IsZone5!F10</f>
        <v>0</v>
      </c>
      <c r="DS10" s="25">
        <f>IsZone5!G10</f>
        <v>0</v>
      </c>
      <c r="DT10" s="25">
        <f>IsZone5!H10</f>
        <v>0</v>
      </c>
      <c r="DU10" s="29">
        <f>IsAnything!B10</f>
        <v>0</v>
      </c>
      <c r="DV10" s="29">
        <f>IsAnything!C10</f>
        <v>0</v>
      </c>
      <c r="DW10" s="29">
        <f>IsAnything!D10</f>
        <v>0</v>
      </c>
      <c r="DX10" s="29">
        <f>IsAnything!E10</f>
        <v>0</v>
      </c>
      <c r="DY10" s="29">
        <f>IsAnything!F10</f>
        <v>1</v>
      </c>
      <c r="DZ10" s="29">
        <f>IsAnything!G10</f>
        <v>1</v>
      </c>
    </row>
    <row r="11" spans="1:130" x14ac:dyDescent="0.15">
      <c r="A11" s="29">
        <f>Data!A11</f>
        <v>10</v>
      </c>
      <c r="B11" s="70">
        <f>Data!B11</f>
        <v>44299</v>
      </c>
      <c r="C11" s="71">
        <f>Data!C11</f>
        <v>0.72013888888888899</v>
      </c>
      <c r="D11" s="72">
        <f>Data!D11</f>
        <v>44299.720138888886</v>
      </c>
      <c r="E11" s="29" t="str">
        <f>Data!E11</f>
        <v>Mountain Biking</v>
      </c>
      <c r="F11" s="29">
        <f>Data!F11</f>
        <v>4</v>
      </c>
      <c r="G11" s="29">
        <f>Data!G11</f>
        <v>98</v>
      </c>
      <c r="H11" s="29" t="str">
        <f>Data!H11</f>
        <v>Whole Enchilada</v>
      </c>
      <c r="I11" s="29">
        <f>Data!I11</f>
        <v>15</v>
      </c>
      <c r="J11" s="29">
        <f>Data!J11</f>
        <v>155</v>
      </c>
      <c r="K11" s="29">
        <f>Data!K11</f>
        <v>171</v>
      </c>
      <c r="L11" s="29">
        <f>Data!L11</f>
        <v>907</v>
      </c>
      <c r="M11" s="29">
        <f>Data!M11</f>
        <v>4</v>
      </c>
      <c r="N11" s="29">
        <f>Data!N11</f>
        <v>13.22</v>
      </c>
      <c r="O11" s="29">
        <f>Data!O11</f>
        <v>8.1</v>
      </c>
      <c r="P11" s="29">
        <f>Data!P11</f>
        <v>1676</v>
      </c>
      <c r="Q11" s="29">
        <f>Data!Q11</f>
        <v>82</v>
      </c>
      <c r="R11" s="29">
        <f>Data!R11</f>
        <v>50</v>
      </c>
      <c r="S11" s="29">
        <f>Data!S11</f>
        <v>35</v>
      </c>
      <c r="T11" s="25">
        <f>Work!B11</f>
        <v>1.7501771882132311</v>
      </c>
      <c r="U11" s="25">
        <f>Work!C11</f>
        <v>1.5096727637706917</v>
      </c>
      <c r="V11" s="25">
        <f>Work!D11</f>
        <v>68744</v>
      </c>
      <c r="W11" s="25">
        <f>Work!E11</f>
        <v>701.46938775510205</v>
      </c>
      <c r="X11" s="25">
        <f>Work!F11</f>
        <v>20953.171200000001</v>
      </c>
      <c r="Y11" s="25">
        <f>Work!G11</f>
        <v>213.80786938775512</v>
      </c>
      <c r="Z11" s="25">
        <f>Work!H11</f>
        <v>2.4380309554288375E-2</v>
      </c>
      <c r="AA11" s="25">
        <f>Work!I11</f>
        <v>17.102040816326532</v>
      </c>
      <c r="AB11" s="25">
        <f>Work!J11</f>
        <v>510.84480000000002</v>
      </c>
      <c r="AC11" s="25">
        <f>Work!K11</f>
        <v>7.9987894798091472E-2</v>
      </c>
      <c r="AD11" s="25">
        <f>Work!L11</f>
        <v>5.2127020408163265</v>
      </c>
      <c r="AE11" s="25">
        <f>Work!M11</f>
        <v>9.2551020408163271</v>
      </c>
      <c r="AF11" s="25">
        <f>Work!N11</f>
        <v>1.3193878738508087E-2</v>
      </c>
      <c r="AG11" s="25">
        <f>Work!O11</f>
        <v>4.3287003735262751E-2</v>
      </c>
      <c r="AH11" s="25">
        <f>Work!P11</f>
        <v>0.76127250024466842</v>
      </c>
      <c r="AI11" s="25">
        <f>Work!Q11</f>
        <v>0.71677040911470724</v>
      </c>
      <c r="AJ11" s="25">
        <f>Work!R11</f>
        <v>5.9710335747202109E-2</v>
      </c>
      <c r="AK11" s="25">
        <f>Work!S11</f>
        <v>0.40954162466627936</v>
      </c>
      <c r="AL11" s="25">
        <f>Work!T11</f>
        <v>386299.65025017795</v>
      </c>
      <c r="AM11" s="25">
        <f>Work!U11</f>
        <v>18.436333410485279</v>
      </c>
      <c r="AN11" s="25">
        <f>Work!V11</f>
        <v>3941.8331658181423</v>
      </c>
      <c r="AO11" s="25">
        <f>Work!W11</f>
        <v>36302.570923062842</v>
      </c>
      <c r="AP11" s="25">
        <f>IsYoga!C11</f>
        <v>0</v>
      </c>
      <c r="AQ11" s="25">
        <f>IsYoga!D11</f>
        <v>0</v>
      </c>
      <c r="AR11" s="25">
        <f>IsYoga!E11</f>
        <v>0</v>
      </c>
      <c r="AS11" s="25">
        <f>IsYoga!F11</f>
        <v>0</v>
      </c>
      <c r="AT11" s="25">
        <f>IsYoga!G11</f>
        <v>0</v>
      </c>
      <c r="AU11" s="25">
        <f>IsYoga!H11</f>
        <v>0</v>
      </c>
      <c r="AV11" s="25">
        <f>IsYoga!I11</f>
        <v>0</v>
      </c>
      <c r="AW11" s="25">
        <f>IsYoga!J11</f>
        <v>0</v>
      </c>
      <c r="AX11" s="25">
        <f>IsYoga!K11</f>
        <v>0</v>
      </c>
      <c r="AY11" s="25">
        <f>IsYoga!L11</f>
        <v>0</v>
      </c>
      <c r="AZ11" s="25">
        <f>IsBiking!C11</f>
        <v>0</v>
      </c>
      <c r="BA11" s="25">
        <f>IsBiking!D11</f>
        <v>0</v>
      </c>
      <c r="BB11" s="25">
        <f>IsBiking!E11</f>
        <v>0</v>
      </c>
      <c r="BC11" s="25">
        <f>IsBiking!F11</f>
        <v>0</v>
      </c>
      <c r="BD11" s="25">
        <f>IsBiking!G11</f>
        <v>0</v>
      </c>
      <c r="BE11" s="25">
        <f>IsBiking!H11</f>
        <v>0</v>
      </c>
      <c r="BF11" s="25">
        <f>IsBiking!I11</f>
        <v>0</v>
      </c>
      <c r="BG11" s="25">
        <f>IsBiking!J11</f>
        <v>0</v>
      </c>
      <c r="BH11" s="25">
        <f>IsBiking!K11</f>
        <v>0</v>
      </c>
      <c r="BI11" s="25">
        <f>IsBiking!L11</f>
        <v>0</v>
      </c>
      <c r="BJ11" s="25">
        <f>IsBiking!M11</f>
        <v>0</v>
      </c>
      <c r="BK11" s="25">
        <f>IsBiking!N11</f>
        <v>0</v>
      </c>
      <c r="BL11" s="25">
        <f>IsBiking!O11</f>
        <v>0</v>
      </c>
      <c r="BM11" s="25">
        <f>IsWalking!B11</f>
        <v>0</v>
      </c>
      <c r="BN11" s="25">
        <f>IsWalking!C11</f>
        <v>0</v>
      </c>
      <c r="BO11" s="25">
        <f>IsWalking!D11</f>
        <v>0</v>
      </c>
      <c r="BP11" s="25">
        <f>IsWalking!E11</f>
        <v>0</v>
      </c>
      <c r="BQ11" s="25">
        <f>IsWalking!F11</f>
        <v>0</v>
      </c>
      <c r="BR11" s="25">
        <f>IsWalking!G11</f>
        <v>0</v>
      </c>
      <c r="BS11" s="25">
        <f>IsWalking!H11</f>
        <v>0</v>
      </c>
      <c r="BT11" s="25">
        <f>IsWalking!I11</f>
        <v>0</v>
      </c>
      <c r="BU11" s="25">
        <f>IsWalking!J11</f>
        <v>0</v>
      </c>
      <c r="BV11" s="25">
        <f>IsWalking!K11</f>
        <v>0</v>
      </c>
      <c r="BW11" s="25">
        <f>IsWalking!L11</f>
        <v>0</v>
      </c>
      <c r="BX11" s="25">
        <f>IsRunning!B11</f>
        <v>0</v>
      </c>
      <c r="BY11" s="25">
        <f>IsRunning!C11</f>
        <v>0</v>
      </c>
      <c r="BZ11" s="25">
        <f>IsRunning!D11</f>
        <v>0</v>
      </c>
      <c r="CA11" s="25">
        <f>IsRunning!E11</f>
        <v>0</v>
      </c>
      <c r="CB11" s="25">
        <f>IsRunning!F11</f>
        <v>0</v>
      </c>
      <c r="CC11" s="25">
        <f>IsRunning!G11</f>
        <v>0</v>
      </c>
      <c r="CD11" s="25">
        <f>IsRunning!H11</f>
        <v>0</v>
      </c>
      <c r="CE11" s="25">
        <f>IsRunning!I11</f>
        <v>0</v>
      </c>
      <c r="CF11" s="25">
        <f>IsRunning!J11</f>
        <v>0</v>
      </c>
      <c r="CG11" s="25">
        <f>IsRunning!K11</f>
        <v>0</v>
      </c>
      <c r="CH11" s="25">
        <f>IsRunning!L11</f>
        <v>0</v>
      </c>
      <c r="CI11" s="29">
        <f>IsCourse!B11</f>
        <v>0</v>
      </c>
      <c r="CJ11" s="29">
        <f>IsCourse!C11</f>
        <v>0</v>
      </c>
      <c r="CK11" s="29">
        <f>IsCourse!D11</f>
        <v>0</v>
      </c>
      <c r="CL11" s="29">
        <f>IsZone1!B11</f>
        <v>0</v>
      </c>
      <c r="CM11" s="29">
        <f>IsZone1!C11</f>
        <v>0</v>
      </c>
      <c r="CN11" s="29">
        <f>IsZone1!D11</f>
        <v>0</v>
      </c>
      <c r="CO11" s="29">
        <f>IsZone1!E11</f>
        <v>0</v>
      </c>
      <c r="CP11" s="29">
        <f>IsZone1!F11</f>
        <v>0</v>
      </c>
      <c r="CQ11" s="29">
        <f>IsZone1!G11</f>
        <v>0</v>
      </c>
      <c r="CR11" s="29">
        <f>IsZone1!H11</f>
        <v>0</v>
      </c>
      <c r="CS11" s="29">
        <f>IsZone2!B11</f>
        <v>0</v>
      </c>
      <c r="CT11" s="29">
        <f>IsZone2!C11</f>
        <v>0</v>
      </c>
      <c r="CU11" s="29">
        <f>IsZone2!D11</f>
        <v>0</v>
      </c>
      <c r="CV11" s="29">
        <f>IsZone2!E11</f>
        <v>0</v>
      </c>
      <c r="CW11" s="29">
        <f>IsZone2!F11</f>
        <v>0</v>
      </c>
      <c r="CX11" s="29">
        <f>IsZone2!G11</f>
        <v>0</v>
      </c>
      <c r="CY11" s="29">
        <f>IsZone2!H11</f>
        <v>0</v>
      </c>
      <c r="CZ11" s="25">
        <f>IsZone3!B11</f>
        <v>0</v>
      </c>
      <c r="DA11" s="25">
        <f>IsZone3!C11</f>
        <v>0</v>
      </c>
      <c r="DB11" s="25">
        <f>IsZone3!D11</f>
        <v>0</v>
      </c>
      <c r="DC11" s="25">
        <f>IsZone3!E11</f>
        <v>0</v>
      </c>
      <c r="DD11" s="25">
        <f>IsZone3!F11</f>
        <v>0</v>
      </c>
      <c r="DE11" s="25">
        <f>IsZone3!G11</f>
        <v>0</v>
      </c>
      <c r="DF11" s="25">
        <f>IsZone3!H11</f>
        <v>0</v>
      </c>
      <c r="DG11" s="25">
        <f>IsZone4!B11</f>
        <v>1</v>
      </c>
      <c r="DH11" s="25">
        <f>IsZone4!C11</f>
        <v>0</v>
      </c>
      <c r="DI11" s="25">
        <f>IsZone4!D11</f>
        <v>0</v>
      </c>
      <c r="DJ11" s="25">
        <f>IsZone4!E11</f>
        <v>0</v>
      </c>
      <c r="DK11" s="25">
        <f>IsZone4!F11</f>
        <v>0</v>
      </c>
      <c r="DL11" s="25">
        <f>IsZone4!G11</f>
        <v>0</v>
      </c>
      <c r="DM11" s="25">
        <f>IsZone4!H11</f>
        <v>0</v>
      </c>
      <c r="DN11" s="25">
        <f>IsZone5!B11</f>
        <v>0</v>
      </c>
      <c r="DO11" s="25">
        <f>IsZone5!C11</f>
        <v>0</v>
      </c>
      <c r="DP11" s="25">
        <f>IsZone5!D11</f>
        <v>0</v>
      </c>
      <c r="DQ11" s="25">
        <f>IsZone5!E11</f>
        <v>0</v>
      </c>
      <c r="DR11" s="25">
        <f>IsZone5!F11</f>
        <v>0</v>
      </c>
      <c r="DS11" s="25">
        <f>IsZone5!G11</f>
        <v>0</v>
      </c>
      <c r="DT11" s="25">
        <f>IsZone5!H11</f>
        <v>0</v>
      </c>
      <c r="DU11" s="29">
        <f>IsAnything!B11</f>
        <v>1</v>
      </c>
      <c r="DV11" s="29">
        <f>IsAnything!C11</f>
        <v>1</v>
      </c>
      <c r="DW11" s="29">
        <f>IsAnything!D11</f>
        <v>1</v>
      </c>
      <c r="DX11" s="29">
        <f>IsAnything!E11</f>
        <v>1</v>
      </c>
      <c r="DY11" s="29">
        <f>IsAnything!F11</f>
        <v>1</v>
      </c>
      <c r="DZ11" s="29">
        <f>IsAnything!G11</f>
        <v>1</v>
      </c>
    </row>
    <row r="12" spans="1:130" x14ac:dyDescent="0.15">
      <c r="A12" s="29">
        <f>Data!A12</f>
        <v>11</v>
      </c>
      <c r="B12" s="70">
        <f>Data!B12</f>
        <v>44300</v>
      </c>
      <c r="C12" s="71">
        <f>Data!C12</f>
        <v>0.50208333333333333</v>
      </c>
      <c r="D12" s="72">
        <f>Data!D12</f>
        <v>44300.502083333333</v>
      </c>
      <c r="E12" s="29" t="str">
        <f>Data!E12</f>
        <v>Yoga</v>
      </c>
      <c r="F12" s="29">
        <f>Data!F12</f>
        <v>0</v>
      </c>
      <c r="G12" s="29">
        <f>Data!G12</f>
        <v>47</v>
      </c>
      <c r="H12" s="29" t="str">
        <f>Data!H12</f>
        <v>Full Practice</v>
      </c>
      <c r="I12" s="29">
        <f>Data!I12</f>
        <v>0</v>
      </c>
      <c r="J12" s="29">
        <f>Data!J12</f>
        <v>99</v>
      </c>
      <c r="K12" s="29">
        <f>Data!K12</f>
        <v>122</v>
      </c>
      <c r="L12" s="29">
        <f>Data!L12</f>
        <v>258</v>
      </c>
      <c r="M12" s="29">
        <f>Data!M12</f>
        <v>1</v>
      </c>
      <c r="N12" s="29">
        <f>Data!N12</f>
        <v>0</v>
      </c>
      <c r="O12" s="29">
        <f>Data!O12</f>
        <v>0</v>
      </c>
      <c r="P12" s="29">
        <f>Data!P12</f>
        <v>0</v>
      </c>
      <c r="Q12" s="29">
        <f>Data!Q12</f>
        <v>75</v>
      </c>
      <c r="R12" s="29">
        <f>Data!R12</f>
        <v>47</v>
      </c>
      <c r="S12" s="29">
        <f>Data!S12</f>
        <v>50</v>
      </c>
      <c r="T12" s="25">
        <f>Work!B12</f>
        <v>-0.84006742963066516</v>
      </c>
      <c r="U12" s="25">
        <f>Work!C12</f>
        <v>-0.91532454175544387</v>
      </c>
      <c r="V12" s="25">
        <f>Work!D12</f>
        <v>0</v>
      </c>
      <c r="W12" s="25">
        <f>Work!E12</f>
        <v>0</v>
      </c>
      <c r="X12" s="25">
        <f>Work!F12</f>
        <v>0</v>
      </c>
      <c r="Y12" s="25">
        <f>Work!G12</f>
        <v>0</v>
      </c>
      <c r="Z12" s="25">
        <f>Work!H12</f>
        <v>0</v>
      </c>
      <c r="AA12" s="25">
        <f>Work!I12</f>
        <v>0</v>
      </c>
      <c r="AB12" s="25">
        <f>Work!J12</f>
        <v>0</v>
      </c>
      <c r="AC12" s="25">
        <f>Work!K12</f>
        <v>0</v>
      </c>
      <c r="AD12" s="25">
        <f>Work!L12</f>
        <v>0</v>
      </c>
      <c r="AE12" s="25">
        <f>Work!M12</f>
        <v>5.4893617021276597</v>
      </c>
      <c r="AF12" s="25">
        <f>Work!N12</f>
        <v>0</v>
      </c>
      <c r="AG12" s="25">
        <f>Work!O12</f>
        <v>0</v>
      </c>
      <c r="AH12" s="25">
        <f>Work!P12</f>
        <v>-0.76303962413969162</v>
      </c>
      <c r="AI12" s="25">
        <f>Work!Q12</f>
        <v>-0.17657002609693262</v>
      </c>
      <c r="AJ12" s="25">
        <f>Work!R12</f>
        <v>5.5448098001289491E-2</v>
      </c>
      <c r="AK12" s="25">
        <f>Work!S12</f>
        <v>0.21018553971859313</v>
      </c>
      <c r="AL12" s="25">
        <f>Work!T12</f>
        <v>0</v>
      </c>
      <c r="AM12" s="25">
        <f>Work!U12</f>
        <v>0</v>
      </c>
      <c r="AN12" s="25">
        <f>Work!V12</f>
        <v>0</v>
      </c>
      <c r="AO12" s="25">
        <f>Work!W12</f>
        <v>-0.63579374146814294</v>
      </c>
      <c r="AP12" s="25">
        <f>IsYoga!C12</f>
        <v>1</v>
      </c>
      <c r="AQ12" s="25">
        <f>IsYoga!D12</f>
        <v>1</v>
      </c>
      <c r="AR12" s="25">
        <f>IsYoga!E12</f>
        <v>0</v>
      </c>
      <c r="AS12" s="25">
        <f>IsYoga!F12</f>
        <v>0</v>
      </c>
      <c r="AT12" s="25">
        <f>IsYoga!G12</f>
        <v>0</v>
      </c>
      <c r="AU12" s="25">
        <f>IsYoga!H12</f>
        <v>1</v>
      </c>
      <c r="AV12" s="25">
        <f>IsYoga!I12</f>
        <v>1</v>
      </c>
      <c r="AW12" s="25">
        <f>IsYoga!J12</f>
        <v>1</v>
      </c>
      <c r="AX12" s="25">
        <f>IsYoga!K12</f>
        <v>1</v>
      </c>
      <c r="AY12" s="25">
        <f>IsYoga!L12</f>
        <v>1</v>
      </c>
      <c r="AZ12" s="25">
        <f>IsBiking!C12</f>
        <v>0</v>
      </c>
      <c r="BA12" s="25">
        <f>IsBiking!D12</f>
        <v>0</v>
      </c>
      <c r="BB12" s="25">
        <f>IsBiking!E12</f>
        <v>0</v>
      </c>
      <c r="BC12" s="25">
        <f>IsBiking!F12</f>
        <v>0</v>
      </c>
      <c r="BD12" s="25">
        <f>IsBiking!G12</f>
        <v>0</v>
      </c>
      <c r="BE12" s="25">
        <f>IsBiking!H12</f>
        <v>0</v>
      </c>
      <c r="BF12" s="25">
        <f>IsBiking!I12</f>
        <v>0</v>
      </c>
      <c r="BG12" s="25">
        <f>IsBiking!J12</f>
        <v>0</v>
      </c>
      <c r="BH12" s="25">
        <f>IsBiking!K12</f>
        <v>0</v>
      </c>
      <c r="BI12" s="25">
        <f>IsBiking!L12</f>
        <v>0</v>
      </c>
      <c r="BJ12" s="25">
        <f>IsBiking!M12</f>
        <v>0</v>
      </c>
      <c r="BK12" s="25">
        <f>IsBiking!N12</f>
        <v>0</v>
      </c>
      <c r="BL12" s="25">
        <f>IsBiking!O12</f>
        <v>0</v>
      </c>
      <c r="BM12" s="25">
        <f>IsWalking!B12</f>
        <v>0</v>
      </c>
      <c r="BN12" s="25">
        <f>IsWalking!C12</f>
        <v>0</v>
      </c>
      <c r="BO12" s="25">
        <f>IsWalking!D12</f>
        <v>0</v>
      </c>
      <c r="BP12" s="25">
        <f>IsWalking!E12</f>
        <v>0</v>
      </c>
      <c r="BQ12" s="25">
        <f>IsWalking!F12</f>
        <v>0</v>
      </c>
      <c r="BR12" s="25">
        <f>IsWalking!G12</f>
        <v>0</v>
      </c>
      <c r="BS12" s="25">
        <f>IsWalking!H12</f>
        <v>0</v>
      </c>
      <c r="BT12" s="25">
        <f>IsWalking!I12</f>
        <v>0</v>
      </c>
      <c r="BU12" s="25">
        <f>IsWalking!J12</f>
        <v>0</v>
      </c>
      <c r="BV12" s="25">
        <f>IsWalking!K12</f>
        <v>0</v>
      </c>
      <c r="BW12" s="25">
        <f>IsWalking!L12</f>
        <v>0</v>
      </c>
      <c r="BX12" s="25">
        <f>IsRunning!B12</f>
        <v>0</v>
      </c>
      <c r="BY12" s="25">
        <f>IsRunning!C12</f>
        <v>0</v>
      </c>
      <c r="BZ12" s="25">
        <f>IsRunning!D12</f>
        <v>0</v>
      </c>
      <c r="CA12" s="25">
        <f>IsRunning!E12</f>
        <v>0</v>
      </c>
      <c r="CB12" s="25">
        <f>IsRunning!F12</f>
        <v>0</v>
      </c>
      <c r="CC12" s="25">
        <f>IsRunning!G12</f>
        <v>0</v>
      </c>
      <c r="CD12" s="25">
        <f>IsRunning!H12</f>
        <v>0</v>
      </c>
      <c r="CE12" s="25">
        <f>IsRunning!I12</f>
        <v>0</v>
      </c>
      <c r="CF12" s="25">
        <f>IsRunning!J12</f>
        <v>0</v>
      </c>
      <c r="CG12" s="25">
        <f>IsRunning!K12</f>
        <v>0</v>
      </c>
      <c r="CH12" s="25">
        <f>IsRunning!L12</f>
        <v>0</v>
      </c>
      <c r="CI12" s="29">
        <f>IsCourse!B12</f>
        <v>0</v>
      </c>
      <c r="CJ12" s="29">
        <f>IsCourse!C12</f>
        <v>0</v>
      </c>
      <c r="CK12" s="29">
        <f>IsCourse!D12</f>
        <v>0</v>
      </c>
      <c r="CL12" s="29">
        <f>IsZone1!B12</f>
        <v>1</v>
      </c>
      <c r="CM12" s="29">
        <f>IsZone1!C12</f>
        <v>0</v>
      </c>
      <c r="CN12" s="29">
        <f>IsZone1!D12</f>
        <v>1</v>
      </c>
      <c r="CO12" s="29">
        <f>IsZone1!E12</f>
        <v>1</v>
      </c>
      <c r="CP12" s="29">
        <f>IsZone1!F12</f>
        <v>1</v>
      </c>
      <c r="CQ12" s="29">
        <f>IsZone1!G12</f>
        <v>1</v>
      </c>
      <c r="CR12" s="29">
        <f>IsZone1!H12</f>
        <v>1</v>
      </c>
      <c r="CS12" s="29">
        <f>IsZone2!B12</f>
        <v>0</v>
      </c>
      <c r="CT12" s="29">
        <f>IsZone2!C12</f>
        <v>0</v>
      </c>
      <c r="CU12" s="29">
        <f>IsZone2!D12</f>
        <v>0</v>
      </c>
      <c r="CV12" s="29">
        <f>IsZone2!E12</f>
        <v>0</v>
      </c>
      <c r="CW12" s="29">
        <f>IsZone2!F12</f>
        <v>0</v>
      </c>
      <c r="CX12" s="29">
        <f>IsZone2!G12</f>
        <v>0</v>
      </c>
      <c r="CY12" s="29">
        <f>IsZone2!H12</f>
        <v>0</v>
      </c>
      <c r="CZ12" s="25">
        <f>IsZone3!B12</f>
        <v>0</v>
      </c>
      <c r="DA12" s="25">
        <f>IsZone3!C12</f>
        <v>0</v>
      </c>
      <c r="DB12" s="25">
        <f>IsZone3!D12</f>
        <v>0</v>
      </c>
      <c r="DC12" s="25">
        <f>IsZone3!E12</f>
        <v>0</v>
      </c>
      <c r="DD12" s="25">
        <f>IsZone3!F12</f>
        <v>0</v>
      </c>
      <c r="DE12" s="25">
        <f>IsZone3!G12</f>
        <v>0</v>
      </c>
      <c r="DF12" s="25">
        <f>IsZone3!H12</f>
        <v>0</v>
      </c>
      <c r="DG12" s="25">
        <f>IsZone4!B12</f>
        <v>0</v>
      </c>
      <c r="DH12" s="25">
        <f>IsZone4!C12</f>
        <v>0</v>
      </c>
      <c r="DI12" s="25">
        <f>IsZone4!D12</f>
        <v>0</v>
      </c>
      <c r="DJ12" s="25">
        <f>IsZone4!E12</f>
        <v>0</v>
      </c>
      <c r="DK12" s="25">
        <f>IsZone4!F12</f>
        <v>0</v>
      </c>
      <c r="DL12" s="25">
        <f>IsZone4!G12</f>
        <v>0</v>
      </c>
      <c r="DM12" s="25">
        <f>IsZone4!H12</f>
        <v>0</v>
      </c>
      <c r="DN12" s="25">
        <f>IsZone5!B12</f>
        <v>0</v>
      </c>
      <c r="DO12" s="25">
        <f>IsZone5!C12</f>
        <v>0</v>
      </c>
      <c r="DP12" s="25">
        <f>IsZone5!D12</f>
        <v>0</v>
      </c>
      <c r="DQ12" s="25">
        <f>IsZone5!E12</f>
        <v>0</v>
      </c>
      <c r="DR12" s="25">
        <f>IsZone5!F12</f>
        <v>0</v>
      </c>
      <c r="DS12" s="25">
        <f>IsZone5!G12</f>
        <v>0</v>
      </c>
      <c r="DT12" s="25">
        <f>IsZone5!H12</f>
        <v>0</v>
      </c>
      <c r="DU12" s="29">
        <f>IsAnything!B12</f>
        <v>0</v>
      </c>
      <c r="DV12" s="29">
        <f>IsAnything!C12</f>
        <v>1</v>
      </c>
      <c r="DW12" s="29">
        <f>IsAnything!D12</f>
        <v>1</v>
      </c>
      <c r="DX12" s="29">
        <f>IsAnything!E12</f>
        <v>1</v>
      </c>
      <c r="DY12" s="29">
        <f>IsAnything!F12</f>
        <v>1</v>
      </c>
      <c r="DZ12" s="29">
        <f>IsAnything!G12</f>
        <v>1</v>
      </c>
    </row>
    <row r="13" spans="1:130" x14ac:dyDescent="0.15">
      <c r="A13" s="29">
        <f>Data!A13</f>
        <v>12</v>
      </c>
      <c r="B13" s="70">
        <f>Data!B13</f>
        <v>44301</v>
      </c>
      <c r="C13" s="71">
        <f>Data!C13</f>
        <v>0.71805555555555556</v>
      </c>
      <c r="D13" s="72">
        <f>Data!D13</f>
        <v>44301.718055555553</v>
      </c>
      <c r="E13" s="29" t="str">
        <f>Data!E13</f>
        <v>Mountain Biking</v>
      </c>
      <c r="F13" s="29">
        <f>Data!F13</f>
        <v>4</v>
      </c>
      <c r="G13" s="29">
        <f>Data!G13</f>
        <v>95</v>
      </c>
      <c r="H13" s="29" t="str">
        <f>Data!H13</f>
        <v>Whole Enchilada</v>
      </c>
      <c r="I13" s="29">
        <f>Data!I13</f>
        <v>15</v>
      </c>
      <c r="J13" s="29">
        <f>Data!J13</f>
        <v>147</v>
      </c>
      <c r="K13" s="29">
        <f>Data!K13</f>
        <v>162</v>
      </c>
      <c r="L13" s="29">
        <f>Data!L13</f>
        <v>847</v>
      </c>
      <c r="M13" s="29">
        <f>Data!M13</f>
        <v>4</v>
      </c>
      <c r="N13" s="29">
        <f>Data!N13</f>
        <v>13.56</v>
      </c>
      <c r="O13" s="29">
        <f>Data!O13</f>
        <v>8.5</v>
      </c>
      <c r="P13" s="29">
        <f>Data!P13</f>
        <v>1447</v>
      </c>
      <c r="Q13" s="29">
        <f>Data!Q13</f>
        <v>67</v>
      </c>
      <c r="R13" s="29">
        <f>Data!R13</f>
        <v>34</v>
      </c>
      <c r="S13" s="29">
        <f>Data!S13</f>
        <v>32</v>
      </c>
      <c r="T13" s="25">
        <f>Work!B13</f>
        <v>1.3801422428069603</v>
      </c>
      <c r="U13" s="25">
        <f>Work!C13</f>
        <v>1.0642650954087485</v>
      </c>
      <c r="V13" s="25">
        <f>Work!D13</f>
        <v>70512</v>
      </c>
      <c r="W13" s="25">
        <f>Work!E13</f>
        <v>742.23157894736846</v>
      </c>
      <c r="X13" s="25">
        <f>Work!F13</f>
        <v>21492.0576</v>
      </c>
      <c r="Y13" s="25">
        <f>Work!G13</f>
        <v>226.23218526315793</v>
      </c>
      <c r="Z13" s="25">
        <f>Work!H13</f>
        <v>2.052132970274563E-2</v>
      </c>
      <c r="AA13" s="25">
        <f>Work!I13</f>
        <v>15.231578947368421</v>
      </c>
      <c r="AB13" s="25">
        <f>Work!J13</f>
        <v>441.04560000000004</v>
      </c>
      <c r="AC13" s="25">
        <f>Work!K13</f>
        <v>6.7327199341955968E-2</v>
      </c>
      <c r="AD13" s="25">
        <f>Work!L13</f>
        <v>4.642585263157895</v>
      </c>
      <c r="AE13" s="25">
        <f>Work!M13</f>
        <v>8.9157894736842103</v>
      </c>
      <c r="AF13" s="25">
        <f>Work!N13</f>
        <v>1.2012139777626503E-2</v>
      </c>
      <c r="AG13" s="25">
        <f>Work!O13</f>
        <v>3.9409907406911103E-2</v>
      </c>
      <c r="AH13" s="25">
        <f>Work!P13</f>
        <v>0.62034996178078305</v>
      </c>
      <c r="AI13" s="25">
        <f>Work!Q13</f>
        <v>0.63627584254027925</v>
      </c>
      <c r="AJ13" s="25">
        <f>Work!R13</f>
        <v>6.06516290726817E-2</v>
      </c>
      <c r="AK13" s="25">
        <f>Work!S13</f>
        <v>0.46102193151208021</v>
      </c>
      <c r="AL13" s="25">
        <f>Work!T13</f>
        <v>333517.65746539825</v>
      </c>
      <c r="AM13" s="25">
        <f>Work!U13</f>
        <v>15.51818181733322</v>
      </c>
      <c r="AN13" s="25">
        <f>Work!V13</f>
        <v>3510.7121838462972</v>
      </c>
      <c r="AO13" s="25">
        <f>Work!W13</f>
        <v>31342.287905074667</v>
      </c>
      <c r="AP13" s="25">
        <f>IsYoga!C13</f>
        <v>0</v>
      </c>
      <c r="AQ13" s="25">
        <f>IsYoga!D13</f>
        <v>0</v>
      </c>
      <c r="AR13" s="25">
        <f>IsYoga!E13</f>
        <v>0</v>
      </c>
      <c r="AS13" s="25">
        <f>IsYoga!F13</f>
        <v>0</v>
      </c>
      <c r="AT13" s="25">
        <f>IsYoga!G13</f>
        <v>0</v>
      </c>
      <c r="AU13" s="25">
        <f>IsYoga!H13</f>
        <v>0</v>
      </c>
      <c r="AV13" s="25">
        <f>IsYoga!I13</f>
        <v>0</v>
      </c>
      <c r="AW13" s="25">
        <f>IsYoga!J13</f>
        <v>0</v>
      </c>
      <c r="AX13" s="25">
        <f>IsYoga!K13</f>
        <v>0</v>
      </c>
      <c r="AY13" s="25">
        <f>IsYoga!L13</f>
        <v>0</v>
      </c>
      <c r="AZ13" s="25">
        <f>IsBiking!C13</f>
        <v>0</v>
      </c>
      <c r="BA13" s="25">
        <f>IsBiking!D13</f>
        <v>0</v>
      </c>
      <c r="BB13" s="25">
        <f>IsBiking!E13</f>
        <v>0</v>
      </c>
      <c r="BC13" s="25">
        <f>IsBiking!F13</f>
        <v>0</v>
      </c>
      <c r="BD13" s="25">
        <f>IsBiking!G13</f>
        <v>0</v>
      </c>
      <c r="BE13" s="25">
        <f>IsBiking!H13</f>
        <v>0</v>
      </c>
      <c r="BF13" s="25">
        <f>IsBiking!I13</f>
        <v>0</v>
      </c>
      <c r="BG13" s="25">
        <f>IsBiking!J13</f>
        <v>0</v>
      </c>
      <c r="BH13" s="25">
        <f>IsBiking!K13</f>
        <v>0</v>
      </c>
      <c r="BI13" s="25">
        <f>IsBiking!L13</f>
        <v>0</v>
      </c>
      <c r="BJ13" s="25">
        <f>IsBiking!M13</f>
        <v>0</v>
      </c>
      <c r="BK13" s="25">
        <f>IsBiking!N13</f>
        <v>0</v>
      </c>
      <c r="BL13" s="25">
        <f>IsBiking!O13</f>
        <v>0</v>
      </c>
      <c r="BM13" s="25">
        <f>IsWalking!B13</f>
        <v>0</v>
      </c>
      <c r="BN13" s="25">
        <f>IsWalking!C13</f>
        <v>0</v>
      </c>
      <c r="BO13" s="25">
        <f>IsWalking!D13</f>
        <v>0</v>
      </c>
      <c r="BP13" s="25">
        <f>IsWalking!E13</f>
        <v>0</v>
      </c>
      <c r="BQ13" s="25">
        <f>IsWalking!F13</f>
        <v>0</v>
      </c>
      <c r="BR13" s="25">
        <f>IsWalking!G13</f>
        <v>0</v>
      </c>
      <c r="BS13" s="25">
        <f>IsWalking!H13</f>
        <v>0</v>
      </c>
      <c r="BT13" s="25">
        <f>IsWalking!I13</f>
        <v>0</v>
      </c>
      <c r="BU13" s="25">
        <f>IsWalking!J13</f>
        <v>0</v>
      </c>
      <c r="BV13" s="25">
        <f>IsWalking!K13</f>
        <v>0</v>
      </c>
      <c r="BW13" s="25">
        <f>IsWalking!L13</f>
        <v>0</v>
      </c>
      <c r="BX13" s="25">
        <f>IsRunning!B13</f>
        <v>0</v>
      </c>
      <c r="BY13" s="25">
        <f>IsRunning!C13</f>
        <v>0</v>
      </c>
      <c r="BZ13" s="25">
        <f>IsRunning!D13</f>
        <v>0</v>
      </c>
      <c r="CA13" s="25">
        <f>IsRunning!E13</f>
        <v>0</v>
      </c>
      <c r="CB13" s="25">
        <f>IsRunning!F13</f>
        <v>0</v>
      </c>
      <c r="CC13" s="25">
        <f>IsRunning!G13</f>
        <v>0</v>
      </c>
      <c r="CD13" s="25">
        <f>IsRunning!H13</f>
        <v>0</v>
      </c>
      <c r="CE13" s="25">
        <f>IsRunning!I13</f>
        <v>0</v>
      </c>
      <c r="CF13" s="25">
        <f>IsRunning!J13</f>
        <v>0</v>
      </c>
      <c r="CG13" s="25">
        <f>IsRunning!K13</f>
        <v>0</v>
      </c>
      <c r="CH13" s="25">
        <f>IsRunning!L13</f>
        <v>0</v>
      </c>
      <c r="CI13" s="29">
        <f>IsCourse!B13</f>
        <v>0</v>
      </c>
      <c r="CJ13" s="29">
        <f>IsCourse!C13</f>
        <v>0</v>
      </c>
      <c r="CK13" s="29">
        <f>IsCourse!D13</f>
        <v>0</v>
      </c>
      <c r="CL13" s="29">
        <f>IsZone1!B13</f>
        <v>0</v>
      </c>
      <c r="CM13" s="29">
        <f>IsZone1!C13</f>
        <v>0</v>
      </c>
      <c r="CN13" s="29">
        <f>IsZone1!D13</f>
        <v>0</v>
      </c>
      <c r="CO13" s="29">
        <f>IsZone1!E13</f>
        <v>0</v>
      </c>
      <c r="CP13" s="29">
        <f>IsZone1!F13</f>
        <v>0</v>
      </c>
      <c r="CQ13" s="29">
        <f>IsZone1!G13</f>
        <v>0</v>
      </c>
      <c r="CR13" s="29">
        <f>IsZone1!H13</f>
        <v>0</v>
      </c>
      <c r="CS13" s="29">
        <f>IsZone2!B13</f>
        <v>0</v>
      </c>
      <c r="CT13" s="29">
        <f>IsZone2!C13</f>
        <v>0</v>
      </c>
      <c r="CU13" s="29">
        <f>IsZone2!D13</f>
        <v>0</v>
      </c>
      <c r="CV13" s="29">
        <f>IsZone2!E13</f>
        <v>0</v>
      </c>
      <c r="CW13" s="29">
        <f>IsZone2!F13</f>
        <v>0</v>
      </c>
      <c r="CX13" s="29">
        <f>IsZone2!G13</f>
        <v>0</v>
      </c>
      <c r="CY13" s="29">
        <f>IsZone2!H13</f>
        <v>0</v>
      </c>
      <c r="CZ13" s="25">
        <f>IsZone3!B13</f>
        <v>0</v>
      </c>
      <c r="DA13" s="25">
        <f>IsZone3!C13</f>
        <v>0</v>
      </c>
      <c r="DB13" s="25">
        <f>IsZone3!D13</f>
        <v>0</v>
      </c>
      <c r="DC13" s="25">
        <f>IsZone3!E13</f>
        <v>0</v>
      </c>
      <c r="DD13" s="25">
        <f>IsZone3!F13</f>
        <v>0</v>
      </c>
      <c r="DE13" s="25">
        <f>IsZone3!G13</f>
        <v>0</v>
      </c>
      <c r="DF13" s="25">
        <f>IsZone3!H13</f>
        <v>0</v>
      </c>
      <c r="DG13" s="25">
        <f>IsZone4!B13</f>
        <v>1</v>
      </c>
      <c r="DH13" s="25">
        <f>IsZone4!C13</f>
        <v>0</v>
      </c>
      <c r="DI13" s="25">
        <f>IsZone4!D13</f>
        <v>0</v>
      </c>
      <c r="DJ13" s="25">
        <f>IsZone4!E13</f>
        <v>0</v>
      </c>
      <c r="DK13" s="25">
        <f>IsZone4!F13</f>
        <v>1</v>
      </c>
      <c r="DL13" s="25">
        <f>IsZone4!G13</f>
        <v>1</v>
      </c>
      <c r="DM13" s="25">
        <f>IsZone4!H13</f>
        <v>1</v>
      </c>
      <c r="DN13" s="25">
        <f>IsZone5!B13</f>
        <v>0</v>
      </c>
      <c r="DO13" s="25">
        <f>IsZone5!C13</f>
        <v>0</v>
      </c>
      <c r="DP13" s="25">
        <f>IsZone5!D13</f>
        <v>0</v>
      </c>
      <c r="DQ13" s="25">
        <f>IsZone5!E13</f>
        <v>0</v>
      </c>
      <c r="DR13" s="25">
        <f>IsZone5!F13</f>
        <v>0</v>
      </c>
      <c r="DS13" s="25">
        <f>IsZone5!G13</f>
        <v>0</v>
      </c>
      <c r="DT13" s="25">
        <f>IsZone5!H13</f>
        <v>0</v>
      </c>
      <c r="DU13" s="29">
        <f>IsAnything!B13</f>
        <v>0</v>
      </c>
      <c r="DV13" s="29">
        <f>IsAnything!C13</f>
        <v>0</v>
      </c>
      <c r="DW13" s="29">
        <f>IsAnything!D13</f>
        <v>1</v>
      </c>
      <c r="DX13" s="29">
        <f>IsAnything!E13</f>
        <v>1</v>
      </c>
      <c r="DY13" s="29">
        <f>IsAnything!F13</f>
        <v>1</v>
      </c>
      <c r="DZ13" s="29">
        <f>IsAnything!G13</f>
        <v>1</v>
      </c>
    </row>
    <row r="14" spans="1:130" x14ac:dyDescent="0.15">
      <c r="A14" s="29">
        <f>Data!A14</f>
        <v>13</v>
      </c>
      <c r="B14" s="70">
        <f>Data!B14</f>
        <v>44303</v>
      </c>
      <c r="C14" s="71">
        <f>Data!C14</f>
        <v>0.4069444444444445</v>
      </c>
      <c r="D14" s="72">
        <f>Data!D14</f>
        <v>44303.406944444447</v>
      </c>
      <c r="E14" s="29" t="str">
        <f>Data!E14</f>
        <v>Mountain Biking</v>
      </c>
      <c r="F14" s="29">
        <f>Data!F14</f>
        <v>4</v>
      </c>
      <c r="G14" s="29">
        <f>Data!G14</f>
        <v>95</v>
      </c>
      <c r="H14" s="29" t="str">
        <f>Data!H14</f>
        <v>Whole Enchilada</v>
      </c>
      <c r="I14" s="29">
        <f>Data!I14</f>
        <v>15</v>
      </c>
      <c r="J14" s="29">
        <f>Data!J14</f>
        <v>150</v>
      </c>
      <c r="K14" s="29">
        <f>Data!K14</f>
        <v>164</v>
      </c>
      <c r="L14" s="29">
        <f>Data!L14</f>
        <v>854</v>
      </c>
      <c r="M14" s="29">
        <f>Data!M14</f>
        <v>4</v>
      </c>
      <c r="N14" s="29">
        <f>Data!N14</f>
        <v>13.8</v>
      </c>
      <c r="O14" s="29">
        <f>Data!O14</f>
        <v>8.6999999999999993</v>
      </c>
      <c r="P14" s="29">
        <f>Data!P14</f>
        <v>1446</v>
      </c>
      <c r="Q14" s="29">
        <f>Data!Q14</f>
        <v>67</v>
      </c>
      <c r="R14" s="29">
        <f>Data!R14</f>
        <v>42</v>
      </c>
      <c r="S14" s="29">
        <f>Data!S14</f>
        <v>40</v>
      </c>
      <c r="T14" s="25">
        <f>Work!B14</f>
        <v>1.5189053473343117</v>
      </c>
      <c r="U14" s="25">
        <f>Work!C14</f>
        <v>1.1632445772669582</v>
      </c>
      <c r="V14" s="25">
        <f>Work!D14</f>
        <v>71760</v>
      </c>
      <c r="W14" s="25">
        <f>Work!E14</f>
        <v>755.36842105263156</v>
      </c>
      <c r="X14" s="25">
        <f>Work!F14</f>
        <v>21872.448</v>
      </c>
      <c r="Y14" s="25">
        <f>Work!G14</f>
        <v>230.2362947368421</v>
      </c>
      <c r="Z14" s="25">
        <f>Work!H14</f>
        <v>2.0150501672240802E-2</v>
      </c>
      <c r="AA14" s="25">
        <f>Work!I14</f>
        <v>15.221052631578948</v>
      </c>
      <c r="AB14" s="25">
        <f>Work!J14</f>
        <v>440.74080000000004</v>
      </c>
      <c r="AC14" s="25">
        <f>Work!K14</f>
        <v>6.6110571906354512E-2</v>
      </c>
      <c r="AD14" s="25">
        <f>Work!L14</f>
        <v>4.6393768421052632</v>
      </c>
      <c r="AE14" s="25">
        <f>Work!M14</f>
        <v>8.9894736842105267</v>
      </c>
      <c r="AF14" s="25">
        <f>Work!N14</f>
        <v>1.1900780379041249E-2</v>
      </c>
      <c r="AG14" s="25">
        <f>Work!O14</f>
        <v>3.904455504934793E-2</v>
      </c>
      <c r="AH14" s="25">
        <f>Work!P14</f>
        <v>0.63679092460156972</v>
      </c>
      <c r="AI14" s="25">
        <f>Work!Q14</f>
        <v>0.65375582755770822</v>
      </c>
      <c r="AJ14" s="25">
        <f>Work!R14</f>
        <v>5.9929824561403514E-2</v>
      </c>
      <c r="AK14" s="25">
        <f>Work!S14</f>
        <v>0.4304124866668313</v>
      </c>
      <c r="AL14" s="25">
        <f>Work!T14</f>
        <v>333287.16841393634</v>
      </c>
      <c r="AM14" s="25">
        <f>Work!U14</f>
        <v>15.237762522692309</v>
      </c>
      <c r="AN14" s="25">
        <f>Work!V14</f>
        <v>3508.2859833045932</v>
      </c>
      <c r="AO14" s="25">
        <f>Work!W14</f>
        <v>31320.627280541965</v>
      </c>
      <c r="AP14" s="25">
        <f>IsYoga!C14</f>
        <v>0</v>
      </c>
      <c r="AQ14" s="25">
        <f>IsYoga!D14</f>
        <v>0</v>
      </c>
      <c r="AR14" s="25">
        <f>IsYoga!E14</f>
        <v>0</v>
      </c>
      <c r="AS14" s="25">
        <f>IsYoga!F14</f>
        <v>0</v>
      </c>
      <c r="AT14" s="25">
        <f>IsYoga!G14</f>
        <v>0</v>
      </c>
      <c r="AU14" s="25">
        <f>IsYoga!H14</f>
        <v>0</v>
      </c>
      <c r="AV14" s="25">
        <f>IsYoga!I14</f>
        <v>0</v>
      </c>
      <c r="AW14" s="25">
        <f>IsYoga!J14</f>
        <v>0</v>
      </c>
      <c r="AX14" s="25">
        <f>IsYoga!K14</f>
        <v>0</v>
      </c>
      <c r="AY14" s="25">
        <f>IsYoga!L14</f>
        <v>0</v>
      </c>
      <c r="AZ14" s="25">
        <f>IsBiking!C14</f>
        <v>0</v>
      </c>
      <c r="BA14" s="25">
        <f>IsBiking!D14</f>
        <v>0</v>
      </c>
      <c r="BB14" s="25">
        <f>IsBiking!E14</f>
        <v>0</v>
      </c>
      <c r="BC14" s="25">
        <f>IsBiking!F14</f>
        <v>0</v>
      </c>
      <c r="BD14" s="25">
        <f>IsBiking!G14</f>
        <v>0</v>
      </c>
      <c r="BE14" s="25">
        <f>IsBiking!H14</f>
        <v>0</v>
      </c>
      <c r="BF14" s="25">
        <f>IsBiking!I14</f>
        <v>0</v>
      </c>
      <c r="BG14" s="25">
        <f>IsBiking!J14</f>
        <v>0</v>
      </c>
      <c r="BH14" s="25">
        <f>IsBiking!K14</f>
        <v>0</v>
      </c>
      <c r="BI14" s="25">
        <f>IsBiking!L14</f>
        <v>0</v>
      </c>
      <c r="BJ14" s="25">
        <f>IsBiking!M14</f>
        <v>0</v>
      </c>
      <c r="BK14" s="25">
        <f>IsBiking!N14</f>
        <v>0</v>
      </c>
      <c r="BL14" s="25">
        <f>IsBiking!O14</f>
        <v>0</v>
      </c>
      <c r="BM14" s="25">
        <f>IsWalking!B14</f>
        <v>0</v>
      </c>
      <c r="BN14" s="25">
        <f>IsWalking!C14</f>
        <v>0</v>
      </c>
      <c r="BO14" s="25">
        <f>IsWalking!D14</f>
        <v>0</v>
      </c>
      <c r="BP14" s="25">
        <f>IsWalking!E14</f>
        <v>0</v>
      </c>
      <c r="BQ14" s="25">
        <f>IsWalking!F14</f>
        <v>0</v>
      </c>
      <c r="BR14" s="25">
        <f>IsWalking!G14</f>
        <v>0</v>
      </c>
      <c r="BS14" s="25">
        <f>IsWalking!H14</f>
        <v>0</v>
      </c>
      <c r="BT14" s="25">
        <f>IsWalking!I14</f>
        <v>0</v>
      </c>
      <c r="BU14" s="25">
        <f>IsWalking!J14</f>
        <v>0</v>
      </c>
      <c r="BV14" s="25">
        <f>IsWalking!K14</f>
        <v>0</v>
      </c>
      <c r="BW14" s="25">
        <f>IsWalking!L14</f>
        <v>0</v>
      </c>
      <c r="BX14" s="25">
        <f>IsRunning!B14</f>
        <v>0</v>
      </c>
      <c r="BY14" s="25">
        <f>IsRunning!C14</f>
        <v>0</v>
      </c>
      <c r="BZ14" s="25">
        <f>IsRunning!D14</f>
        <v>0</v>
      </c>
      <c r="CA14" s="25">
        <f>IsRunning!E14</f>
        <v>0</v>
      </c>
      <c r="CB14" s="25">
        <f>IsRunning!F14</f>
        <v>0</v>
      </c>
      <c r="CC14" s="25">
        <f>IsRunning!G14</f>
        <v>0</v>
      </c>
      <c r="CD14" s="25">
        <f>IsRunning!H14</f>
        <v>0</v>
      </c>
      <c r="CE14" s="25">
        <f>IsRunning!I14</f>
        <v>0</v>
      </c>
      <c r="CF14" s="25">
        <f>IsRunning!J14</f>
        <v>0</v>
      </c>
      <c r="CG14" s="25">
        <f>IsRunning!K14</f>
        <v>0</v>
      </c>
      <c r="CH14" s="25">
        <f>IsRunning!L14</f>
        <v>0</v>
      </c>
      <c r="CI14" s="29">
        <f>IsCourse!B14</f>
        <v>0</v>
      </c>
      <c r="CJ14" s="29">
        <f>IsCourse!C14</f>
        <v>0</v>
      </c>
      <c r="CK14" s="29">
        <f>IsCourse!D14</f>
        <v>0</v>
      </c>
      <c r="CL14" s="29">
        <f>IsZone1!B14</f>
        <v>0</v>
      </c>
      <c r="CM14" s="29">
        <f>IsZone1!C14</f>
        <v>0</v>
      </c>
      <c r="CN14" s="29">
        <f>IsZone1!D14</f>
        <v>0</v>
      </c>
      <c r="CO14" s="29">
        <f>IsZone1!E14</f>
        <v>0</v>
      </c>
      <c r="CP14" s="29">
        <f>IsZone1!F14</f>
        <v>0</v>
      </c>
      <c r="CQ14" s="29">
        <f>IsZone1!G14</f>
        <v>0</v>
      </c>
      <c r="CR14" s="29">
        <f>IsZone1!H14</f>
        <v>0</v>
      </c>
      <c r="CS14" s="29">
        <f>IsZone2!B14</f>
        <v>0</v>
      </c>
      <c r="CT14" s="29">
        <f>IsZone2!C14</f>
        <v>0</v>
      </c>
      <c r="CU14" s="29">
        <f>IsZone2!D14</f>
        <v>0</v>
      </c>
      <c r="CV14" s="29">
        <f>IsZone2!E14</f>
        <v>0</v>
      </c>
      <c r="CW14" s="29">
        <f>IsZone2!F14</f>
        <v>0</v>
      </c>
      <c r="CX14" s="29">
        <f>IsZone2!G14</f>
        <v>0</v>
      </c>
      <c r="CY14" s="29">
        <f>IsZone2!H14</f>
        <v>0</v>
      </c>
      <c r="CZ14" s="25">
        <f>IsZone3!B14</f>
        <v>0</v>
      </c>
      <c r="DA14" s="25">
        <f>IsZone3!C14</f>
        <v>0</v>
      </c>
      <c r="DB14" s="25">
        <f>IsZone3!D14</f>
        <v>0</v>
      </c>
      <c r="DC14" s="25">
        <f>IsZone3!E14</f>
        <v>0</v>
      </c>
      <c r="DD14" s="25">
        <f>IsZone3!F14</f>
        <v>0</v>
      </c>
      <c r="DE14" s="25">
        <f>IsZone3!G14</f>
        <v>0</v>
      </c>
      <c r="DF14" s="25">
        <f>IsZone3!H14</f>
        <v>0</v>
      </c>
      <c r="DG14" s="25">
        <f>IsZone4!B14</f>
        <v>1</v>
      </c>
      <c r="DH14" s="25">
        <f>IsZone4!C14</f>
        <v>0</v>
      </c>
      <c r="DI14" s="25">
        <f>IsZone4!D14</f>
        <v>0</v>
      </c>
      <c r="DJ14" s="25">
        <f>IsZone4!E14</f>
        <v>0</v>
      </c>
      <c r="DK14" s="25">
        <f>IsZone4!F14</f>
        <v>1</v>
      </c>
      <c r="DL14" s="25">
        <f>IsZone4!G14</f>
        <v>1</v>
      </c>
      <c r="DM14" s="25">
        <f>IsZone4!H14</f>
        <v>1</v>
      </c>
      <c r="DN14" s="25">
        <f>IsZone5!B14</f>
        <v>0</v>
      </c>
      <c r="DO14" s="25">
        <f>IsZone5!C14</f>
        <v>0</v>
      </c>
      <c r="DP14" s="25">
        <f>IsZone5!D14</f>
        <v>0</v>
      </c>
      <c r="DQ14" s="25">
        <f>IsZone5!E14</f>
        <v>0</v>
      </c>
      <c r="DR14" s="25">
        <f>IsZone5!F14</f>
        <v>0</v>
      </c>
      <c r="DS14" s="25">
        <f>IsZone5!G14</f>
        <v>0</v>
      </c>
      <c r="DT14" s="25">
        <f>IsZone5!H14</f>
        <v>0</v>
      </c>
      <c r="DU14" s="29">
        <f>IsAnything!B14</f>
        <v>0</v>
      </c>
      <c r="DV14" s="29">
        <f>IsAnything!C14</f>
        <v>0</v>
      </c>
      <c r="DW14" s="29">
        <f>IsAnything!D14</f>
        <v>0</v>
      </c>
      <c r="DX14" s="29">
        <f>IsAnything!E14</f>
        <v>1</v>
      </c>
      <c r="DY14" s="29">
        <f>IsAnything!F14</f>
        <v>1</v>
      </c>
      <c r="DZ14" s="29">
        <f>IsAnything!G14</f>
        <v>1</v>
      </c>
    </row>
    <row r="15" spans="1:130" x14ac:dyDescent="0.15">
      <c r="A15" s="29">
        <f>Data!A15</f>
        <v>14</v>
      </c>
      <c r="B15" s="70">
        <f>Data!B15</f>
        <v>44304</v>
      </c>
      <c r="C15" s="71">
        <f>Data!C15</f>
        <v>0.33680555555555558</v>
      </c>
      <c r="D15" s="72">
        <f>Data!D15</f>
        <v>44304.336805555555</v>
      </c>
      <c r="E15" s="29" t="str">
        <f>Data!E15</f>
        <v>Biking</v>
      </c>
      <c r="F15" s="29">
        <f>Data!F15</f>
        <v>3</v>
      </c>
      <c r="G15" s="29">
        <f>Data!G15</f>
        <v>128</v>
      </c>
      <c r="H15" s="29" t="str">
        <f>Data!H15</f>
        <v>Riverwalk</v>
      </c>
      <c r="I15" s="29">
        <f>Data!I15</f>
        <v>10</v>
      </c>
      <c r="J15" s="29">
        <f>Data!J15</f>
        <v>118</v>
      </c>
      <c r="K15" s="29">
        <f>Data!K15</f>
        <v>143</v>
      </c>
      <c r="L15" s="29">
        <f>Data!L15</f>
        <v>743</v>
      </c>
      <c r="M15" s="29">
        <f>Data!M15</f>
        <v>2</v>
      </c>
      <c r="N15" s="29">
        <f>Data!N15</f>
        <v>28.9</v>
      </c>
      <c r="O15" s="29">
        <f>Data!O15</f>
        <v>13.5</v>
      </c>
      <c r="P15" s="29">
        <f>Data!P15</f>
        <v>758</v>
      </c>
      <c r="Q15" s="29">
        <f>Data!Q15</f>
        <v>54</v>
      </c>
      <c r="R15" s="29">
        <f>Data!R15</f>
        <v>43</v>
      </c>
      <c r="S15" s="29">
        <f>Data!S15</f>
        <v>59</v>
      </c>
      <c r="T15" s="25">
        <f>Work!B15</f>
        <v>3.876556570922824E-2</v>
      </c>
      <c r="U15" s="25">
        <f>Work!C15</f>
        <v>0.12396001775575714</v>
      </c>
      <c r="V15" s="25">
        <f>Work!D15</f>
        <v>150280</v>
      </c>
      <c r="W15" s="25">
        <f>Work!E15</f>
        <v>1174.0625</v>
      </c>
      <c r="X15" s="25">
        <f>Work!F15</f>
        <v>45805.344000000005</v>
      </c>
      <c r="Y15" s="25">
        <f>Work!G15</f>
        <v>357.85425000000004</v>
      </c>
      <c r="Z15" s="25">
        <f>Work!H15</f>
        <v>5.0439180196965661E-3</v>
      </c>
      <c r="AA15" s="25">
        <f>Work!I15</f>
        <v>5.921875</v>
      </c>
      <c r="AB15" s="25">
        <f>Work!J15</f>
        <v>231.03840000000002</v>
      </c>
      <c r="AC15" s="25">
        <f>Work!K15</f>
        <v>1.6548287995741283E-2</v>
      </c>
      <c r="AD15" s="25">
        <f>Work!L15</f>
        <v>1.8049875000000002</v>
      </c>
      <c r="AE15" s="25">
        <f>Work!M15</f>
        <v>5.8046875</v>
      </c>
      <c r="AF15" s="25">
        <f>Work!N15</f>
        <v>4.9441043385680065E-3</v>
      </c>
      <c r="AG15" s="25">
        <f>Work!O15</f>
        <v>1.6220814759081385E-2</v>
      </c>
      <c r="AH15" s="25">
        <f>Work!P15</f>
        <v>0.37608422844338174</v>
      </c>
      <c r="AI15" s="25">
        <f>Work!Q15</f>
        <v>-0.10176580164984096</v>
      </c>
      <c r="AJ15" s="25">
        <f>Work!R15</f>
        <v>4.919226694915254E-2</v>
      </c>
      <c r="AK15" s="25">
        <f>Work!S15</f>
        <v>-2.6251597206955077</v>
      </c>
      <c r="AL15" s="25">
        <f>Work!T15</f>
        <v>174710.70100813537</v>
      </c>
      <c r="AM15" s="25">
        <f>Work!U15</f>
        <v>3.8141990814027147</v>
      </c>
      <c r="AN15" s="25">
        <f>Work!V15</f>
        <v>1364.9273516260575</v>
      </c>
      <c r="AO15" s="25">
        <f>Work!W15</f>
        <v>16418.117602044731</v>
      </c>
      <c r="AP15" s="25">
        <f>IsYoga!C15</f>
        <v>0</v>
      </c>
      <c r="AQ15" s="25">
        <f>IsYoga!D15</f>
        <v>0</v>
      </c>
      <c r="AR15" s="25">
        <f>IsYoga!E15</f>
        <v>0</v>
      </c>
      <c r="AS15" s="25">
        <f>IsYoga!F15</f>
        <v>0</v>
      </c>
      <c r="AT15" s="25">
        <f>IsYoga!G15</f>
        <v>0</v>
      </c>
      <c r="AU15" s="25">
        <f>IsYoga!H15</f>
        <v>0</v>
      </c>
      <c r="AV15" s="25">
        <f>IsYoga!I15</f>
        <v>0</v>
      </c>
      <c r="AW15" s="25">
        <f>IsYoga!J15</f>
        <v>0</v>
      </c>
      <c r="AX15" s="25">
        <f>IsYoga!K15</f>
        <v>0</v>
      </c>
      <c r="AY15" s="25">
        <f>IsYoga!L15</f>
        <v>0</v>
      </c>
      <c r="AZ15" s="25">
        <f>IsBiking!C15</f>
        <v>1</v>
      </c>
      <c r="BA15" s="25">
        <f>IsBiking!D15</f>
        <v>0</v>
      </c>
      <c r="BB15" s="25">
        <f>IsBiking!E15</f>
        <v>0</v>
      </c>
      <c r="BC15" s="25">
        <f>IsBiking!F15</f>
        <v>0</v>
      </c>
      <c r="BD15" s="25">
        <f>IsBiking!G15</f>
        <v>1</v>
      </c>
      <c r="BE15" s="25">
        <f>IsBiking!H15</f>
        <v>0</v>
      </c>
      <c r="BF15" s="25">
        <f>IsBiking!I15</f>
        <v>0</v>
      </c>
      <c r="BG15" s="25">
        <f>IsBiking!J15</f>
        <v>0</v>
      </c>
      <c r="BH15" s="25">
        <f>IsBiking!K15</f>
        <v>0</v>
      </c>
      <c r="BI15" s="25">
        <f>IsBiking!L15</f>
        <v>0</v>
      </c>
      <c r="BJ15" s="25">
        <f>IsBiking!M15</f>
        <v>0</v>
      </c>
      <c r="BK15" s="25">
        <f>IsBiking!N15</f>
        <v>0</v>
      </c>
      <c r="BL15" s="25">
        <f>IsBiking!O15</f>
        <v>0</v>
      </c>
      <c r="BM15" s="25">
        <f>IsWalking!B15</f>
        <v>0</v>
      </c>
      <c r="BN15" s="25">
        <f>IsWalking!C15</f>
        <v>0</v>
      </c>
      <c r="BO15" s="25">
        <f>IsWalking!D15</f>
        <v>0</v>
      </c>
      <c r="BP15" s="25">
        <f>IsWalking!E15</f>
        <v>0</v>
      </c>
      <c r="BQ15" s="25">
        <f>IsWalking!F15</f>
        <v>0</v>
      </c>
      <c r="BR15" s="25">
        <f>IsWalking!G15</f>
        <v>0</v>
      </c>
      <c r="BS15" s="25">
        <f>IsWalking!H15</f>
        <v>0</v>
      </c>
      <c r="BT15" s="25">
        <f>IsWalking!I15</f>
        <v>0</v>
      </c>
      <c r="BU15" s="25">
        <f>IsWalking!J15</f>
        <v>0</v>
      </c>
      <c r="BV15" s="25">
        <f>IsWalking!K15</f>
        <v>0</v>
      </c>
      <c r="BW15" s="25">
        <f>IsWalking!L15</f>
        <v>0</v>
      </c>
      <c r="BX15" s="25">
        <f>IsRunning!B15</f>
        <v>0</v>
      </c>
      <c r="BY15" s="25">
        <f>IsRunning!C15</f>
        <v>0</v>
      </c>
      <c r="BZ15" s="25">
        <f>IsRunning!D15</f>
        <v>0</v>
      </c>
      <c r="CA15" s="25">
        <f>IsRunning!E15</f>
        <v>0</v>
      </c>
      <c r="CB15" s="25">
        <f>IsRunning!F15</f>
        <v>0</v>
      </c>
      <c r="CC15" s="25">
        <f>IsRunning!G15</f>
        <v>0</v>
      </c>
      <c r="CD15" s="25">
        <f>IsRunning!H15</f>
        <v>0</v>
      </c>
      <c r="CE15" s="25">
        <f>IsRunning!I15</f>
        <v>0</v>
      </c>
      <c r="CF15" s="25">
        <f>IsRunning!J15</f>
        <v>0</v>
      </c>
      <c r="CG15" s="25">
        <f>IsRunning!K15</f>
        <v>0</v>
      </c>
      <c r="CH15" s="25">
        <f>IsRunning!L15</f>
        <v>0</v>
      </c>
      <c r="CI15" s="29">
        <f>IsCourse!B15</f>
        <v>0</v>
      </c>
      <c r="CJ15" s="29">
        <f>IsCourse!C15</f>
        <v>1</v>
      </c>
      <c r="CK15" s="29">
        <f>IsCourse!D15</f>
        <v>0</v>
      </c>
      <c r="CL15" s="29">
        <f>IsZone1!B15</f>
        <v>0</v>
      </c>
      <c r="CM15" s="29">
        <f>IsZone1!C15</f>
        <v>0</v>
      </c>
      <c r="CN15" s="29">
        <f>IsZone1!D15</f>
        <v>0</v>
      </c>
      <c r="CO15" s="29">
        <f>IsZone1!E15</f>
        <v>0</v>
      </c>
      <c r="CP15" s="29">
        <f>IsZone1!F15</f>
        <v>0</v>
      </c>
      <c r="CQ15" s="29">
        <f>IsZone1!G15</f>
        <v>0</v>
      </c>
      <c r="CR15" s="29">
        <f>IsZone1!H15</f>
        <v>0</v>
      </c>
      <c r="CS15" s="29">
        <f>IsZone2!B15</f>
        <v>1</v>
      </c>
      <c r="CT15" s="29">
        <f>IsZone2!C15</f>
        <v>0</v>
      </c>
      <c r="CU15" s="29">
        <f>IsZone2!D15</f>
        <v>0</v>
      </c>
      <c r="CV15" s="29">
        <f>IsZone2!E15</f>
        <v>0</v>
      </c>
      <c r="CW15" s="29">
        <f>IsZone2!F15</f>
        <v>0</v>
      </c>
      <c r="CX15" s="29">
        <f>IsZone2!G15</f>
        <v>0</v>
      </c>
      <c r="CY15" s="29">
        <f>IsZone2!H15</f>
        <v>0</v>
      </c>
      <c r="CZ15" s="25">
        <f>IsZone3!B15</f>
        <v>0</v>
      </c>
      <c r="DA15" s="25">
        <f>IsZone3!C15</f>
        <v>0</v>
      </c>
      <c r="DB15" s="25">
        <f>IsZone3!D15</f>
        <v>0</v>
      </c>
      <c r="DC15" s="25">
        <f>IsZone3!E15</f>
        <v>0</v>
      </c>
      <c r="DD15" s="25">
        <f>IsZone3!F15</f>
        <v>0</v>
      </c>
      <c r="DE15" s="25">
        <f>IsZone3!G15</f>
        <v>0</v>
      </c>
      <c r="DF15" s="25">
        <f>IsZone3!H15</f>
        <v>0</v>
      </c>
      <c r="DG15" s="25">
        <f>IsZone4!B15</f>
        <v>0</v>
      </c>
      <c r="DH15" s="25">
        <f>IsZone4!C15</f>
        <v>0</v>
      </c>
      <c r="DI15" s="25">
        <f>IsZone4!D15</f>
        <v>0</v>
      </c>
      <c r="DJ15" s="25">
        <f>IsZone4!E15</f>
        <v>0</v>
      </c>
      <c r="DK15" s="25">
        <f>IsZone4!F15</f>
        <v>0</v>
      </c>
      <c r="DL15" s="25">
        <f>IsZone4!G15</f>
        <v>0</v>
      </c>
      <c r="DM15" s="25">
        <f>IsZone4!H15</f>
        <v>0</v>
      </c>
      <c r="DN15" s="25">
        <f>IsZone5!B15</f>
        <v>0</v>
      </c>
      <c r="DO15" s="25">
        <f>IsZone5!C15</f>
        <v>0</v>
      </c>
      <c r="DP15" s="25">
        <f>IsZone5!D15</f>
        <v>0</v>
      </c>
      <c r="DQ15" s="25">
        <f>IsZone5!E15</f>
        <v>0</v>
      </c>
      <c r="DR15" s="25">
        <f>IsZone5!F15</f>
        <v>0</v>
      </c>
      <c r="DS15" s="25">
        <f>IsZone5!G15</f>
        <v>0</v>
      </c>
      <c r="DT15" s="25">
        <f>IsZone5!H15</f>
        <v>0</v>
      </c>
      <c r="DU15" s="29">
        <f>IsAnything!B15</f>
        <v>0</v>
      </c>
      <c r="DV15" s="29">
        <f>IsAnything!C15</f>
        <v>1</v>
      </c>
      <c r="DW15" s="29">
        <f>IsAnything!D15</f>
        <v>1</v>
      </c>
      <c r="DX15" s="29">
        <f>IsAnything!E15</f>
        <v>1</v>
      </c>
      <c r="DY15" s="29">
        <f>IsAnything!F15</f>
        <v>1</v>
      </c>
      <c r="DZ15" s="29">
        <f>IsAnything!G15</f>
        <v>1</v>
      </c>
    </row>
    <row r="16" spans="1:130" x14ac:dyDescent="0.15">
      <c r="A16" s="29">
        <f>Data!A16</f>
        <v>15</v>
      </c>
      <c r="B16" s="70">
        <f>Data!B16</f>
        <v>44304</v>
      </c>
      <c r="C16" s="71">
        <f>Data!C16</f>
        <v>0.59236111111111112</v>
      </c>
      <c r="D16" s="72">
        <f>Data!D16</f>
        <v>44304.592361111114</v>
      </c>
      <c r="E16" s="29" t="str">
        <f>Data!E16</f>
        <v>Yoga</v>
      </c>
      <c r="F16" s="29">
        <f>Data!F16</f>
        <v>0</v>
      </c>
      <c r="G16" s="29">
        <f>Data!G16</f>
        <v>44</v>
      </c>
      <c r="H16" s="29" t="str">
        <f>Data!H16</f>
        <v>Full Practice</v>
      </c>
      <c r="I16" s="29">
        <f>Data!I16</f>
        <v>0</v>
      </c>
      <c r="J16" s="29">
        <f>Data!J16</f>
        <v>91</v>
      </c>
      <c r="K16" s="29">
        <f>Data!K16</f>
        <v>112</v>
      </c>
      <c r="L16" s="29">
        <f>Data!L16</f>
        <v>215</v>
      </c>
      <c r="M16" s="29">
        <f>Data!M16</f>
        <v>1</v>
      </c>
      <c r="N16" s="29">
        <f>Data!N16</f>
        <v>0</v>
      </c>
      <c r="O16" s="29">
        <f>Data!O16</f>
        <v>0</v>
      </c>
      <c r="P16" s="29">
        <f>Data!P16</f>
        <v>0</v>
      </c>
      <c r="Q16" s="29">
        <f>Data!Q16</f>
        <v>65</v>
      </c>
      <c r="R16" s="29">
        <f>Data!R16</f>
        <v>38</v>
      </c>
      <c r="S16" s="29">
        <f>Data!S16</f>
        <v>38</v>
      </c>
      <c r="T16" s="25">
        <f>Work!B16</f>
        <v>-1.210102375036936</v>
      </c>
      <c r="U16" s="25">
        <f>Work!C16</f>
        <v>-1.410221951046492</v>
      </c>
      <c r="V16" s="25">
        <f>Work!D16</f>
        <v>0</v>
      </c>
      <c r="W16" s="25">
        <f>Work!E16</f>
        <v>0</v>
      </c>
      <c r="X16" s="25">
        <f>Work!F16</f>
        <v>0</v>
      </c>
      <c r="Y16" s="25">
        <f>Work!G16</f>
        <v>0</v>
      </c>
      <c r="Z16" s="25">
        <f>Work!H16</f>
        <v>0</v>
      </c>
      <c r="AA16" s="25">
        <f>Work!I16</f>
        <v>0</v>
      </c>
      <c r="AB16" s="25">
        <f>Work!J16</f>
        <v>0</v>
      </c>
      <c r="AC16" s="25">
        <f>Work!K16</f>
        <v>0</v>
      </c>
      <c r="AD16" s="25">
        <f>Work!L16</f>
        <v>0</v>
      </c>
      <c r="AE16" s="25">
        <f>Work!M16</f>
        <v>4.8863636363636367</v>
      </c>
      <c r="AF16" s="25">
        <f>Work!N16</f>
        <v>0</v>
      </c>
      <c r="AG16" s="25">
        <f>Work!O16</f>
        <v>0</v>
      </c>
      <c r="AH16" s="25">
        <f>Work!P16</f>
        <v>-0.86403411003880948</v>
      </c>
      <c r="AI16" s="25">
        <f>Work!Q16</f>
        <v>-0.31961827320177505</v>
      </c>
      <c r="AJ16" s="25">
        <f>Work!R16</f>
        <v>5.3696303696303703E-2</v>
      </c>
      <c r="AK16" s="25">
        <f>Work!S16</f>
        <v>0.26412498627813974</v>
      </c>
      <c r="AL16" s="25">
        <f>Work!T16</f>
        <v>0</v>
      </c>
      <c r="AM16" s="25">
        <f>Work!U16</f>
        <v>0</v>
      </c>
      <c r="AN16" s="25">
        <f>Work!V16</f>
        <v>0</v>
      </c>
      <c r="AO16" s="25">
        <f>Work!W16</f>
        <v>-0.63579374146814294</v>
      </c>
      <c r="AP16" s="25">
        <f>IsYoga!C16</f>
        <v>1</v>
      </c>
      <c r="AQ16" s="25">
        <f>IsYoga!D16</f>
        <v>1</v>
      </c>
      <c r="AR16" s="25">
        <f>IsYoga!E16</f>
        <v>0</v>
      </c>
      <c r="AS16" s="25">
        <f>IsYoga!F16</f>
        <v>0</v>
      </c>
      <c r="AT16" s="25">
        <f>IsYoga!G16</f>
        <v>0</v>
      </c>
      <c r="AU16" s="25">
        <f>IsYoga!H16</f>
        <v>0</v>
      </c>
      <c r="AV16" s="25">
        <f>IsYoga!I16</f>
        <v>0</v>
      </c>
      <c r="AW16" s="25">
        <f>IsYoga!J16</f>
        <v>0</v>
      </c>
      <c r="AX16" s="25">
        <f>IsYoga!K16</f>
        <v>0</v>
      </c>
      <c r="AY16" s="25">
        <f>IsYoga!L16</f>
        <v>0</v>
      </c>
      <c r="AZ16" s="25">
        <f>IsBiking!C16</f>
        <v>0</v>
      </c>
      <c r="BA16" s="25">
        <f>IsBiking!D16</f>
        <v>0</v>
      </c>
      <c r="BB16" s="25">
        <f>IsBiking!E16</f>
        <v>0</v>
      </c>
      <c r="BC16" s="25">
        <f>IsBiking!F16</f>
        <v>0</v>
      </c>
      <c r="BD16" s="25">
        <f>IsBiking!G16</f>
        <v>0</v>
      </c>
      <c r="BE16" s="25">
        <f>IsBiking!H16</f>
        <v>0</v>
      </c>
      <c r="BF16" s="25">
        <f>IsBiking!I16</f>
        <v>0</v>
      </c>
      <c r="BG16" s="25">
        <f>IsBiking!J16</f>
        <v>0</v>
      </c>
      <c r="BH16" s="25">
        <f>IsBiking!K16</f>
        <v>0</v>
      </c>
      <c r="BI16" s="25">
        <f>IsBiking!L16</f>
        <v>0</v>
      </c>
      <c r="BJ16" s="25">
        <f>IsBiking!M16</f>
        <v>0</v>
      </c>
      <c r="BK16" s="25">
        <f>IsBiking!N16</f>
        <v>0</v>
      </c>
      <c r="BL16" s="25">
        <f>IsBiking!O16</f>
        <v>0</v>
      </c>
      <c r="BM16" s="25">
        <f>IsWalking!B16</f>
        <v>0</v>
      </c>
      <c r="BN16" s="25">
        <f>IsWalking!C16</f>
        <v>0</v>
      </c>
      <c r="BO16" s="25">
        <f>IsWalking!D16</f>
        <v>0</v>
      </c>
      <c r="BP16" s="25">
        <f>IsWalking!E16</f>
        <v>0</v>
      </c>
      <c r="BQ16" s="25">
        <f>IsWalking!F16</f>
        <v>0</v>
      </c>
      <c r="BR16" s="25">
        <f>IsWalking!G16</f>
        <v>0</v>
      </c>
      <c r="BS16" s="25">
        <f>IsWalking!H16</f>
        <v>0</v>
      </c>
      <c r="BT16" s="25">
        <f>IsWalking!I16</f>
        <v>0</v>
      </c>
      <c r="BU16" s="25">
        <f>IsWalking!J16</f>
        <v>0</v>
      </c>
      <c r="BV16" s="25">
        <f>IsWalking!K16</f>
        <v>0</v>
      </c>
      <c r="BW16" s="25">
        <f>IsWalking!L16</f>
        <v>0</v>
      </c>
      <c r="BX16" s="25">
        <f>IsRunning!B16</f>
        <v>0</v>
      </c>
      <c r="BY16" s="25">
        <f>IsRunning!C16</f>
        <v>0</v>
      </c>
      <c r="BZ16" s="25">
        <f>IsRunning!D16</f>
        <v>0</v>
      </c>
      <c r="CA16" s="25">
        <f>IsRunning!E16</f>
        <v>0</v>
      </c>
      <c r="CB16" s="25">
        <f>IsRunning!F16</f>
        <v>0</v>
      </c>
      <c r="CC16" s="25">
        <f>IsRunning!G16</f>
        <v>0</v>
      </c>
      <c r="CD16" s="25">
        <f>IsRunning!H16</f>
        <v>0</v>
      </c>
      <c r="CE16" s="25">
        <f>IsRunning!I16</f>
        <v>0</v>
      </c>
      <c r="CF16" s="25">
        <f>IsRunning!J16</f>
        <v>0</v>
      </c>
      <c r="CG16" s="25">
        <f>IsRunning!K16</f>
        <v>0</v>
      </c>
      <c r="CH16" s="25">
        <f>IsRunning!L16</f>
        <v>0</v>
      </c>
      <c r="CI16" s="29">
        <f>IsCourse!B16</f>
        <v>0</v>
      </c>
      <c r="CJ16" s="29">
        <f>IsCourse!C16</f>
        <v>0</v>
      </c>
      <c r="CK16" s="29">
        <f>IsCourse!D16</f>
        <v>0</v>
      </c>
      <c r="CL16" s="29">
        <f>IsZone1!B16</f>
        <v>1</v>
      </c>
      <c r="CM16" s="29">
        <f>IsZone1!C16</f>
        <v>0</v>
      </c>
      <c r="CN16" s="29">
        <f>IsZone1!D16</f>
        <v>0</v>
      </c>
      <c r="CO16" s="29">
        <f>IsZone1!E16</f>
        <v>0</v>
      </c>
      <c r="CP16" s="29">
        <f>IsZone1!F16</f>
        <v>0</v>
      </c>
      <c r="CQ16" s="29">
        <f>IsZone1!G16</f>
        <v>0</v>
      </c>
      <c r="CR16" s="29">
        <f>IsZone1!H16</f>
        <v>0</v>
      </c>
      <c r="CS16" s="29">
        <f>IsZone2!B16</f>
        <v>0</v>
      </c>
      <c r="CT16" s="29">
        <f>IsZone2!C16</f>
        <v>0</v>
      </c>
      <c r="CU16" s="29">
        <f>IsZone2!D16</f>
        <v>0</v>
      </c>
      <c r="CV16" s="29">
        <f>IsZone2!E16</f>
        <v>0</v>
      </c>
      <c r="CW16" s="29">
        <f>IsZone2!F16</f>
        <v>0</v>
      </c>
      <c r="CX16" s="29">
        <f>IsZone2!G16</f>
        <v>0</v>
      </c>
      <c r="CY16" s="29">
        <f>IsZone2!H16</f>
        <v>0</v>
      </c>
      <c r="CZ16" s="25">
        <f>IsZone3!B16</f>
        <v>0</v>
      </c>
      <c r="DA16" s="25">
        <f>IsZone3!C16</f>
        <v>0</v>
      </c>
      <c r="DB16" s="25">
        <f>IsZone3!D16</f>
        <v>0</v>
      </c>
      <c r="DC16" s="25">
        <f>IsZone3!E16</f>
        <v>0</v>
      </c>
      <c r="DD16" s="25">
        <f>IsZone3!F16</f>
        <v>0</v>
      </c>
      <c r="DE16" s="25">
        <f>IsZone3!G16</f>
        <v>0</v>
      </c>
      <c r="DF16" s="25">
        <f>IsZone3!H16</f>
        <v>0</v>
      </c>
      <c r="DG16" s="25">
        <f>IsZone4!B16</f>
        <v>0</v>
      </c>
      <c r="DH16" s="25">
        <f>IsZone4!C16</f>
        <v>0</v>
      </c>
      <c r="DI16" s="25">
        <f>IsZone4!D16</f>
        <v>0</v>
      </c>
      <c r="DJ16" s="25">
        <f>IsZone4!E16</f>
        <v>0</v>
      </c>
      <c r="DK16" s="25">
        <f>IsZone4!F16</f>
        <v>0</v>
      </c>
      <c r="DL16" s="25">
        <f>IsZone4!G16</f>
        <v>0</v>
      </c>
      <c r="DM16" s="25">
        <f>IsZone4!H16</f>
        <v>0</v>
      </c>
      <c r="DN16" s="25">
        <f>IsZone5!B16</f>
        <v>0</v>
      </c>
      <c r="DO16" s="25">
        <f>IsZone5!C16</f>
        <v>0</v>
      </c>
      <c r="DP16" s="25">
        <f>IsZone5!D16</f>
        <v>0</v>
      </c>
      <c r="DQ16" s="25">
        <f>IsZone5!E16</f>
        <v>0</v>
      </c>
      <c r="DR16" s="25">
        <f>IsZone5!F16</f>
        <v>0</v>
      </c>
      <c r="DS16" s="25">
        <f>IsZone5!G16</f>
        <v>0</v>
      </c>
      <c r="DT16" s="25">
        <f>IsZone5!H16</f>
        <v>0</v>
      </c>
      <c r="DU16" s="29">
        <f>IsAnything!B16</f>
        <v>1</v>
      </c>
      <c r="DV16" s="29">
        <f>IsAnything!C16</f>
        <v>1</v>
      </c>
      <c r="DW16" s="29">
        <f>IsAnything!D16</f>
        <v>1</v>
      </c>
      <c r="DX16" s="29">
        <f>IsAnything!E16</f>
        <v>1</v>
      </c>
      <c r="DY16" s="29">
        <f>IsAnything!F16</f>
        <v>1</v>
      </c>
      <c r="DZ16" s="29">
        <f>IsAnything!G16</f>
        <v>1</v>
      </c>
    </row>
    <row r="17" spans="1:130" x14ac:dyDescent="0.15">
      <c r="A17" s="29">
        <f>Data!A17</f>
        <v>16</v>
      </c>
      <c r="B17" s="70">
        <f>Data!B17</f>
        <v>44305</v>
      </c>
      <c r="C17" s="71">
        <f>Data!C17</f>
        <v>0.85833333333333339</v>
      </c>
      <c r="D17" s="72">
        <f>Data!D17</f>
        <v>44305.85833333333</v>
      </c>
      <c r="E17" s="29" t="str">
        <f>Data!E17</f>
        <v>Walking</v>
      </c>
      <c r="F17" s="29">
        <f>Data!F17</f>
        <v>5</v>
      </c>
      <c r="G17" s="29">
        <f>Data!G17</f>
        <v>80</v>
      </c>
      <c r="H17" s="29" t="str">
        <f>Data!H17</f>
        <v>Riverwalk</v>
      </c>
      <c r="I17" s="29">
        <f>Data!I17</f>
        <v>10</v>
      </c>
      <c r="J17" s="29">
        <f>Data!J17</f>
        <v>104</v>
      </c>
      <c r="K17" s="29">
        <f>Data!K17</f>
        <v>116</v>
      </c>
      <c r="L17" s="29">
        <f>Data!L17</f>
        <v>423</v>
      </c>
      <c r="M17" s="29">
        <f>Data!M17</f>
        <v>1</v>
      </c>
      <c r="N17" s="29">
        <f>Data!N17</f>
        <v>5.04</v>
      </c>
      <c r="O17" s="29">
        <f>Data!O17</f>
        <v>3.7593984962406002</v>
      </c>
      <c r="P17" s="29">
        <f>Data!P17</f>
        <v>127</v>
      </c>
      <c r="Q17" s="29">
        <f>Data!Q17</f>
        <v>70</v>
      </c>
      <c r="R17" s="29">
        <f>Data!R17</f>
        <v>39</v>
      </c>
      <c r="S17" s="29">
        <f>Data!S17</f>
        <v>33</v>
      </c>
      <c r="T17" s="25">
        <f>Work!B17</f>
        <v>-0.60879558875174578</v>
      </c>
      <c r="U17" s="25">
        <f>Work!C17</f>
        <v>-1.2122629873300728</v>
      </c>
      <c r="V17" s="25">
        <f>Work!D17</f>
        <v>26208</v>
      </c>
      <c r="W17" s="25">
        <f>Work!E17</f>
        <v>327.60000000000002</v>
      </c>
      <c r="X17" s="25">
        <f>Work!F17</f>
        <v>7988.1984000000002</v>
      </c>
      <c r="Y17" s="25">
        <f>Work!G17</f>
        <v>99.852480000000014</v>
      </c>
      <c r="Z17" s="25">
        <f>Work!H17</f>
        <v>4.845848595848596E-3</v>
      </c>
      <c r="AA17" s="25">
        <f>Work!I17</f>
        <v>1.5874999999999999</v>
      </c>
      <c r="AB17" s="25">
        <f>Work!J17</f>
        <v>38.709600000000002</v>
      </c>
      <c r="AC17" s="25">
        <f>Work!K17</f>
        <v>1.5898453907203909E-2</v>
      </c>
      <c r="AD17" s="25">
        <f>Work!L17</f>
        <v>0.48387000000000002</v>
      </c>
      <c r="AE17" s="25">
        <f>Work!M17</f>
        <v>5.2874999999999996</v>
      </c>
      <c r="AF17" s="25">
        <f>Work!N17</f>
        <v>1.6140109890109892E-2</v>
      </c>
      <c r="AG17" s="25">
        <f>Work!O17</f>
        <v>5.2953116437368407E-2</v>
      </c>
      <c r="AH17" s="25">
        <f>Work!P17</f>
        <v>-0.37550264336400691</v>
      </c>
      <c r="AI17" s="25">
        <f>Work!Q17</f>
        <v>-0.22445734827328917</v>
      </c>
      <c r="AJ17" s="25">
        <f>Work!R17</f>
        <v>5.0841346153846154E-2</v>
      </c>
      <c r="AK17" s="25">
        <f>Work!S17</f>
        <v>0.3686908256571127</v>
      </c>
      <c r="AL17" s="25">
        <f>Work!T17</f>
        <v>29272.10953566384</v>
      </c>
      <c r="AM17" s="25">
        <f>Work!U17</f>
        <v>3.6644194435210622</v>
      </c>
      <c r="AN17" s="25">
        <f>Work!V17</f>
        <v>365.901369195798</v>
      </c>
      <c r="AO17" s="25">
        <f>Work!W17</f>
        <v>2750.2635219113645</v>
      </c>
      <c r="AP17" s="25">
        <f>IsYoga!C17</f>
        <v>0</v>
      </c>
      <c r="AQ17" s="25">
        <f>IsYoga!D17</f>
        <v>0</v>
      </c>
      <c r="AR17" s="25">
        <f>IsYoga!E17</f>
        <v>0</v>
      </c>
      <c r="AS17" s="25">
        <f>IsYoga!F17</f>
        <v>0</v>
      </c>
      <c r="AT17" s="25">
        <f>IsYoga!G17</f>
        <v>0</v>
      </c>
      <c r="AU17" s="25">
        <f>IsYoga!H17</f>
        <v>0</v>
      </c>
      <c r="AV17" s="25">
        <f>IsYoga!I17</f>
        <v>0</v>
      </c>
      <c r="AW17" s="25">
        <f>IsYoga!J17</f>
        <v>0</v>
      </c>
      <c r="AX17" s="25">
        <f>IsYoga!K17</f>
        <v>0</v>
      </c>
      <c r="AY17" s="25">
        <f>IsYoga!L17</f>
        <v>0</v>
      </c>
      <c r="AZ17" s="25">
        <f>IsBiking!C17</f>
        <v>0</v>
      </c>
      <c r="BA17" s="25">
        <f>IsBiking!D17</f>
        <v>0</v>
      </c>
      <c r="BB17" s="25">
        <f>IsBiking!E17</f>
        <v>0</v>
      </c>
      <c r="BC17" s="25">
        <f>IsBiking!F17</f>
        <v>0</v>
      </c>
      <c r="BD17" s="25">
        <f>IsBiking!G17</f>
        <v>0</v>
      </c>
      <c r="BE17" s="25">
        <f>IsBiking!H17</f>
        <v>0</v>
      </c>
      <c r="BF17" s="25">
        <f>IsBiking!I17</f>
        <v>0</v>
      </c>
      <c r="BG17" s="25">
        <f>IsBiking!J17</f>
        <v>0</v>
      </c>
      <c r="BH17" s="25">
        <f>IsBiking!K17</f>
        <v>0</v>
      </c>
      <c r="BI17" s="25">
        <f>IsBiking!L17</f>
        <v>0</v>
      </c>
      <c r="BJ17" s="25">
        <f>IsBiking!M17</f>
        <v>0</v>
      </c>
      <c r="BK17" s="25">
        <f>IsBiking!N17</f>
        <v>0</v>
      </c>
      <c r="BL17" s="25">
        <f>IsBiking!O17</f>
        <v>0</v>
      </c>
      <c r="BM17" s="25">
        <f>IsWalking!B17</f>
        <v>1</v>
      </c>
      <c r="BN17" s="25">
        <f>IsWalking!C17</f>
        <v>0</v>
      </c>
      <c r="BO17" s="25">
        <f>IsWalking!D17</f>
        <v>0</v>
      </c>
      <c r="BP17" s="25">
        <f>IsWalking!E17</f>
        <v>1</v>
      </c>
      <c r="BQ17" s="25">
        <f>IsWalking!F17</f>
        <v>0</v>
      </c>
      <c r="BR17" s="25">
        <f>IsWalking!G17</f>
        <v>0</v>
      </c>
      <c r="BS17" s="25">
        <f>IsWalking!H17</f>
        <v>0</v>
      </c>
      <c r="BT17" s="25">
        <f>IsWalking!I17</f>
        <v>0</v>
      </c>
      <c r="BU17" s="25">
        <f>IsWalking!J17</f>
        <v>0</v>
      </c>
      <c r="BV17" s="25">
        <f>IsWalking!K17</f>
        <v>0</v>
      </c>
      <c r="BW17" s="25">
        <f>IsWalking!L17</f>
        <v>0</v>
      </c>
      <c r="BX17" s="25">
        <f>IsRunning!B17</f>
        <v>0</v>
      </c>
      <c r="BY17" s="25">
        <f>IsRunning!C17</f>
        <v>0</v>
      </c>
      <c r="BZ17" s="25">
        <f>IsRunning!D17</f>
        <v>0</v>
      </c>
      <c r="CA17" s="25">
        <f>IsRunning!E17</f>
        <v>0</v>
      </c>
      <c r="CB17" s="25">
        <f>IsRunning!F17</f>
        <v>0</v>
      </c>
      <c r="CC17" s="25">
        <f>IsRunning!G17</f>
        <v>0</v>
      </c>
      <c r="CD17" s="25">
        <f>IsRunning!H17</f>
        <v>0</v>
      </c>
      <c r="CE17" s="25">
        <f>IsRunning!I17</f>
        <v>0</v>
      </c>
      <c r="CF17" s="25">
        <f>IsRunning!J17</f>
        <v>0</v>
      </c>
      <c r="CG17" s="25">
        <f>IsRunning!K17</f>
        <v>0</v>
      </c>
      <c r="CH17" s="25">
        <f>IsRunning!L17</f>
        <v>0</v>
      </c>
      <c r="CI17" s="29">
        <f>IsCourse!B17</f>
        <v>0</v>
      </c>
      <c r="CJ17" s="29">
        <f>IsCourse!C17</f>
        <v>1</v>
      </c>
      <c r="CK17" s="29">
        <f>IsCourse!D17</f>
        <v>0</v>
      </c>
      <c r="CL17" s="29">
        <f>IsZone1!B17</f>
        <v>1</v>
      </c>
      <c r="CM17" s="29">
        <f>IsZone1!C17</f>
        <v>0</v>
      </c>
      <c r="CN17" s="29">
        <f>IsZone1!D17</f>
        <v>0</v>
      </c>
      <c r="CO17" s="29">
        <f>IsZone1!E17</f>
        <v>1</v>
      </c>
      <c r="CP17" s="29">
        <f>IsZone1!F17</f>
        <v>1</v>
      </c>
      <c r="CQ17" s="29">
        <f>IsZone1!G17</f>
        <v>1</v>
      </c>
      <c r="CR17" s="29">
        <f>IsZone1!H17</f>
        <v>1</v>
      </c>
      <c r="CS17" s="29">
        <f>IsZone2!B17</f>
        <v>0</v>
      </c>
      <c r="CT17" s="29">
        <f>IsZone2!C17</f>
        <v>0</v>
      </c>
      <c r="CU17" s="29">
        <f>IsZone2!D17</f>
        <v>0</v>
      </c>
      <c r="CV17" s="29">
        <f>IsZone2!E17</f>
        <v>0</v>
      </c>
      <c r="CW17" s="29">
        <f>IsZone2!F17</f>
        <v>0</v>
      </c>
      <c r="CX17" s="29">
        <f>IsZone2!G17</f>
        <v>0</v>
      </c>
      <c r="CY17" s="29">
        <f>IsZone2!H17</f>
        <v>0</v>
      </c>
      <c r="CZ17" s="25">
        <f>IsZone3!B17</f>
        <v>0</v>
      </c>
      <c r="DA17" s="25">
        <f>IsZone3!C17</f>
        <v>0</v>
      </c>
      <c r="DB17" s="25">
        <f>IsZone3!D17</f>
        <v>0</v>
      </c>
      <c r="DC17" s="25">
        <f>IsZone3!E17</f>
        <v>0</v>
      </c>
      <c r="DD17" s="25">
        <f>IsZone3!F17</f>
        <v>0</v>
      </c>
      <c r="DE17" s="25">
        <f>IsZone3!G17</f>
        <v>0</v>
      </c>
      <c r="DF17" s="25">
        <f>IsZone3!H17</f>
        <v>0</v>
      </c>
      <c r="DG17" s="25">
        <f>IsZone4!B17</f>
        <v>0</v>
      </c>
      <c r="DH17" s="25">
        <f>IsZone4!C17</f>
        <v>0</v>
      </c>
      <c r="DI17" s="25">
        <f>IsZone4!D17</f>
        <v>0</v>
      </c>
      <c r="DJ17" s="25">
        <f>IsZone4!E17</f>
        <v>0</v>
      </c>
      <c r="DK17" s="25">
        <f>IsZone4!F17</f>
        <v>0</v>
      </c>
      <c r="DL17" s="25">
        <f>IsZone4!G17</f>
        <v>0</v>
      </c>
      <c r="DM17" s="25">
        <f>IsZone4!H17</f>
        <v>0</v>
      </c>
      <c r="DN17" s="25">
        <f>IsZone5!B17</f>
        <v>0</v>
      </c>
      <c r="DO17" s="25">
        <f>IsZone5!C17</f>
        <v>0</v>
      </c>
      <c r="DP17" s="25">
        <f>IsZone5!D17</f>
        <v>0</v>
      </c>
      <c r="DQ17" s="25">
        <f>IsZone5!E17</f>
        <v>0</v>
      </c>
      <c r="DR17" s="25">
        <f>IsZone5!F17</f>
        <v>0</v>
      </c>
      <c r="DS17" s="25">
        <f>IsZone5!G17</f>
        <v>0</v>
      </c>
      <c r="DT17" s="25">
        <f>IsZone5!H17</f>
        <v>0</v>
      </c>
      <c r="DU17" s="29">
        <f>IsAnything!B17</f>
        <v>0</v>
      </c>
      <c r="DV17" s="29">
        <f>IsAnything!C17</f>
        <v>0</v>
      </c>
      <c r="DW17" s="29">
        <f>IsAnything!D17</f>
        <v>1</v>
      </c>
      <c r="DX17" s="29">
        <f>IsAnything!E17</f>
        <v>1</v>
      </c>
      <c r="DY17" s="29">
        <f>IsAnything!F17</f>
        <v>1</v>
      </c>
      <c r="DZ17" s="29">
        <f>IsAnything!G17</f>
        <v>1</v>
      </c>
    </row>
    <row r="18" spans="1:130" x14ac:dyDescent="0.15">
      <c r="A18" s="29">
        <f>Data!A18</f>
        <v>17</v>
      </c>
      <c r="B18" s="70">
        <f>Data!B18</f>
        <v>44306</v>
      </c>
      <c r="C18" s="71">
        <f>Data!C18</f>
        <v>0.50277777777777777</v>
      </c>
      <c r="D18" s="72">
        <f>Data!D18</f>
        <v>44306.50277777778</v>
      </c>
      <c r="E18" s="29" t="str">
        <f>Data!E18</f>
        <v>Yoga</v>
      </c>
      <c r="F18" s="29">
        <f>Data!F18</f>
        <v>0</v>
      </c>
      <c r="G18" s="29">
        <f>Data!G18</f>
        <v>48</v>
      </c>
      <c r="H18" s="29" t="str">
        <f>Data!H18</f>
        <v>Full Practice</v>
      </c>
      <c r="I18" s="29">
        <f>Data!I18</f>
        <v>0</v>
      </c>
      <c r="J18" s="29">
        <f>Data!J18</f>
        <v>97</v>
      </c>
      <c r="K18" s="29">
        <f>Data!K18</f>
        <v>123</v>
      </c>
      <c r="L18" s="29">
        <f>Data!L18</f>
        <v>247</v>
      </c>
      <c r="M18" s="29">
        <f>Data!M18</f>
        <v>1</v>
      </c>
      <c r="N18" s="29">
        <f>Data!N18</f>
        <v>0</v>
      </c>
      <c r="O18" s="29">
        <f>Data!O18</f>
        <v>0</v>
      </c>
      <c r="P18" s="29">
        <f>Data!P18</f>
        <v>0</v>
      </c>
      <c r="Q18" s="29">
        <f>Data!Q18</f>
        <v>68</v>
      </c>
      <c r="R18" s="29">
        <f>Data!R18</f>
        <v>41</v>
      </c>
      <c r="S18" s="29">
        <f>Data!S18</f>
        <v>45</v>
      </c>
      <c r="T18" s="25">
        <f>Work!B18</f>
        <v>-0.93257616598223281</v>
      </c>
      <c r="U18" s="25">
        <f>Work!C18</f>
        <v>-0.86583480082633901</v>
      </c>
      <c r="V18" s="25">
        <f>Work!D18</f>
        <v>0</v>
      </c>
      <c r="W18" s="25">
        <f>Work!E18</f>
        <v>0</v>
      </c>
      <c r="X18" s="25">
        <f>Work!F18</f>
        <v>0</v>
      </c>
      <c r="Y18" s="25">
        <f>Work!G18</f>
        <v>0</v>
      </c>
      <c r="Z18" s="25">
        <f>Work!H18</f>
        <v>0</v>
      </c>
      <c r="AA18" s="25">
        <f>Work!I18</f>
        <v>0</v>
      </c>
      <c r="AB18" s="25">
        <f>Work!J18</f>
        <v>0</v>
      </c>
      <c r="AC18" s="25">
        <f>Work!K18</f>
        <v>0</v>
      </c>
      <c r="AD18" s="25">
        <f>Work!L18</f>
        <v>0</v>
      </c>
      <c r="AE18" s="25">
        <f>Work!M18</f>
        <v>5.145833333333333</v>
      </c>
      <c r="AF18" s="25">
        <f>Work!N18</f>
        <v>0</v>
      </c>
      <c r="AG18" s="25">
        <f>Work!O18</f>
        <v>0</v>
      </c>
      <c r="AH18" s="25">
        <f>Work!P18</f>
        <v>-0.78887542285807066</v>
      </c>
      <c r="AI18" s="25">
        <f>Work!Q18</f>
        <v>-0.25806470041989327</v>
      </c>
      <c r="AJ18" s="25">
        <f>Work!R18</f>
        <v>5.3049828178694157E-2</v>
      </c>
      <c r="AK18" s="25">
        <f>Work!S18</f>
        <v>0.27672238454441678</v>
      </c>
      <c r="AL18" s="25">
        <f>Work!T18</f>
        <v>0</v>
      </c>
      <c r="AM18" s="25">
        <f>Work!U18</f>
        <v>0</v>
      </c>
      <c r="AN18" s="25">
        <f>Work!V18</f>
        <v>0</v>
      </c>
      <c r="AO18" s="25">
        <f>Work!W18</f>
        <v>-0.63579374146814294</v>
      </c>
      <c r="AP18" s="25">
        <f>IsYoga!C18</f>
        <v>1</v>
      </c>
      <c r="AQ18" s="25">
        <f>IsYoga!D18</f>
        <v>1</v>
      </c>
      <c r="AR18" s="25">
        <f>IsYoga!E18</f>
        <v>0</v>
      </c>
      <c r="AS18" s="25">
        <f>IsYoga!F18</f>
        <v>0</v>
      </c>
      <c r="AT18" s="25">
        <f>IsYoga!G18</f>
        <v>0</v>
      </c>
      <c r="AU18" s="25">
        <f>IsYoga!H18</f>
        <v>0</v>
      </c>
      <c r="AV18" s="25">
        <f>IsYoga!I18</f>
        <v>0</v>
      </c>
      <c r="AW18" s="25">
        <f>IsYoga!J18</f>
        <v>1</v>
      </c>
      <c r="AX18" s="25">
        <f>IsYoga!K18</f>
        <v>1</v>
      </c>
      <c r="AY18" s="25">
        <f>IsYoga!L18</f>
        <v>1</v>
      </c>
      <c r="AZ18" s="25">
        <f>IsBiking!C18</f>
        <v>0</v>
      </c>
      <c r="BA18" s="25">
        <f>IsBiking!D18</f>
        <v>0</v>
      </c>
      <c r="BB18" s="25">
        <f>IsBiking!E18</f>
        <v>0</v>
      </c>
      <c r="BC18" s="25">
        <f>IsBiking!F18</f>
        <v>0</v>
      </c>
      <c r="BD18" s="25">
        <f>IsBiking!G18</f>
        <v>0</v>
      </c>
      <c r="BE18" s="25">
        <f>IsBiking!H18</f>
        <v>0</v>
      </c>
      <c r="BF18" s="25">
        <f>IsBiking!I18</f>
        <v>0</v>
      </c>
      <c r="BG18" s="25">
        <f>IsBiking!J18</f>
        <v>0</v>
      </c>
      <c r="BH18" s="25">
        <f>IsBiking!K18</f>
        <v>0</v>
      </c>
      <c r="BI18" s="25">
        <f>IsBiking!L18</f>
        <v>0</v>
      </c>
      <c r="BJ18" s="25">
        <f>IsBiking!M18</f>
        <v>0</v>
      </c>
      <c r="BK18" s="25">
        <f>IsBiking!N18</f>
        <v>0</v>
      </c>
      <c r="BL18" s="25">
        <f>IsBiking!O18</f>
        <v>0</v>
      </c>
      <c r="BM18" s="25">
        <f>IsWalking!B18</f>
        <v>0</v>
      </c>
      <c r="BN18" s="25">
        <f>IsWalking!C18</f>
        <v>0</v>
      </c>
      <c r="BO18" s="25">
        <f>IsWalking!D18</f>
        <v>0</v>
      </c>
      <c r="BP18" s="25">
        <f>IsWalking!E18</f>
        <v>0</v>
      </c>
      <c r="BQ18" s="25">
        <f>IsWalking!F18</f>
        <v>0</v>
      </c>
      <c r="BR18" s="25">
        <f>IsWalking!G18</f>
        <v>0</v>
      </c>
      <c r="BS18" s="25">
        <f>IsWalking!H18</f>
        <v>0</v>
      </c>
      <c r="BT18" s="25">
        <f>IsWalking!I18</f>
        <v>0</v>
      </c>
      <c r="BU18" s="25">
        <f>IsWalking!J18</f>
        <v>0</v>
      </c>
      <c r="BV18" s="25">
        <f>IsWalking!K18</f>
        <v>0</v>
      </c>
      <c r="BW18" s="25">
        <f>IsWalking!L18</f>
        <v>0</v>
      </c>
      <c r="BX18" s="25">
        <f>IsRunning!B18</f>
        <v>0</v>
      </c>
      <c r="BY18" s="25">
        <f>IsRunning!C18</f>
        <v>0</v>
      </c>
      <c r="BZ18" s="25">
        <f>IsRunning!D18</f>
        <v>0</v>
      </c>
      <c r="CA18" s="25">
        <f>IsRunning!E18</f>
        <v>0</v>
      </c>
      <c r="CB18" s="25">
        <f>IsRunning!F18</f>
        <v>0</v>
      </c>
      <c r="CC18" s="25">
        <f>IsRunning!G18</f>
        <v>0</v>
      </c>
      <c r="CD18" s="25">
        <f>IsRunning!H18</f>
        <v>0</v>
      </c>
      <c r="CE18" s="25">
        <f>IsRunning!I18</f>
        <v>0</v>
      </c>
      <c r="CF18" s="25">
        <f>IsRunning!J18</f>
        <v>0</v>
      </c>
      <c r="CG18" s="25">
        <f>IsRunning!K18</f>
        <v>0</v>
      </c>
      <c r="CH18" s="25">
        <f>IsRunning!L18</f>
        <v>0</v>
      </c>
      <c r="CI18" s="29">
        <f>IsCourse!B18</f>
        <v>0</v>
      </c>
      <c r="CJ18" s="29">
        <f>IsCourse!C18</f>
        <v>0</v>
      </c>
      <c r="CK18" s="29">
        <f>IsCourse!D18</f>
        <v>0</v>
      </c>
      <c r="CL18" s="29">
        <f>IsZone1!B18</f>
        <v>1</v>
      </c>
      <c r="CM18" s="29">
        <f>IsZone1!C18</f>
        <v>0</v>
      </c>
      <c r="CN18" s="29">
        <f>IsZone1!D18</f>
        <v>1</v>
      </c>
      <c r="CO18" s="29">
        <f>IsZone1!E18</f>
        <v>1</v>
      </c>
      <c r="CP18" s="29">
        <f>IsZone1!F18</f>
        <v>1</v>
      </c>
      <c r="CQ18" s="29">
        <f>IsZone1!G18</f>
        <v>1</v>
      </c>
      <c r="CR18" s="29">
        <f>IsZone1!H18</f>
        <v>1</v>
      </c>
      <c r="CS18" s="29">
        <f>IsZone2!B18</f>
        <v>0</v>
      </c>
      <c r="CT18" s="29">
        <f>IsZone2!C18</f>
        <v>0</v>
      </c>
      <c r="CU18" s="29">
        <f>IsZone2!D18</f>
        <v>0</v>
      </c>
      <c r="CV18" s="29">
        <f>IsZone2!E18</f>
        <v>0</v>
      </c>
      <c r="CW18" s="29">
        <f>IsZone2!F18</f>
        <v>0</v>
      </c>
      <c r="CX18" s="29">
        <f>IsZone2!G18</f>
        <v>0</v>
      </c>
      <c r="CY18" s="29">
        <f>IsZone2!H18</f>
        <v>0</v>
      </c>
      <c r="CZ18" s="25">
        <f>IsZone3!B18</f>
        <v>0</v>
      </c>
      <c r="DA18" s="25">
        <f>IsZone3!C18</f>
        <v>0</v>
      </c>
      <c r="DB18" s="25">
        <f>IsZone3!D18</f>
        <v>0</v>
      </c>
      <c r="DC18" s="25">
        <f>IsZone3!E18</f>
        <v>0</v>
      </c>
      <c r="DD18" s="25">
        <f>IsZone3!F18</f>
        <v>0</v>
      </c>
      <c r="DE18" s="25">
        <f>IsZone3!G18</f>
        <v>0</v>
      </c>
      <c r="DF18" s="25">
        <f>IsZone3!H18</f>
        <v>0</v>
      </c>
      <c r="DG18" s="25">
        <f>IsZone4!B18</f>
        <v>0</v>
      </c>
      <c r="DH18" s="25">
        <f>IsZone4!C18</f>
        <v>0</v>
      </c>
      <c r="DI18" s="25">
        <f>IsZone4!D18</f>
        <v>0</v>
      </c>
      <c r="DJ18" s="25">
        <f>IsZone4!E18</f>
        <v>0</v>
      </c>
      <c r="DK18" s="25">
        <f>IsZone4!F18</f>
        <v>0</v>
      </c>
      <c r="DL18" s="25">
        <f>IsZone4!G18</f>
        <v>0</v>
      </c>
      <c r="DM18" s="25">
        <f>IsZone4!H18</f>
        <v>0</v>
      </c>
      <c r="DN18" s="25">
        <f>IsZone5!B18</f>
        <v>0</v>
      </c>
      <c r="DO18" s="25">
        <f>IsZone5!C18</f>
        <v>0</v>
      </c>
      <c r="DP18" s="25">
        <f>IsZone5!D18</f>
        <v>0</v>
      </c>
      <c r="DQ18" s="25">
        <f>IsZone5!E18</f>
        <v>0</v>
      </c>
      <c r="DR18" s="25">
        <f>IsZone5!F18</f>
        <v>0</v>
      </c>
      <c r="DS18" s="25">
        <f>IsZone5!G18</f>
        <v>0</v>
      </c>
      <c r="DT18" s="25">
        <f>IsZone5!H18</f>
        <v>0</v>
      </c>
      <c r="DU18" s="29">
        <f>IsAnything!B18</f>
        <v>0</v>
      </c>
      <c r="DV18" s="29">
        <f>IsAnything!C18</f>
        <v>1</v>
      </c>
      <c r="DW18" s="29">
        <f>IsAnything!D18</f>
        <v>1</v>
      </c>
      <c r="DX18" s="29">
        <f>IsAnything!E18</f>
        <v>1</v>
      </c>
      <c r="DY18" s="29">
        <f>IsAnything!F18</f>
        <v>1</v>
      </c>
      <c r="DZ18" s="29">
        <f>IsAnything!G18</f>
        <v>1</v>
      </c>
    </row>
    <row r="19" spans="1:130" x14ac:dyDescent="0.15">
      <c r="A19" s="29">
        <f>Data!A19</f>
        <v>18</v>
      </c>
      <c r="B19" s="70">
        <f>Data!B19</f>
        <v>44306</v>
      </c>
      <c r="C19" s="71">
        <f>Data!C19</f>
        <v>0.71805555555555556</v>
      </c>
      <c r="D19" s="72">
        <f>Data!D19</f>
        <v>44306.718055555553</v>
      </c>
      <c r="E19" s="29" t="str">
        <f>Data!E19</f>
        <v>Mountain Biking</v>
      </c>
      <c r="F19" s="29">
        <f>Data!F19</f>
        <v>4</v>
      </c>
      <c r="G19" s="29">
        <f>Data!G19</f>
        <v>97</v>
      </c>
      <c r="H19" s="29" t="str">
        <f>Data!H19</f>
        <v>Whole Enchilada</v>
      </c>
      <c r="I19" s="29">
        <f>Data!I19</f>
        <v>15</v>
      </c>
      <c r="J19" s="29">
        <f>Data!J19</f>
        <v>145</v>
      </c>
      <c r="K19" s="29">
        <f>Data!K19</f>
        <v>161</v>
      </c>
      <c r="L19" s="29">
        <f>Data!L19</f>
        <v>755</v>
      </c>
      <c r="M19" s="29">
        <f>Data!M19</f>
        <v>4</v>
      </c>
      <c r="N19" s="29">
        <f>Data!N19</f>
        <v>14.59</v>
      </c>
      <c r="O19" s="29">
        <f>Data!O19</f>
        <v>9</v>
      </c>
      <c r="P19" s="29">
        <f>Data!P19</f>
        <v>1298</v>
      </c>
      <c r="Q19" s="29">
        <f>Data!Q19</f>
        <v>75</v>
      </c>
      <c r="R19" s="29">
        <f>Data!R19</f>
        <v>37</v>
      </c>
      <c r="S19" s="29">
        <f>Data!S19</f>
        <v>26</v>
      </c>
      <c r="T19" s="25">
        <f>Work!B19</f>
        <v>1.2876335064553925</v>
      </c>
      <c r="U19" s="25">
        <f>Work!C19</f>
        <v>1.0147753544796436</v>
      </c>
      <c r="V19" s="25">
        <f>Work!D19</f>
        <v>75868</v>
      </c>
      <c r="W19" s="25">
        <f>Work!E19</f>
        <v>782.14432989690727</v>
      </c>
      <c r="X19" s="25">
        <f>Work!F19</f>
        <v>23124.5664</v>
      </c>
      <c r="Y19" s="25">
        <f>Work!G19</f>
        <v>238.39759175257734</v>
      </c>
      <c r="Z19" s="25">
        <f>Work!H19</f>
        <v>1.7108662413665841E-2</v>
      </c>
      <c r="AA19" s="25">
        <f>Work!I19</f>
        <v>13.381443298969073</v>
      </c>
      <c r="AB19" s="25">
        <f>Work!J19</f>
        <v>395.63040000000001</v>
      </c>
      <c r="AC19" s="25">
        <f>Work!K19</f>
        <v>5.6130783993251436E-2</v>
      </c>
      <c r="AD19" s="25">
        <f>Work!L19</f>
        <v>4.0786639175257733</v>
      </c>
      <c r="AE19" s="25">
        <f>Work!M19</f>
        <v>7.7835051546391751</v>
      </c>
      <c r="AF19" s="25">
        <f>Work!N19</f>
        <v>9.9514947013233518E-3</v>
      </c>
      <c r="AG19" s="25">
        <f>Work!O19</f>
        <v>3.2649260831113358E-2</v>
      </c>
      <c r="AH19" s="25">
        <f>Work!P19</f>
        <v>0.40426873613615882</v>
      </c>
      <c r="AI19" s="25">
        <f>Work!Q19</f>
        <v>0.3676658813151662</v>
      </c>
      <c r="AJ19" s="25">
        <f>Work!R19</f>
        <v>5.3679345894063278E-2</v>
      </c>
      <c r="AK19" s="25">
        <f>Work!S19</f>
        <v>0.28553612458197031</v>
      </c>
      <c r="AL19" s="25">
        <f>Work!T19</f>
        <v>299174.78879757214</v>
      </c>
      <c r="AM19" s="25">
        <f>Work!U19</f>
        <v>12.937530746417462</v>
      </c>
      <c r="AN19" s="25">
        <f>Work!V19</f>
        <v>3084.276173170847</v>
      </c>
      <c r="AO19" s="25">
        <f>Work!W19</f>
        <v>28114.854849702442</v>
      </c>
      <c r="AP19" s="25">
        <f>IsYoga!C19</f>
        <v>0</v>
      </c>
      <c r="AQ19" s="25">
        <f>IsYoga!D19</f>
        <v>0</v>
      </c>
      <c r="AR19" s="25">
        <f>IsYoga!E19</f>
        <v>0</v>
      </c>
      <c r="AS19" s="25">
        <f>IsYoga!F19</f>
        <v>0</v>
      </c>
      <c r="AT19" s="25">
        <f>IsYoga!G19</f>
        <v>0</v>
      </c>
      <c r="AU19" s="25">
        <f>IsYoga!H19</f>
        <v>0</v>
      </c>
      <c r="AV19" s="25">
        <f>IsYoga!I19</f>
        <v>0</v>
      </c>
      <c r="AW19" s="25">
        <f>IsYoga!J19</f>
        <v>0</v>
      </c>
      <c r="AX19" s="25">
        <f>IsYoga!K19</f>
        <v>0</v>
      </c>
      <c r="AY19" s="25">
        <f>IsYoga!L19</f>
        <v>0</v>
      </c>
      <c r="AZ19" s="25">
        <f>IsBiking!C19</f>
        <v>0</v>
      </c>
      <c r="BA19" s="25">
        <f>IsBiking!D19</f>
        <v>0</v>
      </c>
      <c r="BB19" s="25">
        <f>IsBiking!E19</f>
        <v>0</v>
      </c>
      <c r="BC19" s="25">
        <f>IsBiking!F19</f>
        <v>0</v>
      </c>
      <c r="BD19" s="25">
        <f>IsBiking!G19</f>
        <v>0</v>
      </c>
      <c r="BE19" s="25">
        <f>IsBiking!H19</f>
        <v>0</v>
      </c>
      <c r="BF19" s="25">
        <f>IsBiking!I19</f>
        <v>0</v>
      </c>
      <c r="BG19" s="25">
        <f>IsBiking!J19</f>
        <v>0</v>
      </c>
      <c r="BH19" s="25">
        <f>IsBiking!K19</f>
        <v>0</v>
      </c>
      <c r="BI19" s="25">
        <f>IsBiking!L19</f>
        <v>0</v>
      </c>
      <c r="BJ19" s="25">
        <f>IsBiking!M19</f>
        <v>0</v>
      </c>
      <c r="BK19" s="25">
        <f>IsBiking!N19</f>
        <v>0</v>
      </c>
      <c r="BL19" s="25">
        <f>IsBiking!O19</f>
        <v>0</v>
      </c>
      <c r="BM19" s="25">
        <f>IsWalking!B19</f>
        <v>0</v>
      </c>
      <c r="BN19" s="25">
        <f>IsWalking!C19</f>
        <v>0</v>
      </c>
      <c r="BO19" s="25">
        <f>IsWalking!D19</f>
        <v>0</v>
      </c>
      <c r="BP19" s="25">
        <f>IsWalking!E19</f>
        <v>0</v>
      </c>
      <c r="BQ19" s="25">
        <f>IsWalking!F19</f>
        <v>0</v>
      </c>
      <c r="BR19" s="25">
        <f>IsWalking!G19</f>
        <v>0</v>
      </c>
      <c r="BS19" s="25">
        <f>IsWalking!H19</f>
        <v>0</v>
      </c>
      <c r="BT19" s="25">
        <f>IsWalking!I19</f>
        <v>0</v>
      </c>
      <c r="BU19" s="25">
        <f>IsWalking!J19</f>
        <v>0</v>
      </c>
      <c r="BV19" s="25">
        <f>IsWalking!K19</f>
        <v>0</v>
      </c>
      <c r="BW19" s="25">
        <f>IsWalking!L19</f>
        <v>0</v>
      </c>
      <c r="BX19" s="25">
        <f>IsRunning!B19</f>
        <v>0</v>
      </c>
      <c r="BY19" s="25">
        <f>IsRunning!C19</f>
        <v>0</v>
      </c>
      <c r="BZ19" s="25">
        <f>IsRunning!D19</f>
        <v>0</v>
      </c>
      <c r="CA19" s="25">
        <f>IsRunning!E19</f>
        <v>0</v>
      </c>
      <c r="CB19" s="25">
        <f>IsRunning!F19</f>
        <v>0</v>
      </c>
      <c r="CC19" s="25">
        <f>IsRunning!G19</f>
        <v>0</v>
      </c>
      <c r="CD19" s="25">
        <f>IsRunning!H19</f>
        <v>0</v>
      </c>
      <c r="CE19" s="25">
        <f>IsRunning!I19</f>
        <v>0</v>
      </c>
      <c r="CF19" s="25">
        <f>IsRunning!J19</f>
        <v>0</v>
      </c>
      <c r="CG19" s="25">
        <f>IsRunning!K19</f>
        <v>0</v>
      </c>
      <c r="CH19" s="25">
        <f>IsRunning!L19</f>
        <v>0</v>
      </c>
      <c r="CI19" s="29">
        <f>IsCourse!B19</f>
        <v>0</v>
      </c>
      <c r="CJ19" s="29">
        <f>IsCourse!C19</f>
        <v>0</v>
      </c>
      <c r="CK19" s="29">
        <f>IsCourse!D19</f>
        <v>0</v>
      </c>
      <c r="CL19" s="29">
        <f>IsZone1!B19</f>
        <v>0</v>
      </c>
      <c r="CM19" s="29">
        <f>IsZone1!C19</f>
        <v>0</v>
      </c>
      <c r="CN19" s="29">
        <f>IsZone1!D19</f>
        <v>0</v>
      </c>
      <c r="CO19" s="29">
        <f>IsZone1!E19</f>
        <v>0</v>
      </c>
      <c r="CP19" s="29">
        <f>IsZone1!F19</f>
        <v>0</v>
      </c>
      <c r="CQ19" s="29">
        <f>IsZone1!G19</f>
        <v>0</v>
      </c>
      <c r="CR19" s="29">
        <f>IsZone1!H19</f>
        <v>0</v>
      </c>
      <c r="CS19" s="29">
        <f>IsZone2!B19</f>
        <v>0</v>
      </c>
      <c r="CT19" s="29">
        <f>IsZone2!C19</f>
        <v>0</v>
      </c>
      <c r="CU19" s="29">
        <f>IsZone2!D19</f>
        <v>0</v>
      </c>
      <c r="CV19" s="29">
        <f>IsZone2!E19</f>
        <v>0</v>
      </c>
      <c r="CW19" s="29">
        <f>IsZone2!F19</f>
        <v>0</v>
      </c>
      <c r="CX19" s="29">
        <f>IsZone2!G19</f>
        <v>0</v>
      </c>
      <c r="CY19" s="29">
        <f>IsZone2!H19</f>
        <v>0</v>
      </c>
      <c r="CZ19" s="25">
        <f>IsZone3!B19</f>
        <v>0</v>
      </c>
      <c r="DA19" s="25">
        <f>IsZone3!C19</f>
        <v>0</v>
      </c>
      <c r="DB19" s="25">
        <f>IsZone3!D19</f>
        <v>0</v>
      </c>
      <c r="DC19" s="25">
        <f>IsZone3!E19</f>
        <v>0</v>
      </c>
      <c r="DD19" s="25">
        <f>IsZone3!F19</f>
        <v>0</v>
      </c>
      <c r="DE19" s="25">
        <f>IsZone3!G19</f>
        <v>0</v>
      </c>
      <c r="DF19" s="25">
        <f>IsZone3!H19</f>
        <v>0</v>
      </c>
      <c r="DG19" s="25">
        <f>IsZone4!B19</f>
        <v>1</v>
      </c>
      <c r="DH19" s="25">
        <f>IsZone4!C19</f>
        <v>0</v>
      </c>
      <c r="DI19" s="25">
        <f>IsZone4!D19</f>
        <v>0</v>
      </c>
      <c r="DJ19" s="25">
        <f>IsZone4!E19</f>
        <v>0</v>
      </c>
      <c r="DK19" s="25">
        <f>IsZone4!F19</f>
        <v>0</v>
      </c>
      <c r="DL19" s="25">
        <f>IsZone4!G19</f>
        <v>0</v>
      </c>
      <c r="DM19" s="25">
        <f>IsZone4!H19</f>
        <v>0</v>
      </c>
      <c r="DN19" s="25">
        <f>IsZone5!B19</f>
        <v>0</v>
      </c>
      <c r="DO19" s="25">
        <f>IsZone5!C19</f>
        <v>0</v>
      </c>
      <c r="DP19" s="25">
        <f>IsZone5!D19</f>
        <v>0</v>
      </c>
      <c r="DQ19" s="25">
        <f>IsZone5!E19</f>
        <v>0</v>
      </c>
      <c r="DR19" s="25">
        <f>IsZone5!F19</f>
        <v>0</v>
      </c>
      <c r="DS19" s="25">
        <f>IsZone5!G19</f>
        <v>0</v>
      </c>
      <c r="DT19" s="25">
        <f>IsZone5!H19</f>
        <v>0</v>
      </c>
      <c r="DU19" s="29">
        <f>IsAnything!B19</f>
        <v>1</v>
      </c>
      <c r="DV19" s="29">
        <f>IsAnything!C19</f>
        <v>1</v>
      </c>
      <c r="DW19" s="29">
        <f>IsAnything!D19</f>
        <v>1</v>
      </c>
      <c r="DX19" s="29">
        <f>IsAnything!E19</f>
        <v>1</v>
      </c>
      <c r="DY19" s="29">
        <f>IsAnything!F19</f>
        <v>1</v>
      </c>
      <c r="DZ19" s="29">
        <f>IsAnything!G19</f>
        <v>1</v>
      </c>
    </row>
    <row r="20" spans="1:130" x14ac:dyDescent="0.15">
      <c r="A20" s="29">
        <f>Data!A20</f>
        <v>19</v>
      </c>
      <c r="B20" s="70">
        <f>Data!B20</f>
        <v>44308</v>
      </c>
      <c r="C20" s="71">
        <f>Data!C20</f>
        <v>0.52638888888888891</v>
      </c>
      <c r="D20" s="72">
        <f>Data!D20</f>
        <v>44308.526388888888</v>
      </c>
      <c r="E20" s="29" t="str">
        <f>Data!E20</f>
        <v>Yoga</v>
      </c>
      <c r="F20" s="29">
        <f>Data!F20</f>
        <v>0</v>
      </c>
      <c r="G20" s="29">
        <f>Data!G20</f>
        <v>48</v>
      </c>
      <c r="H20" s="29" t="str">
        <f>Data!H20</f>
        <v>Full Practice</v>
      </c>
      <c r="I20" s="29">
        <f>Data!I20</f>
        <v>0</v>
      </c>
      <c r="J20" s="29">
        <f>Data!J20</f>
        <v>99</v>
      </c>
      <c r="K20" s="29">
        <f>Data!K20</f>
        <v>126</v>
      </c>
      <c r="L20" s="29">
        <f>Data!L20</f>
        <v>264</v>
      </c>
      <c r="M20" s="29">
        <f>Data!M20</f>
        <v>1</v>
      </c>
      <c r="N20" s="29">
        <f>Data!N20</f>
        <v>0</v>
      </c>
      <c r="O20" s="29">
        <f>Data!O20</f>
        <v>0</v>
      </c>
      <c r="P20" s="29">
        <f>Data!P20</f>
        <v>0</v>
      </c>
      <c r="Q20" s="29">
        <f>Data!Q20</f>
        <v>54</v>
      </c>
      <c r="R20" s="29">
        <f>Data!R20</f>
        <v>24</v>
      </c>
      <c r="S20" s="29">
        <f>Data!S20</f>
        <v>32</v>
      </c>
      <c r="T20" s="25">
        <f>Work!B20</f>
        <v>-0.84006742963066516</v>
      </c>
      <c r="U20" s="25">
        <f>Work!C20</f>
        <v>-0.71736557803902457</v>
      </c>
      <c r="V20" s="25">
        <f>Work!D20</f>
        <v>0</v>
      </c>
      <c r="W20" s="25">
        <f>Work!E20</f>
        <v>0</v>
      </c>
      <c r="X20" s="25">
        <f>Work!F20</f>
        <v>0</v>
      </c>
      <c r="Y20" s="25">
        <f>Work!G20</f>
        <v>0</v>
      </c>
      <c r="Z20" s="25">
        <f>Work!H20</f>
        <v>0</v>
      </c>
      <c r="AA20" s="25">
        <f>Work!I20</f>
        <v>0</v>
      </c>
      <c r="AB20" s="25">
        <f>Work!J20</f>
        <v>0</v>
      </c>
      <c r="AC20" s="25">
        <f>Work!K20</f>
        <v>0</v>
      </c>
      <c r="AD20" s="25">
        <f>Work!L20</f>
        <v>0</v>
      </c>
      <c r="AE20" s="25">
        <f>Work!M20</f>
        <v>5.5</v>
      </c>
      <c r="AF20" s="25">
        <f>Work!N20</f>
        <v>0</v>
      </c>
      <c r="AG20" s="25">
        <f>Work!O20</f>
        <v>0</v>
      </c>
      <c r="AH20" s="25">
        <f>Work!P20</f>
        <v>-0.74894737029330316</v>
      </c>
      <c r="AI20" s="25">
        <f>Work!Q20</f>
        <v>-0.17404632005338291</v>
      </c>
      <c r="AJ20" s="25">
        <f>Work!R20</f>
        <v>5.5555555555555552E-2</v>
      </c>
      <c r="AK20" s="25">
        <f>Work!S20</f>
        <v>0.20718136891690017</v>
      </c>
      <c r="AL20" s="25">
        <f>Work!T20</f>
        <v>0</v>
      </c>
      <c r="AM20" s="25">
        <f>Work!U20</f>
        <v>0</v>
      </c>
      <c r="AN20" s="25">
        <f>Work!V20</f>
        <v>0</v>
      </c>
      <c r="AO20" s="25">
        <f>Work!W20</f>
        <v>-0.63579374146814294</v>
      </c>
      <c r="AP20" s="25">
        <f>IsYoga!C20</f>
        <v>1</v>
      </c>
      <c r="AQ20" s="25">
        <f>IsYoga!D20</f>
        <v>1</v>
      </c>
      <c r="AR20" s="25">
        <f>IsYoga!E20</f>
        <v>0</v>
      </c>
      <c r="AS20" s="25">
        <f>IsYoga!F20</f>
        <v>0</v>
      </c>
      <c r="AT20" s="25">
        <f>IsYoga!G20</f>
        <v>0</v>
      </c>
      <c r="AU20" s="25">
        <f>IsYoga!H20</f>
        <v>0</v>
      </c>
      <c r="AV20" s="25">
        <f>IsYoga!I20</f>
        <v>0</v>
      </c>
      <c r="AW20" s="25">
        <f>IsYoga!J20</f>
        <v>0</v>
      </c>
      <c r="AX20" s="25">
        <f>IsYoga!K20</f>
        <v>1</v>
      </c>
      <c r="AY20" s="25">
        <f>IsYoga!L20</f>
        <v>1</v>
      </c>
      <c r="AZ20" s="25">
        <f>IsBiking!C20</f>
        <v>0</v>
      </c>
      <c r="BA20" s="25">
        <f>IsBiking!D20</f>
        <v>0</v>
      </c>
      <c r="BB20" s="25">
        <f>IsBiking!E20</f>
        <v>0</v>
      </c>
      <c r="BC20" s="25">
        <f>IsBiking!F20</f>
        <v>0</v>
      </c>
      <c r="BD20" s="25">
        <f>IsBiking!G20</f>
        <v>0</v>
      </c>
      <c r="BE20" s="25">
        <f>IsBiking!H20</f>
        <v>0</v>
      </c>
      <c r="BF20" s="25">
        <f>IsBiking!I20</f>
        <v>0</v>
      </c>
      <c r="BG20" s="25">
        <f>IsBiking!J20</f>
        <v>0</v>
      </c>
      <c r="BH20" s="25">
        <f>IsBiking!K20</f>
        <v>0</v>
      </c>
      <c r="BI20" s="25">
        <f>IsBiking!L20</f>
        <v>0</v>
      </c>
      <c r="BJ20" s="25">
        <f>IsBiking!M20</f>
        <v>0</v>
      </c>
      <c r="BK20" s="25">
        <f>IsBiking!N20</f>
        <v>0</v>
      </c>
      <c r="BL20" s="25">
        <f>IsBiking!O20</f>
        <v>0</v>
      </c>
      <c r="BM20" s="25">
        <f>IsWalking!B20</f>
        <v>0</v>
      </c>
      <c r="BN20" s="25">
        <f>IsWalking!C20</f>
        <v>0</v>
      </c>
      <c r="BO20" s="25">
        <f>IsWalking!D20</f>
        <v>0</v>
      </c>
      <c r="BP20" s="25">
        <f>IsWalking!E20</f>
        <v>0</v>
      </c>
      <c r="BQ20" s="25">
        <f>IsWalking!F20</f>
        <v>0</v>
      </c>
      <c r="BR20" s="25">
        <f>IsWalking!G20</f>
        <v>0</v>
      </c>
      <c r="BS20" s="25">
        <f>IsWalking!H20</f>
        <v>0</v>
      </c>
      <c r="BT20" s="25">
        <f>IsWalking!I20</f>
        <v>0</v>
      </c>
      <c r="BU20" s="25">
        <f>IsWalking!J20</f>
        <v>0</v>
      </c>
      <c r="BV20" s="25">
        <f>IsWalking!K20</f>
        <v>0</v>
      </c>
      <c r="BW20" s="25">
        <f>IsWalking!L20</f>
        <v>0</v>
      </c>
      <c r="BX20" s="25">
        <f>IsRunning!B20</f>
        <v>0</v>
      </c>
      <c r="BY20" s="25">
        <f>IsRunning!C20</f>
        <v>0</v>
      </c>
      <c r="BZ20" s="25">
        <f>IsRunning!D20</f>
        <v>0</v>
      </c>
      <c r="CA20" s="25">
        <f>IsRunning!E20</f>
        <v>0</v>
      </c>
      <c r="CB20" s="25">
        <f>IsRunning!F20</f>
        <v>0</v>
      </c>
      <c r="CC20" s="25">
        <f>IsRunning!G20</f>
        <v>0</v>
      </c>
      <c r="CD20" s="25">
        <f>IsRunning!H20</f>
        <v>0</v>
      </c>
      <c r="CE20" s="25">
        <f>IsRunning!I20</f>
        <v>0</v>
      </c>
      <c r="CF20" s="25">
        <f>IsRunning!J20</f>
        <v>0</v>
      </c>
      <c r="CG20" s="25">
        <f>IsRunning!K20</f>
        <v>0</v>
      </c>
      <c r="CH20" s="25">
        <f>IsRunning!L20</f>
        <v>0</v>
      </c>
      <c r="CI20" s="29">
        <f>IsCourse!B20</f>
        <v>0</v>
      </c>
      <c r="CJ20" s="29">
        <f>IsCourse!C20</f>
        <v>0</v>
      </c>
      <c r="CK20" s="29">
        <f>IsCourse!D20</f>
        <v>0</v>
      </c>
      <c r="CL20" s="29">
        <f>IsZone1!B20</f>
        <v>1</v>
      </c>
      <c r="CM20" s="29">
        <f>IsZone1!C20</f>
        <v>0</v>
      </c>
      <c r="CN20" s="29">
        <f>IsZone1!D20</f>
        <v>0</v>
      </c>
      <c r="CO20" s="29">
        <f>IsZone1!E20</f>
        <v>0</v>
      </c>
      <c r="CP20" s="29">
        <f>IsZone1!F20</f>
        <v>0</v>
      </c>
      <c r="CQ20" s="29">
        <f>IsZone1!G20</f>
        <v>1</v>
      </c>
      <c r="CR20" s="29">
        <f>IsZone1!H20</f>
        <v>1</v>
      </c>
      <c r="CS20" s="29">
        <f>IsZone2!B20</f>
        <v>0</v>
      </c>
      <c r="CT20" s="29">
        <f>IsZone2!C20</f>
        <v>0</v>
      </c>
      <c r="CU20" s="29">
        <f>IsZone2!D20</f>
        <v>0</v>
      </c>
      <c r="CV20" s="29">
        <f>IsZone2!E20</f>
        <v>0</v>
      </c>
      <c r="CW20" s="29">
        <f>IsZone2!F20</f>
        <v>0</v>
      </c>
      <c r="CX20" s="29">
        <f>IsZone2!G20</f>
        <v>0</v>
      </c>
      <c r="CY20" s="29">
        <f>IsZone2!H20</f>
        <v>0</v>
      </c>
      <c r="CZ20" s="25">
        <f>IsZone3!B20</f>
        <v>0</v>
      </c>
      <c r="DA20" s="25">
        <f>IsZone3!C20</f>
        <v>0</v>
      </c>
      <c r="DB20" s="25">
        <f>IsZone3!D20</f>
        <v>0</v>
      </c>
      <c r="DC20" s="25">
        <f>IsZone3!E20</f>
        <v>0</v>
      </c>
      <c r="DD20" s="25">
        <f>IsZone3!F20</f>
        <v>0</v>
      </c>
      <c r="DE20" s="25">
        <f>IsZone3!G20</f>
        <v>0</v>
      </c>
      <c r="DF20" s="25">
        <f>IsZone3!H20</f>
        <v>0</v>
      </c>
      <c r="DG20" s="25">
        <f>IsZone4!B20</f>
        <v>0</v>
      </c>
      <c r="DH20" s="25">
        <f>IsZone4!C20</f>
        <v>0</v>
      </c>
      <c r="DI20" s="25">
        <f>IsZone4!D20</f>
        <v>0</v>
      </c>
      <c r="DJ20" s="25">
        <f>IsZone4!E20</f>
        <v>0</v>
      </c>
      <c r="DK20" s="25">
        <f>IsZone4!F20</f>
        <v>0</v>
      </c>
      <c r="DL20" s="25">
        <f>IsZone4!G20</f>
        <v>0</v>
      </c>
      <c r="DM20" s="25">
        <f>IsZone4!H20</f>
        <v>0</v>
      </c>
      <c r="DN20" s="25">
        <f>IsZone5!B20</f>
        <v>0</v>
      </c>
      <c r="DO20" s="25">
        <f>IsZone5!C20</f>
        <v>0</v>
      </c>
      <c r="DP20" s="25">
        <f>IsZone5!D20</f>
        <v>0</v>
      </c>
      <c r="DQ20" s="25">
        <f>IsZone5!E20</f>
        <v>0</v>
      </c>
      <c r="DR20" s="25">
        <f>IsZone5!F20</f>
        <v>0</v>
      </c>
      <c r="DS20" s="25">
        <f>IsZone5!G20</f>
        <v>0</v>
      </c>
      <c r="DT20" s="25">
        <f>IsZone5!H20</f>
        <v>0</v>
      </c>
      <c r="DU20" s="29">
        <f>IsAnything!B20</f>
        <v>0</v>
      </c>
      <c r="DV20" s="29">
        <f>IsAnything!C20</f>
        <v>0</v>
      </c>
      <c r="DW20" s="29">
        <f>IsAnything!D20</f>
        <v>0</v>
      </c>
      <c r="DX20" s="29">
        <f>IsAnything!E20</f>
        <v>1</v>
      </c>
      <c r="DY20" s="29">
        <f>IsAnything!F20</f>
        <v>1</v>
      </c>
      <c r="DZ20" s="29">
        <f>IsAnything!G20</f>
        <v>1</v>
      </c>
    </row>
    <row r="21" spans="1:130" x14ac:dyDescent="0.15">
      <c r="A21" s="29">
        <f>Data!A21</f>
        <v>20</v>
      </c>
      <c r="B21" s="70">
        <f>Data!B21</f>
        <v>44308</v>
      </c>
      <c r="C21" s="71">
        <f>Data!C21</f>
        <v>0.71666666666666667</v>
      </c>
      <c r="D21" s="72">
        <f>Data!D21</f>
        <v>44308.716666666667</v>
      </c>
      <c r="E21" s="29" t="str">
        <f>Data!E21</f>
        <v>Mountain Biking</v>
      </c>
      <c r="F21" s="29">
        <f>Data!F21</f>
        <v>4</v>
      </c>
      <c r="G21" s="29">
        <f>Data!G21</f>
        <v>94</v>
      </c>
      <c r="H21" s="29" t="str">
        <f>Data!H21</f>
        <v>Whole Enchilada</v>
      </c>
      <c r="I21" s="29">
        <f>Data!I21</f>
        <v>15</v>
      </c>
      <c r="J21" s="29">
        <f>Data!J21</f>
        <v>149</v>
      </c>
      <c r="K21" s="29">
        <f>Data!K21</f>
        <v>163</v>
      </c>
      <c r="L21" s="29">
        <f>Data!L21</f>
        <v>961</v>
      </c>
      <c r="M21" s="29">
        <f>Data!M21</f>
        <v>4</v>
      </c>
      <c r="N21" s="29">
        <f>Data!N21</f>
        <v>13.88</v>
      </c>
      <c r="O21" s="29">
        <f>Data!O21</f>
        <v>8.8000000000000007</v>
      </c>
      <c r="P21" s="29">
        <f>Data!P21</f>
        <v>1731</v>
      </c>
      <c r="Q21" s="29">
        <f>Data!Q21</f>
        <v>64</v>
      </c>
      <c r="R21" s="29">
        <f>Data!R21</f>
        <v>26</v>
      </c>
      <c r="S21" s="29">
        <f>Data!S21</f>
        <v>25</v>
      </c>
      <c r="T21" s="25">
        <f>Work!B21</f>
        <v>1.4726509791585278</v>
      </c>
      <c r="U21" s="25">
        <f>Work!C21</f>
        <v>1.1137548363378533</v>
      </c>
      <c r="V21" s="25">
        <f>Work!D21</f>
        <v>72176</v>
      </c>
      <c r="W21" s="25">
        <f>Work!E21</f>
        <v>767.82978723404256</v>
      </c>
      <c r="X21" s="25">
        <f>Work!F21</f>
        <v>21999.2448</v>
      </c>
      <c r="Y21" s="25">
        <f>Work!G21</f>
        <v>234.03451914893617</v>
      </c>
      <c r="Z21" s="25">
        <f>Work!H21</f>
        <v>2.398304145422301E-2</v>
      </c>
      <c r="AA21" s="25">
        <f>Work!I21</f>
        <v>18.414893617021278</v>
      </c>
      <c r="AB21" s="25">
        <f>Work!J21</f>
        <v>527.60879999999997</v>
      </c>
      <c r="AC21" s="25">
        <f>Work!K21</f>
        <v>7.8684521724673023E-2</v>
      </c>
      <c r="AD21" s="25">
        <f>Work!L21</f>
        <v>5.6128595744680849</v>
      </c>
      <c r="AE21" s="25">
        <f>Work!M21</f>
        <v>10.223404255319149</v>
      </c>
      <c r="AF21" s="25">
        <f>Work!N21</f>
        <v>1.3314675238306362E-2</v>
      </c>
      <c r="AG21" s="25">
        <f>Work!O21</f>
        <v>4.3683317710978879E-2</v>
      </c>
      <c r="AH21" s="25">
        <f>Work!P21</f>
        <v>0.88810278486216521</v>
      </c>
      <c r="AI21" s="25">
        <f>Work!Q21</f>
        <v>0.94647916328270454</v>
      </c>
      <c r="AJ21" s="25">
        <f>Work!R21</f>
        <v>6.8613451377980875E-2</v>
      </c>
      <c r="AK21" s="25">
        <f>Work!S21</f>
        <v>0.64270433162888485</v>
      </c>
      <c r="AL21" s="25">
        <f>Work!T21</f>
        <v>398976.54808058351</v>
      </c>
      <c r="AM21" s="25">
        <f>Work!U21</f>
        <v>18.135920196705275</v>
      </c>
      <c r="AN21" s="25">
        <f>Work!V21</f>
        <v>4244.4313625593986</v>
      </c>
      <c r="AO21" s="25">
        <f>Work!W21</f>
        <v>37493.905272361313</v>
      </c>
      <c r="AP21" s="25">
        <f>IsYoga!C21</f>
        <v>0</v>
      </c>
      <c r="AQ21" s="25">
        <f>IsYoga!D21</f>
        <v>0</v>
      </c>
      <c r="AR21" s="25">
        <f>IsYoga!E21</f>
        <v>0</v>
      </c>
      <c r="AS21" s="25">
        <f>IsYoga!F21</f>
        <v>0</v>
      </c>
      <c r="AT21" s="25">
        <f>IsYoga!G21</f>
        <v>0</v>
      </c>
      <c r="AU21" s="25">
        <f>IsYoga!H21</f>
        <v>0</v>
      </c>
      <c r="AV21" s="25">
        <f>IsYoga!I21</f>
        <v>0</v>
      </c>
      <c r="AW21" s="25">
        <f>IsYoga!J21</f>
        <v>0</v>
      </c>
      <c r="AX21" s="25">
        <f>IsYoga!K21</f>
        <v>0</v>
      </c>
      <c r="AY21" s="25">
        <f>IsYoga!L21</f>
        <v>0</v>
      </c>
      <c r="AZ21" s="25">
        <f>IsBiking!C21</f>
        <v>0</v>
      </c>
      <c r="BA21" s="25">
        <f>IsBiking!D21</f>
        <v>0</v>
      </c>
      <c r="BB21" s="25">
        <f>IsBiking!E21</f>
        <v>0</v>
      </c>
      <c r="BC21" s="25">
        <f>IsBiking!F21</f>
        <v>0</v>
      </c>
      <c r="BD21" s="25">
        <f>IsBiking!G21</f>
        <v>0</v>
      </c>
      <c r="BE21" s="25">
        <f>IsBiking!H21</f>
        <v>0</v>
      </c>
      <c r="BF21" s="25">
        <f>IsBiking!I21</f>
        <v>0</v>
      </c>
      <c r="BG21" s="25">
        <f>IsBiking!J21</f>
        <v>0</v>
      </c>
      <c r="BH21" s="25">
        <f>IsBiking!K21</f>
        <v>0</v>
      </c>
      <c r="BI21" s="25">
        <f>IsBiking!L21</f>
        <v>0</v>
      </c>
      <c r="BJ21" s="25">
        <f>IsBiking!M21</f>
        <v>0</v>
      </c>
      <c r="BK21" s="25">
        <f>IsBiking!N21</f>
        <v>0</v>
      </c>
      <c r="BL21" s="25">
        <f>IsBiking!O21</f>
        <v>0</v>
      </c>
      <c r="BM21" s="25">
        <f>IsWalking!B21</f>
        <v>0</v>
      </c>
      <c r="BN21" s="25">
        <f>IsWalking!C21</f>
        <v>0</v>
      </c>
      <c r="BO21" s="25">
        <f>IsWalking!D21</f>
        <v>0</v>
      </c>
      <c r="BP21" s="25">
        <f>IsWalking!E21</f>
        <v>0</v>
      </c>
      <c r="BQ21" s="25">
        <f>IsWalking!F21</f>
        <v>0</v>
      </c>
      <c r="BR21" s="25">
        <f>IsWalking!G21</f>
        <v>0</v>
      </c>
      <c r="BS21" s="25">
        <f>IsWalking!H21</f>
        <v>0</v>
      </c>
      <c r="BT21" s="25">
        <f>IsWalking!I21</f>
        <v>0</v>
      </c>
      <c r="BU21" s="25">
        <f>IsWalking!J21</f>
        <v>0</v>
      </c>
      <c r="BV21" s="25">
        <f>IsWalking!K21</f>
        <v>0</v>
      </c>
      <c r="BW21" s="25">
        <f>IsWalking!L21</f>
        <v>0</v>
      </c>
      <c r="BX21" s="25">
        <f>IsRunning!B21</f>
        <v>0</v>
      </c>
      <c r="BY21" s="25">
        <f>IsRunning!C21</f>
        <v>0</v>
      </c>
      <c r="BZ21" s="25">
        <f>IsRunning!D21</f>
        <v>0</v>
      </c>
      <c r="CA21" s="25">
        <f>IsRunning!E21</f>
        <v>0</v>
      </c>
      <c r="CB21" s="25">
        <f>IsRunning!F21</f>
        <v>0</v>
      </c>
      <c r="CC21" s="25">
        <f>IsRunning!G21</f>
        <v>0</v>
      </c>
      <c r="CD21" s="25">
        <f>IsRunning!H21</f>
        <v>0</v>
      </c>
      <c r="CE21" s="25">
        <f>IsRunning!I21</f>
        <v>0</v>
      </c>
      <c r="CF21" s="25">
        <f>IsRunning!J21</f>
        <v>0</v>
      </c>
      <c r="CG21" s="25">
        <f>IsRunning!K21</f>
        <v>0</v>
      </c>
      <c r="CH21" s="25">
        <f>IsRunning!L21</f>
        <v>0</v>
      </c>
      <c r="CI21" s="29">
        <f>IsCourse!B21</f>
        <v>0</v>
      </c>
      <c r="CJ21" s="29">
        <f>IsCourse!C21</f>
        <v>0</v>
      </c>
      <c r="CK21" s="29">
        <f>IsCourse!D21</f>
        <v>0</v>
      </c>
      <c r="CL21" s="29">
        <f>IsZone1!B21</f>
        <v>0</v>
      </c>
      <c r="CM21" s="29">
        <f>IsZone1!C21</f>
        <v>0</v>
      </c>
      <c r="CN21" s="29">
        <f>IsZone1!D21</f>
        <v>0</v>
      </c>
      <c r="CO21" s="29">
        <f>IsZone1!E21</f>
        <v>0</v>
      </c>
      <c r="CP21" s="29">
        <f>IsZone1!F21</f>
        <v>0</v>
      </c>
      <c r="CQ21" s="29">
        <f>IsZone1!G21</f>
        <v>0</v>
      </c>
      <c r="CR21" s="29">
        <f>IsZone1!H21</f>
        <v>0</v>
      </c>
      <c r="CS21" s="29">
        <f>IsZone2!B21</f>
        <v>0</v>
      </c>
      <c r="CT21" s="29">
        <f>IsZone2!C21</f>
        <v>0</v>
      </c>
      <c r="CU21" s="29">
        <f>IsZone2!D21</f>
        <v>0</v>
      </c>
      <c r="CV21" s="29">
        <f>IsZone2!E21</f>
        <v>0</v>
      </c>
      <c r="CW21" s="29">
        <f>IsZone2!F21</f>
        <v>0</v>
      </c>
      <c r="CX21" s="29">
        <f>IsZone2!G21</f>
        <v>0</v>
      </c>
      <c r="CY21" s="29">
        <f>IsZone2!H21</f>
        <v>0</v>
      </c>
      <c r="CZ21" s="25">
        <f>IsZone3!B21</f>
        <v>0</v>
      </c>
      <c r="DA21" s="25">
        <f>IsZone3!C21</f>
        <v>0</v>
      </c>
      <c r="DB21" s="25">
        <f>IsZone3!D21</f>
        <v>0</v>
      </c>
      <c r="DC21" s="25">
        <f>IsZone3!E21</f>
        <v>0</v>
      </c>
      <c r="DD21" s="25">
        <f>IsZone3!F21</f>
        <v>0</v>
      </c>
      <c r="DE21" s="25">
        <f>IsZone3!G21</f>
        <v>0</v>
      </c>
      <c r="DF21" s="25">
        <f>IsZone3!H21</f>
        <v>0</v>
      </c>
      <c r="DG21" s="25">
        <f>IsZone4!B21</f>
        <v>1</v>
      </c>
      <c r="DH21" s="25">
        <f>IsZone4!C21</f>
        <v>0</v>
      </c>
      <c r="DI21" s="25">
        <f>IsZone4!D21</f>
        <v>0</v>
      </c>
      <c r="DJ21" s="25">
        <f>IsZone4!E21</f>
        <v>0</v>
      </c>
      <c r="DK21" s="25">
        <f>IsZone4!F21</f>
        <v>1</v>
      </c>
      <c r="DL21" s="25">
        <f>IsZone4!G21</f>
        <v>1</v>
      </c>
      <c r="DM21" s="25">
        <f>IsZone4!H21</f>
        <v>1</v>
      </c>
      <c r="DN21" s="25">
        <f>IsZone5!B21</f>
        <v>0</v>
      </c>
      <c r="DO21" s="25">
        <f>IsZone5!C21</f>
        <v>0</v>
      </c>
      <c r="DP21" s="25">
        <f>IsZone5!D21</f>
        <v>0</v>
      </c>
      <c r="DQ21" s="25">
        <f>IsZone5!E21</f>
        <v>0</v>
      </c>
      <c r="DR21" s="25">
        <f>IsZone5!F21</f>
        <v>0</v>
      </c>
      <c r="DS21" s="25">
        <f>IsZone5!G21</f>
        <v>0</v>
      </c>
      <c r="DT21" s="25">
        <f>IsZone5!H21</f>
        <v>0</v>
      </c>
      <c r="DU21" s="29">
        <f>IsAnything!B21</f>
        <v>1</v>
      </c>
      <c r="DV21" s="29">
        <f>IsAnything!C21</f>
        <v>1</v>
      </c>
      <c r="DW21" s="29">
        <f>IsAnything!D21</f>
        <v>1</v>
      </c>
      <c r="DX21" s="29">
        <f>IsAnything!E21</f>
        <v>1</v>
      </c>
      <c r="DY21" s="29">
        <f>IsAnything!F21</f>
        <v>1</v>
      </c>
      <c r="DZ21" s="29">
        <f>IsAnything!G21</f>
        <v>1</v>
      </c>
    </row>
    <row r="22" spans="1:130" x14ac:dyDescent="0.15">
      <c r="A22" s="29">
        <f>Data!A22</f>
        <v>21</v>
      </c>
      <c r="B22" s="70">
        <f>Data!B22</f>
        <v>44309</v>
      </c>
      <c r="C22" s="71">
        <f>Data!C22</f>
        <v>0.54722222222222217</v>
      </c>
      <c r="D22" s="72">
        <f>Data!D22</f>
        <v>44309.547222222223</v>
      </c>
      <c r="E22" s="29" t="str">
        <f>Data!E22</f>
        <v>Yoga</v>
      </c>
      <c r="F22" s="29">
        <f>Data!F22</f>
        <v>0</v>
      </c>
      <c r="G22" s="29">
        <f>Data!G22</f>
        <v>48</v>
      </c>
      <c r="H22" s="29" t="str">
        <f>Data!H22</f>
        <v>Full Practice</v>
      </c>
      <c r="I22" s="29">
        <f>Data!I22</f>
        <v>0</v>
      </c>
      <c r="J22" s="29">
        <f>Data!J22</f>
        <v>95</v>
      </c>
      <c r="K22" s="29">
        <f>Data!K22</f>
        <v>115</v>
      </c>
      <c r="L22" s="29">
        <f>Data!L22</f>
        <v>248</v>
      </c>
      <c r="M22" s="29">
        <f>Data!M22</f>
        <v>1</v>
      </c>
      <c r="N22" s="29">
        <f>Data!N22</f>
        <v>0</v>
      </c>
      <c r="O22" s="29">
        <f>Data!O22</f>
        <v>0</v>
      </c>
      <c r="P22" s="29">
        <f>Data!P22</f>
        <v>0</v>
      </c>
      <c r="Q22" s="29">
        <f>Data!Q22</f>
        <v>54</v>
      </c>
      <c r="R22" s="29">
        <f>Data!R22</f>
        <v>39</v>
      </c>
      <c r="S22" s="29">
        <f>Data!S22</f>
        <v>59</v>
      </c>
      <c r="T22" s="25">
        <f>Work!B22</f>
        <v>-1.0250849023338005</v>
      </c>
      <c r="U22" s="25">
        <f>Work!C22</f>
        <v>-1.2617527282591774</v>
      </c>
      <c r="V22" s="25">
        <f>Work!D22</f>
        <v>0</v>
      </c>
      <c r="W22" s="25">
        <f>Work!E22</f>
        <v>0</v>
      </c>
      <c r="X22" s="25">
        <f>Work!F22</f>
        <v>0</v>
      </c>
      <c r="Y22" s="25">
        <f>Work!G22</f>
        <v>0</v>
      </c>
      <c r="Z22" s="25">
        <f>Work!H22</f>
        <v>0</v>
      </c>
      <c r="AA22" s="25">
        <f>Work!I22</f>
        <v>0</v>
      </c>
      <c r="AB22" s="25">
        <f>Work!J22</f>
        <v>0</v>
      </c>
      <c r="AC22" s="25">
        <f>Work!K22</f>
        <v>0</v>
      </c>
      <c r="AD22" s="25">
        <f>Work!L22</f>
        <v>0</v>
      </c>
      <c r="AE22" s="25">
        <f>Work!M22</f>
        <v>5.166666666666667</v>
      </c>
      <c r="AF22" s="25">
        <f>Work!N22</f>
        <v>0</v>
      </c>
      <c r="AG22" s="25">
        <f>Work!O22</f>
        <v>0</v>
      </c>
      <c r="AH22" s="25">
        <f>Work!P22</f>
        <v>-0.78652671388367257</v>
      </c>
      <c r="AI22" s="25">
        <f>Work!Q22</f>
        <v>-0.25312244275127488</v>
      </c>
      <c r="AJ22" s="25">
        <f>Work!R22</f>
        <v>5.4385964912280704E-2</v>
      </c>
      <c r="AK22" s="25">
        <f>Work!S22</f>
        <v>0.24692827118514141</v>
      </c>
      <c r="AL22" s="25">
        <f>Work!T22</f>
        <v>0</v>
      </c>
      <c r="AM22" s="25">
        <f>Work!U22</f>
        <v>0</v>
      </c>
      <c r="AN22" s="25">
        <f>Work!V22</f>
        <v>0</v>
      </c>
      <c r="AO22" s="25">
        <f>Work!W22</f>
        <v>-0.63579374146814294</v>
      </c>
      <c r="AP22" s="25">
        <f>IsYoga!C22</f>
        <v>1</v>
      </c>
      <c r="AQ22" s="25">
        <f>IsYoga!D22</f>
        <v>1</v>
      </c>
      <c r="AR22" s="25">
        <f>IsYoga!E22</f>
        <v>0</v>
      </c>
      <c r="AS22" s="25">
        <f>IsYoga!F22</f>
        <v>0</v>
      </c>
      <c r="AT22" s="25">
        <f>IsYoga!G22</f>
        <v>0</v>
      </c>
      <c r="AU22" s="25">
        <f>IsYoga!H22</f>
        <v>0</v>
      </c>
      <c r="AV22" s="25">
        <f>IsYoga!I22</f>
        <v>1</v>
      </c>
      <c r="AW22" s="25">
        <f>IsYoga!J22</f>
        <v>1</v>
      </c>
      <c r="AX22" s="25">
        <f>IsYoga!K22</f>
        <v>1</v>
      </c>
      <c r="AY22" s="25">
        <f>IsYoga!L22</f>
        <v>1</v>
      </c>
      <c r="AZ22" s="25">
        <f>IsBiking!C22</f>
        <v>0</v>
      </c>
      <c r="BA22" s="25">
        <f>IsBiking!D22</f>
        <v>0</v>
      </c>
      <c r="BB22" s="25">
        <f>IsBiking!E22</f>
        <v>0</v>
      </c>
      <c r="BC22" s="25">
        <f>IsBiking!F22</f>
        <v>0</v>
      </c>
      <c r="BD22" s="25">
        <f>IsBiking!G22</f>
        <v>0</v>
      </c>
      <c r="BE22" s="25">
        <f>IsBiking!H22</f>
        <v>0</v>
      </c>
      <c r="BF22" s="25">
        <f>IsBiking!I22</f>
        <v>0</v>
      </c>
      <c r="BG22" s="25">
        <f>IsBiking!J22</f>
        <v>0</v>
      </c>
      <c r="BH22" s="25">
        <f>IsBiking!K22</f>
        <v>0</v>
      </c>
      <c r="BI22" s="25">
        <f>IsBiking!L22</f>
        <v>0</v>
      </c>
      <c r="BJ22" s="25">
        <f>IsBiking!M22</f>
        <v>0</v>
      </c>
      <c r="BK22" s="25">
        <f>IsBiking!N22</f>
        <v>0</v>
      </c>
      <c r="BL22" s="25">
        <f>IsBiking!O22</f>
        <v>0</v>
      </c>
      <c r="BM22" s="25">
        <f>IsWalking!B22</f>
        <v>0</v>
      </c>
      <c r="BN22" s="25">
        <f>IsWalking!C22</f>
        <v>0</v>
      </c>
      <c r="BO22" s="25">
        <f>IsWalking!D22</f>
        <v>0</v>
      </c>
      <c r="BP22" s="25">
        <f>IsWalking!E22</f>
        <v>0</v>
      </c>
      <c r="BQ22" s="25">
        <f>IsWalking!F22</f>
        <v>0</v>
      </c>
      <c r="BR22" s="25">
        <f>IsWalking!G22</f>
        <v>0</v>
      </c>
      <c r="BS22" s="25">
        <f>IsWalking!H22</f>
        <v>0</v>
      </c>
      <c r="BT22" s="25">
        <f>IsWalking!I22</f>
        <v>0</v>
      </c>
      <c r="BU22" s="25">
        <f>IsWalking!J22</f>
        <v>0</v>
      </c>
      <c r="BV22" s="25">
        <f>IsWalking!K22</f>
        <v>0</v>
      </c>
      <c r="BW22" s="25">
        <f>IsWalking!L22</f>
        <v>0</v>
      </c>
      <c r="BX22" s="25">
        <f>IsRunning!B22</f>
        <v>0</v>
      </c>
      <c r="BY22" s="25">
        <f>IsRunning!C22</f>
        <v>0</v>
      </c>
      <c r="BZ22" s="25">
        <f>IsRunning!D22</f>
        <v>0</v>
      </c>
      <c r="CA22" s="25">
        <f>IsRunning!E22</f>
        <v>0</v>
      </c>
      <c r="CB22" s="25">
        <f>IsRunning!F22</f>
        <v>0</v>
      </c>
      <c r="CC22" s="25">
        <f>IsRunning!G22</f>
        <v>0</v>
      </c>
      <c r="CD22" s="25">
        <f>IsRunning!H22</f>
        <v>0</v>
      </c>
      <c r="CE22" s="25">
        <f>IsRunning!I22</f>
        <v>0</v>
      </c>
      <c r="CF22" s="25">
        <f>IsRunning!J22</f>
        <v>0</v>
      </c>
      <c r="CG22" s="25">
        <f>IsRunning!K22</f>
        <v>0</v>
      </c>
      <c r="CH22" s="25">
        <f>IsRunning!L22</f>
        <v>0</v>
      </c>
      <c r="CI22" s="29">
        <f>IsCourse!B22</f>
        <v>0</v>
      </c>
      <c r="CJ22" s="29">
        <f>IsCourse!C22</f>
        <v>0</v>
      </c>
      <c r="CK22" s="29">
        <f>IsCourse!D22</f>
        <v>0</v>
      </c>
      <c r="CL22" s="29">
        <f>IsZone1!B22</f>
        <v>1</v>
      </c>
      <c r="CM22" s="29">
        <f>IsZone1!C22</f>
        <v>0</v>
      </c>
      <c r="CN22" s="29">
        <f>IsZone1!D22</f>
        <v>0</v>
      </c>
      <c r="CO22" s="29">
        <f>IsZone1!E22</f>
        <v>1</v>
      </c>
      <c r="CP22" s="29">
        <f>IsZone1!F22</f>
        <v>1</v>
      </c>
      <c r="CQ22" s="29">
        <f>IsZone1!G22</f>
        <v>1</v>
      </c>
      <c r="CR22" s="29">
        <f>IsZone1!H22</f>
        <v>1</v>
      </c>
      <c r="CS22" s="29">
        <f>IsZone2!B22</f>
        <v>0</v>
      </c>
      <c r="CT22" s="29">
        <f>IsZone2!C22</f>
        <v>0</v>
      </c>
      <c r="CU22" s="29">
        <f>IsZone2!D22</f>
        <v>0</v>
      </c>
      <c r="CV22" s="29">
        <f>IsZone2!E22</f>
        <v>0</v>
      </c>
      <c r="CW22" s="29">
        <f>IsZone2!F22</f>
        <v>0</v>
      </c>
      <c r="CX22" s="29">
        <f>IsZone2!G22</f>
        <v>0</v>
      </c>
      <c r="CY22" s="29">
        <f>IsZone2!H22</f>
        <v>0</v>
      </c>
      <c r="CZ22" s="25">
        <f>IsZone3!B22</f>
        <v>0</v>
      </c>
      <c r="DA22" s="25">
        <f>IsZone3!C22</f>
        <v>0</v>
      </c>
      <c r="DB22" s="25">
        <f>IsZone3!D22</f>
        <v>0</v>
      </c>
      <c r="DC22" s="25">
        <f>IsZone3!E22</f>
        <v>0</v>
      </c>
      <c r="DD22" s="25">
        <f>IsZone3!F22</f>
        <v>0</v>
      </c>
      <c r="DE22" s="25">
        <f>IsZone3!G22</f>
        <v>0</v>
      </c>
      <c r="DF22" s="25">
        <f>IsZone3!H22</f>
        <v>0</v>
      </c>
      <c r="DG22" s="25">
        <f>IsZone4!B22</f>
        <v>0</v>
      </c>
      <c r="DH22" s="25">
        <f>IsZone4!C22</f>
        <v>0</v>
      </c>
      <c r="DI22" s="25">
        <f>IsZone4!D22</f>
        <v>0</v>
      </c>
      <c r="DJ22" s="25">
        <f>IsZone4!E22</f>
        <v>0</v>
      </c>
      <c r="DK22" s="25">
        <f>IsZone4!F22</f>
        <v>0</v>
      </c>
      <c r="DL22" s="25">
        <f>IsZone4!G22</f>
        <v>0</v>
      </c>
      <c r="DM22" s="25">
        <f>IsZone4!H22</f>
        <v>0</v>
      </c>
      <c r="DN22" s="25">
        <f>IsZone5!B22</f>
        <v>0</v>
      </c>
      <c r="DO22" s="25">
        <f>IsZone5!C22</f>
        <v>0</v>
      </c>
      <c r="DP22" s="25">
        <f>IsZone5!D22</f>
        <v>0</v>
      </c>
      <c r="DQ22" s="25">
        <f>IsZone5!E22</f>
        <v>0</v>
      </c>
      <c r="DR22" s="25">
        <f>IsZone5!F22</f>
        <v>0</v>
      </c>
      <c r="DS22" s="25">
        <f>IsZone5!G22</f>
        <v>0</v>
      </c>
      <c r="DT22" s="25">
        <f>IsZone5!H22</f>
        <v>0</v>
      </c>
      <c r="DU22" s="29">
        <f>IsAnything!B22</f>
        <v>0</v>
      </c>
      <c r="DV22" s="29">
        <f>IsAnything!C22</f>
        <v>1</v>
      </c>
      <c r="DW22" s="29">
        <f>IsAnything!D22</f>
        <v>1</v>
      </c>
      <c r="DX22" s="29">
        <f>IsAnything!E22</f>
        <v>1</v>
      </c>
      <c r="DY22" s="29">
        <f>IsAnything!F22</f>
        <v>1</v>
      </c>
      <c r="DZ22" s="29">
        <f>IsAnything!G22</f>
        <v>1</v>
      </c>
    </row>
    <row r="23" spans="1:130" x14ac:dyDescent="0.15">
      <c r="A23" s="29">
        <f>Data!A23</f>
        <v>22</v>
      </c>
      <c r="B23" s="70">
        <f>Data!B23</f>
        <v>44310</v>
      </c>
      <c r="C23" s="71">
        <f>Data!C23</f>
        <v>0.31319444444444444</v>
      </c>
      <c r="D23" s="72">
        <f>Data!D23</f>
        <v>44310.313194444447</v>
      </c>
      <c r="E23" s="29" t="str">
        <f>Data!E23</f>
        <v>Running</v>
      </c>
      <c r="F23" s="29">
        <f>Data!F23</f>
        <v>1</v>
      </c>
      <c r="G23" s="29">
        <f>Data!G23</f>
        <v>45</v>
      </c>
      <c r="H23" s="29" t="str">
        <f>Data!H23</f>
        <v>Riverwalk</v>
      </c>
      <c r="I23" s="29">
        <f>Data!I23</f>
        <v>10</v>
      </c>
      <c r="J23" s="29">
        <f>Data!J23</f>
        <v>138</v>
      </c>
      <c r="K23" s="29">
        <f>Data!K23</f>
        <v>150</v>
      </c>
      <c r="L23" s="29">
        <f>Data!L23</f>
        <v>633</v>
      </c>
      <c r="M23" s="29">
        <f>Data!M23</f>
        <v>3</v>
      </c>
      <c r="N23" s="29">
        <f>Data!N23</f>
        <v>4.03</v>
      </c>
      <c r="O23" s="29">
        <f>Data!O23</f>
        <v>5.3715308863026001</v>
      </c>
      <c r="P23" s="29">
        <f>Data!P23</f>
        <v>60</v>
      </c>
      <c r="Q23" s="29">
        <f>Data!Q23</f>
        <v>50</v>
      </c>
      <c r="R23" s="29">
        <f>Data!R23</f>
        <v>48</v>
      </c>
      <c r="S23" s="29">
        <f>Data!S23</f>
        <v>93</v>
      </c>
      <c r="T23" s="25">
        <f>Work!B23</f>
        <v>0.9638529292249054</v>
      </c>
      <c r="U23" s="25">
        <f>Work!C23</f>
        <v>0.47038820425949079</v>
      </c>
      <c r="V23" s="25">
        <f>Work!D23</f>
        <v>20956</v>
      </c>
      <c r="W23" s="25">
        <f>Work!E23</f>
        <v>465.68888888888887</v>
      </c>
      <c r="X23" s="25">
        <f>Work!F23</f>
        <v>6387.3888000000006</v>
      </c>
      <c r="Y23" s="25">
        <f>Work!G23</f>
        <v>141.94197333333332</v>
      </c>
      <c r="Z23" s="25">
        <f>Work!H23</f>
        <v>2.8631418209581982E-3</v>
      </c>
      <c r="AA23" s="25">
        <f>Work!I23</f>
        <v>1.3333333333333333</v>
      </c>
      <c r="AB23" s="25">
        <f>Work!J23</f>
        <v>18.288</v>
      </c>
      <c r="AC23" s="25">
        <f>Work!K23</f>
        <v>9.3935102118724943E-3</v>
      </c>
      <c r="AD23" s="25">
        <f>Work!L23</f>
        <v>0.40639999999999998</v>
      </c>
      <c r="AE23" s="25">
        <f>Work!M23</f>
        <v>14.066666666666666</v>
      </c>
      <c r="AF23" s="25">
        <f>Work!N23</f>
        <v>3.0206146211108991E-2</v>
      </c>
      <c r="AG23" s="25">
        <f>Work!O23</f>
        <v>9.9101529564005864E-2</v>
      </c>
      <c r="AH23" s="25">
        <f>Work!P23</f>
        <v>0.1177262412595919</v>
      </c>
      <c r="AI23" s="25">
        <f>Work!Q23</f>
        <v>1.8582100332824427</v>
      </c>
      <c r="AJ23" s="25">
        <f>Work!R23</f>
        <v>0.10193236714975845</v>
      </c>
      <c r="AK23" s="25">
        <f>Work!S23</f>
        <v>1.9278978949379195</v>
      </c>
      <c r="AL23" s="25">
        <f>Work!T23</f>
        <v>13829.3430877152</v>
      </c>
      <c r="AM23" s="25">
        <f>Work!U23</f>
        <v>2.1651011893491123</v>
      </c>
      <c r="AN23" s="25">
        <f>Work!V23</f>
        <v>307.31873528256</v>
      </c>
      <c r="AO23" s="25">
        <f>Work!W23</f>
        <v>1299.0016782205</v>
      </c>
      <c r="AP23" s="25">
        <f>IsYoga!C23</f>
        <v>0</v>
      </c>
      <c r="AQ23" s="25">
        <f>IsYoga!D23</f>
        <v>0</v>
      </c>
      <c r="AR23" s="25">
        <f>IsYoga!E23</f>
        <v>0</v>
      </c>
      <c r="AS23" s="25">
        <f>IsYoga!F23</f>
        <v>0</v>
      </c>
      <c r="AT23" s="25">
        <f>IsYoga!G23</f>
        <v>0</v>
      </c>
      <c r="AU23" s="25">
        <f>IsYoga!H23</f>
        <v>0</v>
      </c>
      <c r="AV23" s="25">
        <f>IsYoga!I23</f>
        <v>0</v>
      </c>
      <c r="AW23" s="25">
        <f>IsYoga!J23</f>
        <v>0</v>
      </c>
      <c r="AX23" s="25">
        <f>IsYoga!K23</f>
        <v>0</v>
      </c>
      <c r="AY23" s="25">
        <f>IsYoga!L23</f>
        <v>0</v>
      </c>
      <c r="AZ23" s="25">
        <f>IsBiking!C23</f>
        <v>0</v>
      </c>
      <c r="BA23" s="25">
        <f>IsBiking!D23</f>
        <v>0</v>
      </c>
      <c r="BB23" s="25">
        <f>IsBiking!E23</f>
        <v>0</v>
      </c>
      <c r="BC23" s="25">
        <f>IsBiking!F23</f>
        <v>0</v>
      </c>
      <c r="BD23" s="25">
        <f>IsBiking!G23</f>
        <v>0</v>
      </c>
      <c r="BE23" s="25">
        <f>IsBiking!H23</f>
        <v>0</v>
      </c>
      <c r="BF23" s="25">
        <f>IsBiking!I23</f>
        <v>0</v>
      </c>
      <c r="BG23" s="25">
        <f>IsBiking!J23</f>
        <v>0</v>
      </c>
      <c r="BH23" s="25">
        <f>IsBiking!K23</f>
        <v>0</v>
      </c>
      <c r="BI23" s="25">
        <f>IsBiking!L23</f>
        <v>0</v>
      </c>
      <c r="BJ23" s="25">
        <f>IsBiking!M23</f>
        <v>0</v>
      </c>
      <c r="BK23" s="25">
        <f>IsBiking!N23</f>
        <v>0</v>
      </c>
      <c r="BL23" s="25">
        <f>IsBiking!O23</f>
        <v>0</v>
      </c>
      <c r="BM23" s="25">
        <f>IsWalking!B23</f>
        <v>0</v>
      </c>
      <c r="BN23" s="25">
        <f>IsWalking!C23</f>
        <v>0</v>
      </c>
      <c r="BO23" s="25">
        <f>IsWalking!D23</f>
        <v>0</v>
      </c>
      <c r="BP23" s="25">
        <f>IsWalking!E23</f>
        <v>0</v>
      </c>
      <c r="BQ23" s="25">
        <f>IsWalking!F23</f>
        <v>0</v>
      </c>
      <c r="BR23" s="25">
        <f>IsWalking!G23</f>
        <v>0</v>
      </c>
      <c r="BS23" s="25">
        <f>IsWalking!H23</f>
        <v>0</v>
      </c>
      <c r="BT23" s="25">
        <f>IsWalking!I23</f>
        <v>0</v>
      </c>
      <c r="BU23" s="25">
        <f>IsWalking!J23</f>
        <v>0</v>
      </c>
      <c r="BV23" s="25">
        <f>IsWalking!K23</f>
        <v>0</v>
      </c>
      <c r="BW23" s="25">
        <f>IsWalking!L23</f>
        <v>0</v>
      </c>
      <c r="BX23" s="25">
        <f>IsRunning!B23</f>
        <v>1</v>
      </c>
      <c r="BY23" s="25">
        <f>IsRunning!C23</f>
        <v>0</v>
      </c>
      <c r="BZ23" s="25">
        <f>IsRunning!D23</f>
        <v>0</v>
      </c>
      <c r="CA23" s="25">
        <f>IsRunning!E23</f>
        <v>1</v>
      </c>
      <c r="CB23" s="25">
        <f>IsRunning!F23</f>
        <v>0</v>
      </c>
      <c r="CC23" s="25">
        <f>IsRunning!G23</f>
        <v>0</v>
      </c>
      <c r="CD23" s="25">
        <f>IsRunning!H23</f>
        <v>0</v>
      </c>
      <c r="CE23" s="25">
        <f>IsRunning!I23</f>
        <v>0</v>
      </c>
      <c r="CF23" s="25">
        <f>IsRunning!J23</f>
        <v>0</v>
      </c>
      <c r="CG23" s="25">
        <f>IsRunning!K23</f>
        <v>0</v>
      </c>
      <c r="CH23" s="25">
        <f>IsRunning!L23</f>
        <v>0</v>
      </c>
      <c r="CI23" s="29">
        <f>IsCourse!B23</f>
        <v>0</v>
      </c>
      <c r="CJ23" s="29">
        <f>IsCourse!C23</f>
        <v>1</v>
      </c>
      <c r="CK23" s="29">
        <f>IsCourse!D23</f>
        <v>0</v>
      </c>
      <c r="CL23" s="29">
        <f>IsZone1!B23</f>
        <v>0</v>
      </c>
      <c r="CM23" s="29">
        <f>IsZone1!C23</f>
        <v>0</v>
      </c>
      <c r="CN23" s="29">
        <f>IsZone1!D23</f>
        <v>0</v>
      </c>
      <c r="CO23" s="29">
        <f>IsZone1!E23</f>
        <v>0</v>
      </c>
      <c r="CP23" s="29">
        <f>IsZone1!F23</f>
        <v>0</v>
      </c>
      <c r="CQ23" s="29">
        <f>IsZone1!G23</f>
        <v>0</v>
      </c>
      <c r="CR23" s="29">
        <f>IsZone1!H23</f>
        <v>0</v>
      </c>
      <c r="CS23" s="29">
        <f>IsZone2!B23</f>
        <v>0</v>
      </c>
      <c r="CT23" s="29">
        <f>IsZone2!C23</f>
        <v>0</v>
      </c>
      <c r="CU23" s="29">
        <f>IsZone2!D23</f>
        <v>0</v>
      </c>
      <c r="CV23" s="29">
        <f>IsZone2!E23</f>
        <v>0</v>
      </c>
      <c r="CW23" s="29">
        <f>IsZone2!F23</f>
        <v>0</v>
      </c>
      <c r="CX23" s="29">
        <f>IsZone2!G23</f>
        <v>0</v>
      </c>
      <c r="CY23" s="29">
        <f>IsZone2!H23</f>
        <v>0</v>
      </c>
      <c r="CZ23" s="25">
        <f>IsZone3!B23</f>
        <v>1</v>
      </c>
      <c r="DA23" s="25">
        <f>IsZone3!C23</f>
        <v>0</v>
      </c>
      <c r="DB23" s="25">
        <f>IsZone3!D23</f>
        <v>0</v>
      </c>
      <c r="DC23" s="25">
        <f>IsZone3!E23</f>
        <v>0</v>
      </c>
      <c r="DD23" s="25">
        <f>IsZone3!F23</f>
        <v>0</v>
      </c>
      <c r="DE23" s="25">
        <f>IsZone3!G23</f>
        <v>0</v>
      </c>
      <c r="DF23" s="25">
        <f>IsZone3!H23</f>
        <v>0</v>
      </c>
      <c r="DG23" s="25">
        <f>IsZone4!B23</f>
        <v>0</v>
      </c>
      <c r="DH23" s="25">
        <f>IsZone4!C23</f>
        <v>0</v>
      </c>
      <c r="DI23" s="25">
        <f>IsZone4!D23</f>
        <v>0</v>
      </c>
      <c r="DJ23" s="25">
        <f>IsZone4!E23</f>
        <v>0</v>
      </c>
      <c r="DK23" s="25">
        <f>IsZone4!F23</f>
        <v>0</v>
      </c>
      <c r="DL23" s="25">
        <f>IsZone4!G23</f>
        <v>0</v>
      </c>
      <c r="DM23" s="25">
        <f>IsZone4!H23</f>
        <v>0</v>
      </c>
      <c r="DN23" s="25">
        <f>IsZone5!B23</f>
        <v>0</v>
      </c>
      <c r="DO23" s="25">
        <f>IsZone5!C23</f>
        <v>0</v>
      </c>
      <c r="DP23" s="25">
        <f>IsZone5!D23</f>
        <v>0</v>
      </c>
      <c r="DQ23" s="25">
        <f>IsZone5!E23</f>
        <v>0</v>
      </c>
      <c r="DR23" s="25">
        <f>IsZone5!F23</f>
        <v>0</v>
      </c>
      <c r="DS23" s="25">
        <f>IsZone5!G23</f>
        <v>0</v>
      </c>
      <c r="DT23" s="25">
        <f>IsZone5!H23</f>
        <v>0</v>
      </c>
      <c r="DU23" s="29">
        <f>IsAnything!B23</f>
        <v>0</v>
      </c>
      <c r="DV23" s="29">
        <f>IsAnything!C23</f>
        <v>1</v>
      </c>
      <c r="DW23" s="29">
        <f>IsAnything!D23</f>
        <v>1</v>
      </c>
      <c r="DX23" s="29">
        <f>IsAnything!E23</f>
        <v>1</v>
      </c>
      <c r="DY23" s="29">
        <f>IsAnything!F23</f>
        <v>1</v>
      </c>
      <c r="DZ23" s="29">
        <f>IsAnything!G23</f>
        <v>1</v>
      </c>
    </row>
    <row r="24" spans="1:130" x14ac:dyDescent="0.15">
      <c r="A24" s="29">
        <f>Data!A24</f>
        <v>23</v>
      </c>
      <c r="B24" s="70">
        <f>Data!B24</f>
        <v>44311</v>
      </c>
      <c r="C24" s="71">
        <f>Data!C24</f>
        <v>0.32777777777777778</v>
      </c>
      <c r="D24" s="72">
        <f>Data!D24</f>
        <v>44311.327777777777</v>
      </c>
      <c r="E24" s="29" t="str">
        <f>Data!E24</f>
        <v>Biking</v>
      </c>
      <c r="F24" s="29">
        <f>Data!F24</f>
        <v>3</v>
      </c>
      <c r="G24" s="29">
        <f>Data!G24</f>
        <v>131</v>
      </c>
      <c r="H24" s="29" t="str">
        <f>Data!H24</f>
        <v>Riverwalk</v>
      </c>
      <c r="I24" s="29">
        <f>Data!I24</f>
        <v>10</v>
      </c>
      <c r="J24" s="29">
        <f>Data!J24</f>
        <v>115</v>
      </c>
      <c r="K24" s="29">
        <f>Data!K24</f>
        <v>143</v>
      </c>
      <c r="L24" s="29">
        <f>Data!L24</f>
        <v>709</v>
      </c>
      <c r="M24" s="29">
        <f>Data!M24</f>
        <v>2</v>
      </c>
      <c r="N24" s="29">
        <f>Data!N24</f>
        <v>27.86</v>
      </c>
      <c r="O24" s="29">
        <f>Data!O24</f>
        <v>12.7</v>
      </c>
      <c r="P24" s="29">
        <f>Data!P24</f>
        <v>749</v>
      </c>
      <c r="Q24" s="29">
        <f>Data!Q24</f>
        <v>56</v>
      </c>
      <c r="R24" s="29">
        <f>Data!R24</f>
        <v>47</v>
      </c>
      <c r="S24" s="29">
        <f>Data!S24</f>
        <v>67</v>
      </c>
      <c r="T24" s="25">
        <f>Work!B24</f>
        <v>-9.9997538818123344E-2</v>
      </c>
      <c r="U24" s="25">
        <f>Work!C24</f>
        <v>0.12396001775575714</v>
      </c>
      <c r="V24" s="25">
        <f>Work!D24</f>
        <v>144872</v>
      </c>
      <c r="W24" s="25">
        <f>Work!E24</f>
        <v>1105.8931297709923</v>
      </c>
      <c r="X24" s="25">
        <f>Work!F24</f>
        <v>44156.9856</v>
      </c>
      <c r="Y24" s="25">
        <f>Work!G24</f>
        <v>337.07622595419849</v>
      </c>
      <c r="Z24" s="25">
        <f>Work!H24</f>
        <v>5.170081175106301E-3</v>
      </c>
      <c r="AA24" s="25">
        <f>Work!I24</f>
        <v>5.7175572519083966</v>
      </c>
      <c r="AB24" s="25">
        <f>Work!J24</f>
        <v>228.29520000000002</v>
      </c>
      <c r="AC24" s="25">
        <f>Work!K24</f>
        <v>1.6962209122535755E-2</v>
      </c>
      <c r="AD24" s="25">
        <f>Work!L24</f>
        <v>1.7427114503816796</v>
      </c>
      <c r="AE24" s="25">
        <f>Work!M24</f>
        <v>5.4122137404580153</v>
      </c>
      <c r="AF24" s="25">
        <f>Work!N24</f>
        <v>4.8939753713623064E-3</v>
      </c>
      <c r="AG24" s="25">
        <f>Work!O24</f>
        <v>1.605634964357712E-2</v>
      </c>
      <c r="AH24" s="25">
        <f>Work!P24</f>
        <v>0.29622812331384668</v>
      </c>
      <c r="AI24" s="25">
        <f>Work!Q24</f>
        <v>-0.19487171114557586</v>
      </c>
      <c r="AJ24" s="25">
        <f>Work!R24</f>
        <v>4.7062728177895786E-2</v>
      </c>
      <c r="AK24" s="25">
        <f>Work!S24</f>
        <v>1.9487650741085811</v>
      </c>
      <c r="AL24" s="25">
        <f>Work!T24</f>
        <v>172636.2995449781</v>
      </c>
      <c r="AM24" s="25">
        <f>Work!U24</f>
        <v>3.9096033662446854</v>
      </c>
      <c r="AN24" s="25">
        <f>Work!V24</f>
        <v>1317.8343476715886</v>
      </c>
      <c r="AO24" s="25">
        <f>Work!W24</f>
        <v>16223.171981250438</v>
      </c>
      <c r="AP24" s="25">
        <f>IsYoga!C24</f>
        <v>0</v>
      </c>
      <c r="AQ24" s="25">
        <f>IsYoga!D24</f>
        <v>0</v>
      </c>
      <c r="AR24" s="25">
        <f>IsYoga!E24</f>
        <v>0</v>
      </c>
      <c r="AS24" s="25">
        <f>IsYoga!F24</f>
        <v>0</v>
      </c>
      <c r="AT24" s="25">
        <f>IsYoga!G24</f>
        <v>0</v>
      </c>
      <c r="AU24" s="25">
        <f>IsYoga!H24</f>
        <v>0</v>
      </c>
      <c r="AV24" s="25">
        <f>IsYoga!I24</f>
        <v>0</v>
      </c>
      <c r="AW24" s="25">
        <f>IsYoga!J24</f>
        <v>0</v>
      </c>
      <c r="AX24" s="25">
        <f>IsYoga!K24</f>
        <v>0</v>
      </c>
      <c r="AY24" s="25">
        <f>IsYoga!L24</f>
        <v>0</v>
      </c>
      <c r="AZ24" s="25">
        <f>IsBiking!C24</f>
        <v>1</v>
      </c>
      <c r="BA24" s="25">
        <f>IsBiking!D24</f>
        <v>0</v>
      </c>
      <c r="BB24" s="25">
        <f>IsBiking!E24</f>
        <v>0</v>
      </c>
      <c r="BC24" s="25">
        <f>IsBiking!F24</f>
        <v>0</v>
      </c>
      <c r="BD24" s="25">
        <f>IsBiking!G24</f>
        <v>1</v>
      </c>
      <c r="BE24" s="25">
        <f>IsBiking!H24</f>
        <v>0</v>
      </c>
      <c r="BF24" s="25">
        <f>IsBiking!I24</f>
        <v>0</v>
      </c>
      <c r="BG24" s="25">
        <f>IsBiking!J24</f>
        <v>0</v>
      </c>
      <c r="BH24" s="25">
        <f>IsBiking!K24</f>
        <v>0</v>
      </c>
      <c r="BI24" s="25">
        <f>IsBiking!L24</f>
        <v>0</v>
      </c>
      <c r="BJ24" s="25">
        <f>IsBiking!M24</f>
        <v>0</v>
      </c>
      <c r="BK24" s="25">
        <f>IsBiking!N24</f>
        <v>0</v>
      </c>
      <c r="BL24" s="25">
        <f>IsBiking!O24</f>
        <v>0</v>
      </c>
      <c r="BM24" s="25">
        <f>IsWalking!B24</f>
        <v>0</v>
      </c>
      <c r="BN24" s="25">
        <f>IsWalking!C24</f>
        <v>0</v>
      </c>
      <c r="BO24" s="25">
        <f>IsWalking!D24</f>
        <v>0</v>
      </c>
      <c r="BP24" s="25">
        <f>IsWalking!E24</f>
        <v>0</v>
      </c>
      <c r="BQ24" s="25">
        <f>IsWalking!F24</f>
        <v>0</v>
      </c>
      <c r="BR24" s="25">
        <f>IsWalking!G24</f>
        <v>0</v>
      </c>
      <c r="BS24" s="25">
        <f>IsWalking!H24</f>
        <v>0</v>
      </c>
      <c r="BT24" s="25">
        <f>IsWalking!I24</f>
        <v>0</v>
      </c>
      <c r="BU24" s="25">
        <f>IsWalking!J24</f>
        <v>0</v>
      </c>
      <c r="BV24" s="25">
        <f>IsWalking!K24</f>
        <v>0</v>
      </c>
      <c r="BW24" s="25">
        <f>IsWalking!L24</f>
        <v>0</v>
      </c>
      <c r="BX24" s="25">
        <f>IsRunning!B24</f>
        <v>0</v>
      </c>
      <c r="BY24" s="25">
        <f>IsRunning!C24</f>
        <v>0</v>
      </c>
      <c r="BZ24" s="25">
        <f>IsRunning!D24</f>
        <v>0</v>
      </c>
      <c r="CA24" s="25">
        <f>IsRunning!E24</f>
        <v>0</v>
      </c>
      <c r="CB24" s="25">
        <f>IsRunning!F24</f>
        <v>0</v>
      </c>
      <c r="CC24" s="25">
        <f>IsRunning!G24</f>
        <v>0</v>
      </c>
      <c r="CD24" s="25">
        <f>IsRunning!H24</f>
        <v>0</v>
      </c>
      <c r="CE24" s="25">
        <f>IsRunning!I24</f>
        <v>0</v>
      </c>
      <c r="CF24" s="25">
        <f>IsRunning!J24</f>
        <v>0</v>
      </c>
      <c r="CG24" s="25">
        <f>IsRunning!K24</f>
        <v>0</v>
      </c>
      <c r="CH24" s="25">
        <f>IsRunning!L24</f>
        <v>0</v>
      </c>
      <c r="CI24" s="29">
        <f>IsCourse!B24</f>
        <v>0</v>
      </c>
      <c r="CJ24" s="29">
        <f>IsCourse!C24</f>
        <v>1</v>
      </c>
      <c r="CK24" s="29">
        <f>IsCourse!D24</f>
        <v>0</v>
      </c>
      <c r="CL24" s="29">
        <f>IsZone1!B24</f>
        <v>0</v>
      </c>
      <c r="CM24" s="29">
        <f>IsZone1!C24</f>
        <v>0</v>
      </c>
      <c r="CN24" s="29">
        <f>IsZone1!D24</f>
        <v>0</v>
      </c>
      <c r="CO24" s="29">
        <f>IsZone1!E24</f>
        <v>0</v>
      </c>
      <c r="CP24" s="29">
        <f>IsZone1!F24</f>
        <v>0</v>
      </c>
      <c r="CQ24" s="29">
        <f>IsZone1!G24</f>
        <v>0</v>
      </c>
      <c r="CR24" s="29">
        <f>IsZone1!H24</f>
        <v>0</v>
      </c>
      <c r="CS24" s="29">
        <f>IsZone2!B24</f>
        <v>1</v>
      </c>
      <c r="CT24" s="29">
        <f>IsZone2!C24</f>
        <v>0</v>
      </c>
      <c r="CU24" s="29">
        <f>IsZone2!D24</f>
        <v>0</v>
      </c>
      <c r="CV24" s="29">
        <f>IsZone2!E24</f>
        <v>0</v>
      </c>
      <c r="CW24" s="29">
        <f>IsZone2!F24</f>
        <v>0</v>
      </c>
      <c r="CX24" s="29">
        <f>IsZone2!G24</f>
        <v>0</v>
      </c>
      <c r="CY24" s="29">
        <f>IsZone2!H24</f>
        <v>0</v>
      </c>
      <c r="CZ24" s="25">
        <f>IsZone3!B24</f>
        <v>0</v>
      </c>
      <c r="DA24" s="25">
        <f>IsZone3!C24</f>
        <v>0</v>
      </c>
      <c r="DB24" s="25">
        <f>IsZone3!D24</f>
        <v>0</v>
      </c>
      <c r="DC24" s="25">
        <f>IsZone3!E24</f>
        <v>0</v>
      </c>
      <c r="DD24" s="25">
        <f>IsZone3!F24</f>
        <v>0</v>
      </c>
      <c r="DE24" s="25">
        <f>IsZone3!G24</f>
        <v>0</v>
      </c>
      <c r="DF24" s="25">
        <f>IsZone3!H24</f>
        <v>0</v>
      </c>
      <c r="DG24" s="25">
        <f>IsZone4!B24</f>
        <v>0</v>
      </c>
      <c r="DH24" s="25">
        <f>IsZone4!C24</f>
        <v>0</v>
      </c>
      <c r="DI24" s="25">
        <f>IsZone4!D24</f>
        <v>0</v>
      </c>
      <c r="DJ24" s="25">
        <f>IsZone4!E24</f>
        <v>0</v>
      </c>
      <c r="DK24" s="25">
        <f>IsZone4!F24</f>
        <v>0</v>
      </c>
      <c r="DL24" s="25">
        <f>IsZone4!G24</f>
        <v>0</v>
      </c>
      <c r="DM24" s="25">
        <f>IsZone4!H24</f>
        <v>0</v>
      </c>
      <c r="DN24" s="25">
        <f>IsZone5!B24</f>
        <v>0</v>
      </c>
      <c r="DO24" s="25">
        <f>IsZone5!C24</f>
        <v>0</v>
      </c>
      <c r="DP24" s="25">
        <f>IsZone5!D24</f>
        <v>0</v>
      </c>
      <c r="DQ24" s="25">
        <f>IsZone5!E24</f>
        <v>0</v>
      </c>
      <c r="DR24" s="25">
        <f>IsZone5!F24</f>
        <v>0</v>
      </c>
      <c r="DS24" s="25">
        <f>IsZone5!G24</f>
        <v>0</v>
      </c>
      <c r="DT24" s="25">
        <f>IsZone5!H24</f>
        <v>0</v>
      </c>
      <c r="DU24" s="29">
        <f>IsAnything!B24</f>
        <v>0</v>
      </c>
      <c r="DV24" s="29">
        <f>IsAnything!C24</f>
        <v>0</v>
      </c>
      <c r="DW24" s="29">
        <f>IsAnything!D24</f>
        <v>1</v>
      </c>
      <c r="DX24" s="29">
        <f>IsAnything!E24</f>
        <v>1</v>
      </c>
      <c r="DY24" s="29">
        <f>IsAnything!F24</f>
        <v>1</v>
      </c>
      <c r="DZ24" s="29">
        <f>IsAnything!G24</f>
        <v>1</v>
      </c>
    </row>
    <row r="25" spans="1:130" x14ac:dyDescent="0.15">
      <c r="A25" s="29">
        <f>Data!A25</f>
        <v>24</v>
      </c>
      <c r="B25" s="70">
        <f>Data!B25</f>
        <v>44312</v>
      </c>
      <c r="C25" s="71">
        <f>Data!C25</f>
        <v>0.52152777777777781</v>
      </c>
      <c r="D25" s="72">
        <f>Data!D25</f>
        <v>44312.521527777775</v>
      </c>
      <c r="E25" s="29" t="str">
        <f>Data!E25</f>
        <v>Yoga</v>
      </c>
      <c r="F25" s="29">
        <f>Data!F25</f>
        <v>0</v>
      </c>
      <c r="G25" s="29">
        <f>Data!G25</f>
        <v>48</v>
      </c>
      <c r="H25" s="29" t="str">
        <f>Data!H25</f>
        <v>Full Practice</v>
      </c>
      <c r="I25" s="29">
        <f>Data!I25</f>
        <v>0</v>
      </c>
      <c r="J25" s="29">
        <f>Data!J25</f>
        <v>90</v>
      </c>
      <c r="K25" s="29">
        <f>Data!K25</f>
        <v>114</v>
      </c>
      <c r="L25" s="29">
        <f>Data!L25</f>
        <v>234</v>
      </c>
      <c r="M25" s="29">
        <f>Data!M25</f>
        <v>1</v>
      </c>
      <c r="N25" s="29">
        <f>Data!N25</f>
        <v>0</v>
      </c>
      <c r="O25" s="29">
        <f>Data!O25</f>
        <v>0</v>
      </c>
      <c r="P25" s="29">
        <f>Data!P25</f>
        <v>0</v>
      </c>
      <c r="Q25" s="29">
        <f>Data!Q25</f>
        <v>69</v>
      </c>
      <c r="R25" s="29">
        <f>Data!R25</f>
        <v>49</v>
      </c>
      <c r="S25" s="29">
        <f>Data!S25</f>
        <v>49</v>
      </c>
      <c r="T25" s="25">
        <f>Work!B25</f>
        <v>-1.2563567432127198</v>
      </c>
      <c r="U25" s="25">
        <f>Work!C25</f>
        <v>-1.3112424691882822</v>
      </c>
      <c r="V25" s="25">
        <f>Work!D25</f>
        <v>0</v>
      </c>
      <c r="W25" s="25">
        <f>Work!E25</f>
        <v>0</v>
      </c>
      <c r="X25" s="25">
        <f>Work!F25</f>
        <v>0</v>
      </c>
      <c r="Y25" s="25">
        <f>Work!G25</f>
        <v>0</v>
      </c>
      <c r="Z25" s="25">
        <f>Work!H25</f>
        <v>0</v>
      </c>
      <c r="AA25" s="25">
        <f>Work!I25</f>
        <v>0</v>
      </c>
      <c r="AB25" s="25">
        <f>Work!J25</f>
        <v>0</v>
      </c>
      <c r="AC25" s="25">
        <f>Work!K25</f>
        <v>0</v>
      </c>
      <c r="AD25" s="25">
        <f>Work!L25</f>
        <v>0</v>
      </c>
      <c r="AE25" s="25">
        <f>Work!M25</f>
        <v>4.875</v>
      </c>
      <c r="AF25" s="25">
        <f>Work!N25</f>
        <v>0</v>
      </c>
      <c r="AG25" s="25">
        <f>Work!O25</f>
        <v>0</v>
      </c>
      <c r="AH25" s="25">
        <f>Work!P25</f>
        <v>-0.81940863952524579</v>
      </c>
      <c r="AI25" s="25">
        <f>Work!Q25</f>
        <v>-0.32231405011193054</v>
      </c>
      <c r="AJ25" s="25">
        <f>Work!R25</f>
        <v>5.4166666666666669E-2</v>
      </c>
      <c r="AK25" s="25">
        <f>Work!S25</f>
        <v>0.25654659940592844</v>
      </c>
      <c r="AL25" s="25">
        <f>Work!T25</f>
        <v>0</v>
      </c>
      <c r="AM25" s="25">
        <f>Work!U25</f>
        <v>0</v>
      </c>
      <c r="AN25" s="25">
        <f>Work!V25</f>
        <v>0</v>
      </c>
      <c r="AO25" s="25">
        <f>Work!W25</f>
        <v>-0.63579374146814294</v>
      </c>
      <c r="AP25" s="25">
        <f>IsYoga!C25</f>
        <v>1</v>
      </c>
      <c r="AQ25" s="25">
        <f>IsYoga!D25</f>
        <v>1</v>
      </c>
      <c r="AR25" s="25">
        <f>IsYoga!E25</f>
        <v>0</v>
      </c>
      <c r="AS25" s="25">
        <f>IsYoga!F25</f>
        <v>0</v>
      </c>
      <c r="AT25" s="25">
        <f>IsYoga!G25</f>
        <v>0</v>
      </c>
      <c r="AU25" s="25">
        <f>IsYoga!H25</f>
        <v>0</v>
      </c>
      <c r="AV25" s="25">
        <f>IsYoga!I25</f>
        <v>0</v>
      </c>
      <c r="AW25" s="25">
        <f>IsYoga!J25</f>
        <v>0</v>
      </c>
      <c r="AX25" s="25">
        <f>IsYoga!K25</f>
        <v>0</v>
      </c>
      <c r="AY25" s="25">
        <f>IsYoga!L25</f>
        <v>1</v>
      </c>
      <c r="AZ25" s="25">
        <f>IsBiking!C25</f>
        <v>0</v>
      </c>
      <c r="BA25" s="25">
        <f>IsBiking!D25</f>
        <v>0</v>
      </c>
      <c r="BB25" s="25">
        <f>IsBiking!E25</f>
        <v>0</v>
      </c>
      <c r="BC25" s="25">
        <f>IsBiking!F25</f>
        <v>0</v>
      </c>
      <c r="BD25" s="25">
        <f>IsBiking!G25</f>
        <v>0</v>
      </c>
      <c r="BE25" s="25">
        <f>IsBiking!H25</f>
        <v>0</v>
      </c>
      <c r="BF25" s="25">
        <f>IsBiking!I25</f>
        <v>0</v>
      </c>
      <c r="BG25" s="25">
        <f>IsBiking!J25</f>
        <v>0</v>
      </c>
      <c r="BH25" s="25">
        <f>IsBiking!K25</f>
        <v>0</v>
      </c>
      <c r="BI25" s="25">
        <f>IsBiking!L25</f>
        <v>0</v>
      </c>
      <c r="BJ25" s="25">
        <f>IsBiking!M25</f>
        <v>0</v>
      </c>
      <c r="BK25" s="25">
        <f>IsBiking!N25</f>
        <v>0</v>
      </c>
      <c r="BL25" s="25">
        <f>IsBiking!O25</f>
        <v>0</v>
      </c>
      <c r="BM25" s="25">
        <f>IsWalking!B25</f>
        <v>0</v>
      </c>
      <c r="BN25" s="25">
        <f>IsWalking!C25</f>
        <v>0</v>
      </c>
      <c r="BO25" s="25">
        <f>IsWalking!D25</f>
        <v>0</v>
      </c>
      <c r="BP25" s="25">
        <f>IsWalking!E25</f>
        <v>0</v>
      </c>
      <c r="BQ25" s="25">
        <f>IsWalking!F25</f>
        <v>0</v>
      </c>
      <c r="BR25" s="25">
        <f>IsWalking!G25</f>
        <v>0</v>
      </c>
      <c r="BS25" s="25">
        <f>IsWalking!H25</f>
        <v>0</v>
      </c>
      <c r="BT25" s="25">
        <f>IsWalking!I25</f>
        <v>0</v>
      </c>
      <c r="BU25" s="25">
        <f>IsWalking!J25</f>
        <v>0</v>
      </c>
      <c r="BV25" s="25">
        <f>IsWalking!K25</f>
        <v>0</v>
      </c>
      <c r="BW25" s="25">
        <f>IsWalking!L25</f>
        <v>0</v>
      </c>
      <c r="BX25" s="25">
        <f>IsRunning!B25</f>
        <v>0</v>
      </c>
      <c r="BY25" s="25">
        <f>IsRunning!C25</f>
        <v>0</v>
      </c>
      <c r="BZ25" s="25">
        <f>IsRunning!D25</f>
        <v>0</v>
      </c>
      <c r="CA25" s="25">
        <f>IsRunning!E25</f>
        <v>0</v>
      </c>
      <c r="CB25" s="25">
        <f>IsRunning!F25</f>
        <v>0</v>
      </c>
      <c r="CC25" s="25">
        <f>IsRunning!G25</f>
        <v>0</v>
      </c>
      <c r="CD25" s="25">
        <f>IsRunning!H25</f>
        <v>0</v>
      </c>
      <c r="CE25" s="25">
        <f>IsRunning!I25</f>
        <v>0</v>
      </c>
      <c r="CF25" s="25">
        <f>IsRunning!J25</f>
        <v>0</v>
      </c>
      <c r="CG25" s="25">
        <f>IsRunning!K25</f>
        <v>0</v>
      </c>
      <c r="CH25" s="25">
        <f>IsRunning!L25</f>
        <v>0</v>
      </c>
      <c r="CI25" s="29">
        <f>IsCourse!B25</f>
        <v>0</v>
      </c>
      <c r="CJ25" s="29">
        <f>IsCourse!C25</f>
        <v>0</v>
      </c>
      <c r="CK25" s="29">
        <f>IsCourse!D25</f>
        <v>0</v>
      </c>
      <c r="CL25" s="29">
        <f>IsZone1!B25</f>
        <v>1</v>
      </c>
      <c r="CM25" s="29">
        <f>IsZone1!C25</f>
        <v>0</v>
      </c>
      <c r="CN25" s="29">
        <f>IsZone1!D25</f>
        <v>0</v>
      </c>
      <c r="CO25" s="29">
        <f>IsZone1!E25</f>
        <v>0</v>
      </c>
      <c r="CP25" s="29">
        <f>IsZone1!F25</f>
        <v>0</v>
      </c>
      <c r="CQ25" s="29">
        <f>IsZone1!G25</f>
        <v>0</v>
      </c>
      <c r="CR25" s="29">
        <f>IsZone1!H25</f>
        <v>1</v>
      </c>
      <c r="CS25" s="29">
        <f>IsZone2!B25</f>
        <v>0</v>
      </c>
      <c r="CT25" s="29">
        <f>IsZone2!C25</f>
        <v>0</v>
      </c>
      <c r="CU25" s="29">
        <f>IsZone2!D25</f>
        <v>0</v>
      </c>
      <c r="CV25" s="29">
        <f>IsZone2!E25</f>
        <v>0</v>
      </c>
      <c r="CW25" s="29">
        <f>IsZone2!F25</f>
        <v>0</v>
      </c>
      <c r="CX25" s="29">
        <f>IsZone2!G25</f>
        <v>0</v>
      </c>
      <c r="CY25" s="29">
        <f>IsZone2!H25</f>
        <v>0</v>
      </c>
      <c r="CZ25" s="25">
        <f>IsZone3!B25</f>
        <v>0</v>
      </c>
      <c r="DA25" s="25">
        <f>IsZone3!C25</f>
        <v>0</v>
      </c>
      <c r="DB25" s="25">
        <f>IsZone3!D25</f>
        <v>0</v>
      </c>
      <c r="DC25" s="25">
        <f>IsZone3!E25</f>
        <v>0</v>
      </c>
      <c r="DD25" s="25">
        <f>IsZone3!F25</f>
        <v>0</v>
      </c>
      <c r="DE25" s="25">
        <f>IsZone3!G25</f>
        <v>0</v>
      </c>
      <c r="DF25" s="25">
        <f>IsZone3!H25</f>
        <v>0</v>
      </c>
      <c r="DG25" s="25">
        <f>IsZone4!B25</f>
        <v>0</v>
      </c>
      <c r="DH25" s="25">
        <f>IsZone4!C25</f>
        <v>0</v>
      </c>
      <c r="DI25" s="25">
        <f>IsZone4!D25</f>
        <v>0</v>
      </c>
      <c r="DJ25" s="25">
        <f>IsZone4!E25</f>
        <v>0</v>
      </c>
      <c r="DK25" s="25">
        <f>IsZone4!F25</f>
        <v>0</v>
      </c>
      <c r="DL25" s="25">
        <f>IsZone4!G25</f>
        <v>0</v>
      </c>
      <c r="DM25" s="25">
        <f>IsZone4!H25</f>
        <v>0</v>
      </c>
      <c r="DN25" s="25">
        <f>IsZone5!B25</f>
        <v>0</v>
      </c>
      <c r="DO25" s="25">
        <f>IsZone5!C25</f>
        <v>0</v>
      </c>
      <c r="DP25" s="25">
        <f>IsZone5!D25</f>
        <v>0</v>
      </c>
      <c r="DQ25" s="25">
        <f>IsZone5!E25</f>
        <v>0</v>
      </c>
      <c r="DR25" s="25">
        <f>IsZone5!F25</f>
        <v>0</v>
      </c>
      <c r="DS25" s="25">
        <f>IsZone5!G25</f>
        <v>0</v>
      </c>
      <c r="DT25" s="25">
        <f>IsZone5!H25</f>
        <v>0</v>
      </c>
      <c r="DU25" s="29">
        <f>IsAnything!B25</f>
        <v>0</v>
      </c>
      <c r="DV25" s="29">
        <f>IsAnything!C25</f>
        <v>0</v>
      </c>
      <c r="DW25" s="29">
        <f>IsAnything!D25</f>
        <v>1</v>
      </c>
      <c r="DX25" s="29">
        <f>IsAnything!E25</f>
        <v>1</v>
      </c>
      <c r="DY25" s="29">
        <f>IsAnything!F25</f>
        <v>1</v>
      </c>
      <c r="DZ25" s="29">
        <f>IsAnything!G25</f>
        <v>1</v>
      </c>
    </row>
    <row r="26" spans="1:130" x14ac:dyDescent="0.15">
      <c r="A26" s="29">
        <f>Data!A26</f>
        <v>25</v>
      </c>
      <c r="B26" s="70">
        <f>Data!B26</f>
        <v>44312</v>
      </c>
      <c r="C26" s="71">
        <f>Data!C26</f>
        <v>0.86111111111111116</v>
      </c>
      <c r="D26" s="72">
        <f>Data!D26</f>
        <v>44312.861111111109</v>
      </c>
      <c r="E26" s="29" t="str">
        <f>Data!E26</f>
        <v>Walking</v>
      </c>
      <c r="F26" s="29">
        <f>Data!F26</f>
        <v>5</v>
      </c>
      <c r="G26" s="29">
        <f>Data!G26</f>
        <v>113</v>
      </c>
      <c r="H26" s="29" t="str">
        <f>Data!H26</f>
        <v>Riverwalk</v>
      </c>
      <c r="I26" s="29">
        <f>Data!I26</f>
        <v>10</v>
      </c>
      <c r="J26" s="29">
        <f>Data!J26</f>
        <v>104</v>
      </c>
      <c r="K26" s="29">
        <f>Data!K26</f>
        <v>120</v>
      </c>
      <c r="L26" s="29">
        <f>Data!L26</f>
        <v>604</v>
      </c>
      <c r="M26" s="29">
        <f>Data!M26</f>
        <v>1</v>
      </c>
      <c r="N26" s="29">
        <f>Data!N26</f>
        <v>6.96</v>
      </c>
      <c r="O26" s="29">
        <f>Data!O26</f>
        <v>3.6923076923077001</v>
      </c>
      <c r="P26" s="29">
        <f>Data!P26</f>
        <v>232</v>
      </c>
      <c r="Q26" s="29">
        <f>Data!Q26</f>
        <v>80</v>
      </c>
      <c r="R26" s="29">
        <f>Data!R26</f>
        <v>50</v>
      </c>
      <c r="S26" s="29">
        <f>Data!S26</f>
        <v>33</v>
      </c>
      <c r="T26" s="25">
        <f>Work!B26</f>
        <v>-0.60879558875174578</v>
      </c>
      <c r="U26" s="25">
        <f>Work!C26</f>
        <v>-1.0143040236136533</v>
      </c>
      <c r="V26" s="25">
        <f>Work!D26</f>
        <v>36192</v>
      </c>
      <c r="W26" s="25">
        <f>Work!E26</f>
        <v>320.28318584070797</v>
      </c>
      <c r="X26" s="25">
        <f>Work!F26</f>
        <v>11031.321600000001</v>
      </c>
      <c r="Y26" s="25">
        <f>Work!G26</f>
        <v>97.622315044247799</v>
      </c>
      <c r="Z26" s="25">
        <f>Work!H26</f>
        <v>6.41025641025641E-3</v>
      </c>
      <c r="AA26" s="25">
        <f>Work!I26</f>
        <v>2.0530973451327434</v>
      </c>
      <c r="AB26" s="25">
        <f>Work!J26</f>
        <v>70.7136</v>
      </c>
      <c r="AC26" s="25">
        <f>Work!K26</f>
        <v>2.1031025641025641E-2</v>
      </c>
      <c r="AD26" s="25">
        <f>Work!L26</f>
        <v>0.62578407079646015</v>
      </c>
      <c r="AE26" s="25">
        <f>Work!M26</f>
        <v>5.3451327433628322</v>
      </c>
      <c r="AF26" s="25">
        <f>Work!N26</f>
        <v>1.6688770999115827E-2</v>
      </c>
      <c r="AG26" s="25">
        <f>Work!O26</f>
        <v>5.4753185692637221E-2</v>
      </c>
      <c r="AH26" s="25">
        <f>Work!P26</f>
        <v>4.96136810020473E-2</v>
      </c>
      <c r="AI26" s="25">
        <f>Work!Q26</f>
        <v>-0.21078522661656277</v>
      </c>
      <c r="AJ26" s="25">
        <f>Work!R26</f>
        <v>5.1395507147719538E-2</v>
      </c>
      <c r="AK26" s="25">
        <f>Work!S26</f>
        <v>0.34623317006739451</v>
      </c>
      <c r="AL26" s="25">
        <f>Work!T26</f>
        <v>53473.459939165441</v>
      </c>
      <c r="AM26" s="25">
        <f>Work!U26</f>
        <v>4.8474209961538461</v>
      </c>
      <c r="AN26" s="25">
        <f>Work!V26</f>
        <v>473.21645963863222</v>
      </c>
      <c r="AO26" s="25">
        <f>Work!W26</f>
        <v>5024.6290978448087</v>
      </c>
      <c r="AP26" s="25">
        <f>IsYoga!C26</f>
        <v>0</v>
      </c>
      <c r="AQ26" s="25">
        <f>IsYoga!D26</f>
        <v>0</v>
      </c>
      <c r="AR26" s="25">
        <f>IsYoga!E26</f>
        <v>0</v>
      </c>
      <c r="AS26" s="25">
        <f>IsYoga!F26</f>
        <v>0</v>
      </c>
      <c r="AT26" s="25">
        <f>IsYoga!G26</f>
        <v>0</v>
      </c>
      <c r="AU26" s="25">
        <f>IsYoga!H26</f>
        <v>0</v>
      </c>
      <c r="AV26" s="25">
        <f>IsYoga!I26</f>
        <v>0</v>
      </c>
      <c r="AW26" s="25">
        <f>IsYoga!J26</f>
        <v>0</v>
      </c>
      <c r="AX26" s="25">
        <f>IsYoga!K26</f>
        <v>0</v>
      </c>
      <c r="AY26" s="25">
        <f>IsYoga!L26</f>
        <v>0</v>
      </c>
      <c r="AZ26" s="25">
        <f>IsBiking!C26</f>
        <v>0</v>
      </c>
      <c r="BA26" s="25">
        <f>IsBiking!D26</f>
        <v>0</v>
      </c>
      <c r="BB26" s="25">
        <f>IsBiking!E26</f>
        <v>0</v>
      </c>
      <c r="BC26" s="25">
        <f>IsBiking!F26</f>
        <v>0</v>
      </c>
      <c r="BD26" s="25">
        <f>IsBiking!G26</f>
        <v>0</v>
      </c>
      <c r="BE26" s="25">
        <f>IsBiking!H26</f>
        <v>0</v>
      </c>
      <c r="BF26" s="25">
        <f>IsBiking!I26</f>
        <v>0</v>
      </c>
      <c r="BG26" s="25">
        <f>IsBiking!J26</f>
        <v>0</v>
      </c>
      <c r="BH26" s="25">
        <f>IsBiking!K26</f>
        <v>0</v>
      </c>
      <c r="BI26" s="25">
        <f>IsBiking!L26</f>
        <v>0</v>
      </c>
      <c r="BJ26" s="25">
        <f>IsBiking!M26</f>
        <v>0</v>
      </c>
      <c r="BK26" s="25">
        <f>IsBiking!N26</f>
        <v>0</v>
      </c>
      <c r="BL26" s="25">
        <f>IsBiking!O26</f>
        <v>0</v>
      </c>
      <c r="BM26" s="25">
        <f>IsWalking!B26</f>
        <v>1</v>
      </c>
      <c r="BN26" s="25">
        <f>IsWalking!C26</f>
        <v>0</v>
      </c>
      <c r="BO26" s="25">
        <f>IsWalking!D26</f>
        <v>0</v>
      </c>
      <c r="BP26" s="25">
        <f>IsWalking!E26</f>
        <v>1</v>
      </c>
      <c r="BQ26" s="25">
        <f>IsWalking!F26</f>
        <v>0</v>
      </c>
      <c r="BR26" s="25">
        <f>IsWalking!G26</f>
        <v>0</v>
      </c>
      <c r="BS26" s="25">
        <f>IsWalking!H26</f>
        <v>0</v>
      </c>
      <c r="BT26" s="25">
        <f>IsWalking!I26</f>
        <v>0</v>
      </c>
      <c r="BU26" s="25">
        <f>IsWalking!J26</f>
        <v>0</v>
      </c>
      <c r="BV26" s="25">
        <f>IsWalking!K26</f>
        <v>0</v>
      </c>
      <c r="BW26" s="25">
        <f>IsWalking!L26</f>
        <v>0</v>
      </c>
      <c r="BX26" s="25">
        <f>IsRunning!B26</f>
        <v>0</v>
      </c>
      <c r="BY26" s="25">
        <f>IsRunning!C26</f>
        <v>0</v>
      </c>
      <c r="BZ26" s="25">
        <f>IsRunning!D26</f>
        <v>0</v>
      </c>
      <c r="CA26" s="25">
        <f>IsRunning!E26</f>
        <v>0</v>
      </c>
      <c r="CB26" s="25">
        <f>IsRunning!F26</f>
        <v>0</v>
      </c>
      <c r="CC26" s="25">
        <f>IsRunning!G26</f>
        <v>0</v>
      </c>
      <c r="CD26" s="25">
        <f>IsRunning!H26</f>
        <v>0</v>
      </c>
      <c r="CE26" s="25">
        <f>IsRunning!I26</f>
        <v>0</v>
      </c>
      <c r="CF26" s="25">
        <f>IsRunning!J26</f>
        <v>0</v>
      </c>
      <c r="CG26" s="25">
        <f>IsRunning!K26</f>
        <v>0</v>
      </c>
      <c r="CH26" s="25">
        <f>IsRunning!L26</f>
        <v>0</v>
      </c>
      <c r="CI26" s="29">
        <f>IsCourse!B26</f>
        <v>0</v>
      </c>
      <c r="CJ26" s="29">
        <f>IsCourse!C26</f>
        <v>1</v>
      </c>
      <c r="CK26" s="29">
        <f>IsCourse!D26</f>
        <v>0</v>
      </c>
      <c r="CL26" s="29">
        <f>IsZone1!B26</f>
        <v>1</v>
      </c>
      <c r="CM26" s="29">
        <f>IsZone1!C26</f>
        <v>1</v>
      </c>
      <c r="CN26" s="29">
        <f>IsZone1!D26</f>
        <v>1</v>
      </c>
      <c r="CO26" s="29">
        <f>IsZone1!E26</f>
        <v>1</v>
      </c>
      <c r="CP26" s="29">
        <f>IsZone1!F26</f>
        <v>1</v>
      </c>
      <c r="CQ26" s="29">
        <f>IsZone1!G26</f>
        <v>1</v>
      </c>
      <c r="CR26" s="29">
        <f>IsZone1!H26</f>
        <v>1</v>
      </c>
      <c r="CS26" s="29">
        <f>IsZone2!B26</f>
        <v>0</v>
      </c>
      <c r="CT26" s="29">
        <f>IsZone2!C26</f>
        <v>0</v>
      </c>
      <c r="CU26" s="29">
        <f>IsZone2!D26</f>
        <v>0</v>
      </c>
      <c r="CV26" s="29">
        <f>IsZone2!E26</f>
        <v>0</v>
      </c>
      <c r="CW26" s="29">
        <f>IsZone2!F26</f>
        <v>0</v>
      </c>
      <c r="CX26" s="29">
        <f>IsZone2!G26</f>
        <v>0</v>
      </c>
      <c r="CY26" s="29">
        <f>IsZone2!H26</f>
        <v>0</v>
      </c>
      <c r="CZ26" s="25">
        <f>IsZone3!B26</f>
        <v>0</v>
      </c>
      <c r="DA26" s="25">
        <f>IsZone3!C26</f>
        <v>0</v>
      </c>
      <c r="DB26" s="25">
        <f>IsZone3!D26</f>
        <v>0</v>
      </c>
      <c r="DC26" s="25">
        <f>IsZone3!E26</f>
        <v>0</v>
      </c>
      <c r="DD26" s="25">
        <f>IsZone3!F26</f>
        <v>0</v>
      </c>
      <c r="DE26" s="25">
        <f>IsZone3!G26</f>
        <v>0</v>
      </c>
      <c r="DF26" s="25">
        <f>IsZone3!H26</f>
        <v>0</v>
      </c>
      <c r="DG26" s="25">
        <f>IsZone4!B26</f>
        <v>0</v>
      </c>
      <c r="DH26" s="25">
        <f>IsZone4!C26</f>
        <v>0</v>
      </c>
      <c r="DI26" s="25">
        <f>IsZone4!D26</f>
        <v>0</v>
      </c>
      <c r="DJ26" s="25">
        <f>IsZone4!E26</f>
        <v>0</v>
      </c>
      <c r="DK26" s="25">
        <f>IsZone4!F26</f>
        <v>0</v>
      </c>
      <c r="DL26" s="25">
        <f>IsZone4!G26</f>
        <v>0</v>
      </c>
      <c r="DM26" s="25">
        <f>IsZone4!H26</f>
        <v>0</v>
      </c>
      <c r="DN26" s="25">
        <f>IsZone5!B26</f>
        <v>0</v>
      </c>
      <c r="DO26" s="25">
        <f>IsZone5!C26</f>
        <v>0</v>
      </c>
      <c r="DP26" s="25">
        <f>IsZone5!D26</f>
        <v>0</v>
      </c>
      <c r="DQ26" s="25">
        <f>IsZone5!E26</f>
        <v>0</v>
      </c>
      <c r="DR26" s="25">
        <f>IsZone5!F26</f>
        <v>0</v>
      </c>
      <c r="DS26" s="25">
        <f>IsZone5!G26</f>
        <v>0</v>
      </c>
      <c r="DT26" s="25">
        <f>IsZone5!H26</f>
        <v>0</v>
      </c>
      <c r="DU26" s="29">
        <f>IsAnything!B26</f>
        <v>1</v>
      </c>
      <c r="DV26" s="29">
        <f>IsAnything!C26</f>
        <v>1</v>
      </c>
      <c r="DW26" s="29">
        <f>IsAnything!D26</f>
        <v>1</v>
      </c>
      <c r="DX26" s="29">
        <f>IsAnything!E26</f>
        <v>1</v>
      </c>
      <c r="DY26" s="29">
        <f>IsAnything!F26</f>
        <v>1</v>
      </c>
      <c r="DZ26" s="29">
        <f>IsAnything!G26</f>
        <v>1</v>
      </c>
    </row>
    <row r="27" spans="1:130" x14ac:dyDescent="0.15">
      <c r="A27" s="29">
        <f>Data!A27</f>
        <v>26</v>
      </c>
      <c r="B27" s="70">
        <f>Data!B27</f>
        <v>44313</v>
      </c>
      <c r="C27" s="71">
        <f>Data!C27</f>
        <v>0.53541666666666665</v>
      </c>
      <c r="D27" s="72">
        <f>Data!D27</f>
        <v>44313.535416666666</v>
      </c>
      <c r="E27" s="29" t="str">
        <f>Data!E27</f>
        <v>Yoga</v>
      </c>
      <c r="F27" s="29">
        <f>Data!F27</f>
        <v>0</v>
      </c>
      <c r="G27" s="29">
        <f>Data!G27</f>
        <v>47</v>
      </c>
      <c r="H27" s="29" t="str">
        <f>Data!H27</f>
        <v>Full Practice</v>
      </c>
      <c r="I27" s="29">
        <f>Data!I27</f>
        <v>0</v>
      </c>
      <c r="J27" s="29">
        <f>Data!J27</f>
        <v>98</v>
      </c>
      <c r="K27" s="29">
        <f>Data!K27</f>
        <v>115</v>
      </c>
      <c r="L27" s="29">
        <f>Data!L27</f>
        <v>276</v>
      </c>
      <c r="M27" s="29">
        <f>Data!M27</f>
        <v>1</v>
      </c>
      <c r="N27" s="29">
        <f>Data!N27</f>
        <v>0</v>
      </c>
      <c r="O27" s="29">
        <f>Data!O27</f>
        <v>0</v>
      </c>
      <c r="P27" s="29">
        <f>Data!P27</f>
        <v>0</v>
      </c>
      <c r="Q27" s="29">
        <f>Data!Q27</f>
        <v>77</v>
      </c>
      <c r="R27" s="29">
        <f>Data!R27</f>
        <v>57</v>
      </c>
      <c r="S27" s="29">
        <f>Data!S27</f>
        <v>50</v>
      </c>
      <c r="T27" s="25">
        <f>Work!B27</f>
        <v>-0.88632179780644893</v>
      </c>
      <c r="U27" s="25">
        <f>Work!C27</f>
        <v>-1.2617527282591774</v>
      </c>
      <c r="V27" s="25">
        <f>Work!D27</f>
        <v>0</v>
      </c>
      <c r="W27" s="25">
        <f>Work!E27</f>
        <v>0</v>
      </c>
      <c r="X27" s="25">
        <f>Work!F27</f>
        <v>0</v>
      </c>
      <c r="Y27" s="25">
        <f>Work!G27</f>
        <v>0</v>
      </c>
      <c r="Z27" s="25">
        <f>Work!H27</f>
        <v>0</v>
      </c>
      <c r="AA27" s="25">
        <f>Work!I27</f>
        <v>0</v>
      </c>
      <c r="AB27" s="25">
        <f>Work!J27</f>
        <v>0</v>
      </c>
      <c r="AC27" s="25">
        <f>Work!K27</f>
        <v>0</v>
      </c>
      <c r="AD27" s="25">
        <f>Work!L27</f>
        <v>0</v>
      </c>
      <c r="AE27" s="25">
        <f>Work!M27</f>
        <v>5.8723404255319149</v>
      </c>
      <c r="AF27" s="25">
        <f>Work!N27</f>
        <v>0</v>
      </c>
      <c r="AG27" s="25">
        <f>Work!O27</f>
        <v>0</v>
      </c>
      <c r="AH27" s="25">
        <f>Work!P27</f>
        <v>-0.72076286260052602</v>
      </c>
      <c r="AI27" s="25">
        <f>Work!Q27</f>
        <v>-8.5716608529141786E-2</v>
      </c>
      <c r="AJ27" s="25">
        <f>Work!R27</f>
        <v>5.9921841076856275E-2</v>
      </c>
      <c r="AK27" s="25">
        <f>Work!S27</f>
        <v>9.6710482289029981E-2</v>
      </c>
      <c r="AL27" s="25">
        <f>Work!T27</f>
        <v>0</v>
      </c>
      <c r="AM27" s="25">
        <f>Work!U27</f>
        <v>0</v>
      </c>
      <c r="AN27" s="25">
        <f>Work!V27</f>
        <v>0</v>
      </c>
      <c r="AO27" s="25">
        <f>Work!W27</f>
        <v>-0.63579374146814294</v>
      </c>
      <c r="AP27" s="25">
        <f>IsYoga!C27</f>
        <v>1</v>
      </c>
      <c r="AQ27" s="25">
        <f>IsYoga!D27</f>
        <v>1</v>
      </c>
      <c r="AR27" s="25">
        <f>IsYoga!E27</f>
        <v>0</v>
      </c>
      <c r="AS27" s="25">
        <f>IsYoga!F27</f>
        <v>0</v>
      </c>
      <c r="AT27" s="25">
        <f>IsYoga!G27</f>
        <v>0</v>
      </c>
      <c r="AU27" s="25">
        <f>IsYoga!H27</f>
        <v>0</v>
      </c>
      <c r="AV27" s="25">
        <f>IsYoga!I27</f>
        <v>1</v>
      </c>
      <c r="AW27" s="25">
        <f>IsYoga!J27</f>
        <v>1</v>
      </c>
      <c r="AX27" s="25">
        <f>IsYoga!K27</f>
        <v>1</v>
      </c>
      <c r="AY27" s="25">
        <f>IsYoga!L27</f>
        <v>1</v>
      </c>
      <c r="AZ27" s="25">
        <f>IsBiking!C27</f>
        <v>0</v>
      </c>
      <c r="BA27" s="25">
        <f>IsBiking!D27</f>
        <v>0</v>
      </c>
      <c r="BB27" s="25">
        <f>IsBiking!E27</f>
        <v>0</v>
      </c>
      <c r="BC27" s="25">
        <f>IsBiking!F27</f>
        <v>0</v>
      </c>
      <c r="BD27" s="25">
        <f>IsBiking!G27</f>
        <v>0</v>
      </c>
      <c r="BE27" s="25">
        <f>IsBiking!H27</f>
        <v>0</v>
      </c>
      <c r="BF27" s="25">
        <f>IsBiking!I27</f>
        <v>0</v>
      </c>
      <c r="BG27" s="25">
        <f>IsBiking!J27</f>
        <v>0</v>
      </c>
      <c r="BH27" s="25">
        <f>IsBiking!K27</f>
        <v>0</v>
      </c>
      <c r="BI27" s="25">
        <f>IsBiking!L27</f>
        <v>0</v>
      </c>
      <c r="BJ27" s="25">
        <f>IsBiking!M27</f>
        <v>0</v>
      </c>
      <c r="BK27" s="25">
        <f>IsBiking!N27</f>
        <v>0</v>
      </c>
      <c r="BL27" s="25">
        <f>IsBiking!O27</f>
        <v>0</v>
      </c>
      <c r="BM27" s="25">
        <f>IsWalking!B27</f>
        <v>0</v>
      </c>
      <c r="BN27" s="25">
        <f>IsWalking!C27</f>
        <v>0</v>
      </c>
      <c r="BO27" s="25">
        <f>IsWalking!D27</f>
        <v>0</v>
      </c>
      <c r="BP27" s="25">
        <f>IsWalking!E27</f>
        <v>0</v>
      </c>
      <c r="BQ27" s="25">
        <f>IsWalking!F27</f>
        <v>0</v>
      </c>
      <c r="BR27" s="25">
        <f>IsWalking!G27</f>
        <v>0</v>
      </c>
      <c r="BS27" s="25">
        <f>IsWalking!H27</f>
        <v>0</v>
      </c>
      <c r="BT27" s="25">
        <f>IsWalking!I27</f>
        <v>0</v>
      </c>
      <c r="BU27" s="25">
        <f>IsWalking!J27</f>
        <v>0</v>
      </c>
      <c r="BV27" s="25">
        <f>IsWalking!K27</f>
        <v>0</v>
      </c>
      <c r="BW27" s="25">
        <f>IsWalking!L27</f>
        <v>0</v>
      </c>
      <c r="BX27" s="25">
        <f>IsRunning!B27</f>
        <v>0</v>
      </c>
      <c r="BY27" s="25">
        <f>IsRunning!C27</f>
        <v>0</v>
      </c>
      <c r="BZ27" s="25">
        <f>IsRunning!D27</f>
        <v>0</v>
      </c>
      <c r="CA27" s="25">
        <f>IsRunning!E27</f>
        <v>0</v>
      </c>
      <c r="CB27" s="25">
        <f>IsRunning!F27</f>
        <v>0</v>
      </c>
      <c r="CC27" s="25">
        <f>IsRunning!G27</f>
        <v>0</v>
      </c>
      <c r="CD27" s="25">
        <f>IsRunning!H27</f>
        <v>0</v>
      </c>
      <c r="CE27" s="25">
        <f>IsRunning!I27</f>
        <v>0</v>
      </c>
      <c r="CF27" s="25">
        <f>IsRunning!J27</f>
        <v>0</v>
      </c>
      <c r="CG27" s="25">
        <f>IsRunning!K27</f>
        <v>0</v>
      </c>
      <c r="CH27" s="25">
        <f>IsRunning!L27</f>
        <v>0</v>
      </c>
      <c r="CI27" s="29">
        <f>IsCourse!B27</f>
        <v>0</v>
      </c>
      <c r="CJ27" s="29">
        <f>IsCourse!C27</f>
        <v>0</v>
      </c>
      <c r="CK27" s="29">
        <f>IsCourse!D27</f>
        <v>0</v>
      </c>
      <c r="CL27" s="29">
        <f>IsZone1!B27</f>
        <v>1</v>
      </c>
      <c r="CM27" s="29">
        <f>IsZone1!C27</f>
        <v>0</v>
      </c>
      <c r="CN27" s="29">
        <f>IsZone1!D27</f>
        <v>1</v>
      </c>
      <c r="CO27" s="29">
        <f>IsZone1!E27</f>
        <v>1</v>
      </c>
      <c r="CP27" s="29">
        <f>IsZone1!F27</f>
        <v>1</v>
      </c>
      <c r="CQ27" s="29">
        <f>IsZone1!G27</f>
        <v>1</v>
      </c>
      <c r="CR27" s="29">
        <f>IsZone1!H27</f>
        <v>1</v>
      </c>
      <c r="CS27" s="29">
        <f>IsZone2!B27</f>
        <v>0</v>
      </c>
      <c r="CT27" s="29">
        <f>IsZone2!C27</f>
        <v>0</v>
      </c>
      <c r="CU27" s="29">
        <f>IsZone2!D27</f>
        <v>0</v>
      </c>
      <c r="CV27" s="29">
        <f>IsZone2!E27</f>
        <v>0</v>
      </c>
      <c r="CW27" s="29">
        <f>IsZone2!F27</f>
        <v>0</v>
      </c>
      <c r="CX27" s="29">
        <f>IsZone2!G27</f>
        <v>0</v>
      </c>
      <c r="CY27" s="29">
        <f>IsZone2!H27</f>
        <v>0</v>
      </c>
      <c r="CZ27" s="25">
        <f>IsZone3!B27</f>
        <v>0</v>
      </c>
      <c r="DA27" s="25">
        <f>IsZone3!C27</f>
        <v>0</v>
      </c>
      <c r="DB27" s="25">
        <f>IsZone3!D27</f>
        <v>0</v>
      </c>
      <c r="DC27" s="25">
        <f>IsZone3!E27</f>
        <v>0</v>
      </c>
      <c r="DD27" s="25">
        <f>IsZone3!F27</f>
        <v>0</v>
      </c>
      <c r="DE27" s="25">
        <f>IsZone3!G27</f>
        <v>0</v>
      </c>
      <c r="DF27" s="25">
        <f>IsZone3!H27</f>
        <v>0</v>
      </c>
      <c r="DG27" s="25">
        <f>IsZone4!B27</f>
        <v>0</v>
      </c>
      <c r="DH27" s="25">
        <f>IsZone4!C27</f>
        <v>0</v>
      </c>
      <c r="DI27" s="25">
        <f>IsZone4!D27</f>
        <v>0</v>
      </c>
      <c r="DJ27" s="25">
        <f>IsZone4!E27</f>
        <v>0</v>
      </c>
      <c r="DK27" s="25">
        <f>IsZone4!F27</f>
        <v>0</v>
      </c>
      <c r="DL27" s="25">
        <f>IsZone4!G27</f>
        <v>0</v>
      </c>
      <c r="DM27" s="25">
        <f>IsZone4!H27</f>
        <v>0</v>
      </c>
      <c r="DN27" s="25">
        <f>IsZone5!B27</f>
        <v>0</v>
      </c>
      <c r="DO27" s="25">
        <f>IsZone5!C27</f>
        <v>0</v>
      </c>
      <c r="DP27" s="25">
        <f>IsZone5!D27</f>
        <v>0</v>
      </c>
      <c r="DQ27" s="25">
        <f>IsZone5!E27</f>
        <v>0</v>
      </c>
      <c r="DR27" s="25">
        <f>IsZone5!F27</f>
        <v>0</v>
      </c>
      <c r="DS27" s="25">
        <f>IsZone5!G27</f>
        <v>0</v>
      </c>
      <c r="DT27" s="25">
        <f>IsZone5!H27</f>
        <v>0</v>
      </c>
      <c r="DU27" s="29">
        <f>IsAnything!B27</f>
        <v>0</v>
      </c>
      <c r="DV27" s="29">
        <f>IsAnything!C27</f>
        <v>1</v>
      </c>
      <c r="DW27" s="29">
        <f>IsAnything!D27</f>
        <v>1</v>
      </c>
      <c r="DX27" s="29">
        <f>IsAnything!E27</f>
        <v>1</v>
      </c>
      <c r="DY27" s="29">
        <f>IsAnything!F27</f>
        <v>1</v>
      </c>
      <c r="DZ27" s="29">
        <f>IsAnything!G27</f>
        <v>1</v>
      </c>
    </row>
    <row r="28" spans="1:130" x14ac:dyDescent="0.15">
      <c r="A28" s="29">
        <f>Data!A28</f>
        <v>27</v>
      </c>
      <c r="B28" s="70">
        <f>Data!B28</f>
        <v>44313</v>
      </c>
      <c r="C28" s="71">
        <f>Data!C28</f>
        <v>0.72222222222222221</v>
      </c>
      <c r="D28" s="72">
        <f>Data!D28</f>
        <v>44313.722222222219</v>
      </c>
      <c r="E28" s="29" t="str">
        <f>Data!E28</f>
        <v>Mountain Biking</v>
      </c>
      <c r="F28" s="29">
        <f>Data!F28</f>
        <v>4</v>
      </c>
      <c r="G28" s="29">
        <f>Data!G28</f>
        <v>112</v>
      </c>
      <c r="H28" s="29" t="str">
        <f>Data!H28</f>
        <v>White Oak - Green</v>
      </c>
      <c r="I28" s="29">
        <f>Data!I28</f>
        <v>13</v>
      </c>
      <c r="J28" s="29">
        <f>Data!J28</f>
        <v>137</v>
      </c>
      <c r="K28" s="29">
        <f>Data!K28</f>
        <v>157</v>
      </c>
      <c r="L28" s="29">
        <f>Data!L28</f>
        <v>1218</v>
      </c>
      <c r="M28" s="29">
        <f>Data!M28</f>
        <v>3</v>
      </c>
      <c r="N28" s="29">
        <f>Data!N28</f>
        <v>14.14</v>
      </c>
      <c r="O28" s="29">
        <f>Data!O28</f>
        <v>8.4</v>
      </c>
      <c r="P28" s="29">
        <f>Data!P28</f>
        <v>2567</v>
      </c>
      <c r="Q28" s="29">
        <f>Data!Q28</f>
        <v>83</v>
      </c>
      <c r="R28" s="29">
        <f>Data!R28</f>
        <v>55</v>
      </c>
      <c r="S28" s="29">
        <f>Data!S28</f>
        <v>39</v>
      </c>
      <c r="T28" s="25">
        <f>Work!B28</f>
        <v>0.91759856104912163</v>
      </c>
      <c r="U28" s="25">
        <f>Work!C28</f>
        <v>0.81681639076322443</v>
      </c>
      <c r="V28" s="25">
        <f>Work!D28</f>
        <v>73528</v>
      </c>
      <c r="W28" s="25">
        <f>Work!E28</f>
        <v>656.5</v>
      </c>
      <c r="X28" s="25">
        <f>Work!F28</f>
        <v>22411.3344</v>
      </c>
      <c r="Y28" s="25">
        <f>Work!G28</f>
        <v>200.10120000000001</v>
      </c>
      <c r="Z28" s="25">
        <f>Work!H28</f>
        <v>3.491187030790991E-2</v>
      </c>
      <c r="AA28" s="25">
        <f>Work!I28</f>
        <v>22.919642857142858</v>
      </c>
      <c r="AB28" s="25">
        <f>Work!J28</f>
        <v>782.42160000000001</v>
      </c>
      <c r="AC28" s="25">
        <f>Work!K28</f>
        <v>0.11454026058100315</v>
      </c>
      <c r="AD28" s="25">
        <f>Work!L28</f>
        <v>6.9859071428571431</v>
      </c>
      <c r="AE28" s="25">
        <f>Work!M28</f>
        <v>10.875</v>
      </c>
      <c r="AF28" s="25">
        <f>Work!N28</f>
        <v>1.6565118050266565E-2</v>
      </c>
      <c r="AG28" s="25">
        <f>Work!O28</f>
        <v>5.4347500164916553E-2</v>
      </c>
      <c r="AH28" s="25">
        <f>Work!P28</f>
        <v>1.4917209912824743</v>
      </c>
      <c r="AI28" s="25">
        <f>Work!Q28</f>
        <v>1.1010561584501264</v>
      </c>
      <c r="AJ28" s="25">
        <f>Work!R28</f>
        <v>7.9379562043795621E-2</v>
      </c>
      <c r="AK28" s="25">
        <f>Work!S28</f>
        <v>1.1999323072076873</v>
      </c>
      <c r="AL28" s="25">
        <f>Work!T28</f>
        <v>591665.39510274865</v>
      </c>
      <c r="AM28" s="25">
        <f>Work!U28</f>
        <v>26.400275170707758</v>
      </c>
      <c r="AN28" s="25">
        <f>Work!V28</f>
        <v>5282.7267419888276</v>
      </c>
      <c r="AO28" s="25">
        <f>Work!W28</f>
        <v>55602.187381698066</v>
      </c>
      <c r="AP28" s="25">
        <f>IsYoga!C28</f>
        <v>0</v>
      </c>
      <c r="AQ28" s="25">
        <f>IsYoga!D28</f>
        <v>0</v>
      </c>
      <c r="AR28" s="25">
        <f>IsYoga!E28</f>
        <v>0</v>
      </c>
      <c r="AS28" s="25">
        <f>IsYoga!F28</f>
        <v>0</v>
      </c>
      <c r="AT28" s="25">
        <f>IsYoga!G28</f>
        <v>0</v>
      </c>
      <c r="AU28" s="25">
        <f>IsYoga!H28</f>
        <v>0</v>
      </c>
      <c r="AV28" s="25">
        <f>IsYoga!I28</f>
        <v>0</v>
      </c>
      <c r="AW28" s="25">
        <f>IsYoga!J28</f>
        <v>0</v>
      </c>
      <c r="AX28" s="25">
        <f>IsYoga!K28</f>
        <v>0</v>
      </c>
      <c r="AY28" s="25">
        <f>IsYoga!L28</f>
        <v>0</v>
      </c>
      <c r="AZ28" s="25">
        <f>IsBiking!C28</f>
        <v>0</v>
      </c>
      <c r="BA28" s="25">
        <f>IsBiking!D28</f>
        <v>0</v>
      </c>
      <c r="BB28" s="25">
        <f>IsBiking!E28</f>
        <v>0</v>
      </c>
      <c r="BC28" s="25">
        <f>IsBiking!F28</f>
        <v>0</v>
      </c>
      <c r="BD28" s="25">
        <f>IsBiking!G28</f>
        <v>0</v>
      </c>
      <c r="BE28" s="25">
        <f>IsBiking!H28</f>
        <v>0</v>
      </c>
      <c r="BF28" s="25">
        <f>IsBiking!I28</f>
        <v>0</v>
      </c>
      <c r="BG28" s="25">
        <f>IsBiking!J28</f>
        <v>0</v>
      </c>
      <c r="BH28" s="25">
        <f>IsBiking!K28</f>
        <v>0</v>
      </c>
      <c r="BI28" s="25">
        <f>IsBiking!L28</f>
        <v>0</v>
      </c>
      <c r="BJ28" s="25">
        <f>IsBiking!M28</f>
        <v>0</v>
      </c>
      <c r="BK28" s="25">
        <f>IsBiking!N28</f>
        <v>0</v>
      </c>
      <c r="BL28" s="25">
        <f>IsBiking!O28</f>
        <v>0</v>
      </c>
      <c r="BM28" s="25">
        <f>IsWalking!B28</f>
        <v>0</v>
      </c>
      <c r="BN28" s="25">
        <f>IsWalking!C28</f>
        <v>0</v>
      </c>
      <c r="BO28" s="25">
        <f>IsWalking!D28</f>
        <v>0</v>
      </c>
      <c r="BP28" s="25">
        <f>IsWalking!E28</f>
        <v>0</v>
      </c>
      <c r="BQ28" s="25">
        <f>IsWalking!F28</f>
        <v>0</v>
      </c>
      <c r="BR28" s="25">
        <f>IsWalking!G28</f>
        <v>0</v>
      </c>
      <c r="BS28" s="25">
        <f>IsWalking!H28</f>
        <v>0</v>
      </c>
      <c r="BT28" s="25">
        <f>IsWalking!I28</f>
        <v>0</v>
      </c>
      <c r="BU28" s="25">
        <f>IsWalking!J28</f>
        <v>0</v>
      </c>
      <c r="BV28" s="25">
        <f>IsWalking!K28</f>
        <v>0</v>
      </c>
      <c r="BW28" s="25">
        <f>IsWalking!L28</f>
        <v>0</v>
      </c>
      <c r="BX28" s="25">
        <f>IsRunning!B28</f>
        <v>0</v>
      </c>
      <c r="BY28" s="25">
        <f>IsRunning!C28</f>
        <v>0</v>
      </c>
      <c r="BZ28" s="25">
        <f>IsRunning!D28</f>
        <v>0</v>
      </c>
      <c r="CA28" s="25">
        <f>IsRunning!E28</f>
        <v>0</v>
      </c>
      <c r="CB28" s="25">
        <f>IsRunning!F28</f>
        <v>0</v>
      </c>
      <c r="CC28" s="25">
        <f>IsRunning!G28</f>
        <v>0</v>
      </c>
      <c r="CD28" s="25">
        <f>IsRunning!H28</f>
        <v>0</v>
      </c>
      <c r="CE28" s="25">
        <f>IsRunning!I28</f>
        <v>0</v>
      </c>
      <c r="CF28" s="25">
        <f>IsRunning!J28</f>
        <v>0</v>
      </c>
      <c r="CG28" s="25">
        <f>IsRunning!K28</f>
        <v>0</v>
      </c>
      <c r="CH28" s="25">
        <f>IsRunning!L28</f>
        <v>0</v>
      </c>
      <c r="CI28" s="29">
        <f>IsCourse!B28</f>
        <v>0</v>
      </c>
      <c r="CJ28" s="29">
        <f>IsCourse!C28</f>
        <v>0</v>
      </c>
      <c r="CK28" s="29">
        <f>IsCourse!D28</f>
        <v>0</v>
      </c>
      <c r="CL28" s="29">
        <f>IsZone1!B28</f>
        <v>0</v>
      </c>
      <c r="CM28" s="29">
        <f>IsZone1!C28</f>
        <v>0</v>
      </c>
      <c r="CN28" s="29">
        <f>IsZone1!D28</f>
        <v>0</v>
      </c>
      <c r="CO28" s="29">
        <f>IsZone1!E28</f>
        <v>0</v>
      </c>
      <c r="CP28" s="29">
        <f>IsZone1!F28</f>
        <v>0</v>
      </c>
      <c r="CQ28" s="29">
        <f>IsZone1!G28</f>
        <v>0</v>
      </c>
      <c r="CR28" s="29">
        <f>IsZone1!H28</f>
        <v>0</v>
      </c>
      <c r="CS28" s="29">
        <f>IsZone2!B28</f>
        <v>0</v>
      </c>
      <c r="CT28" s="29">
        <f>IsZone2!C28</f>
        <v>0</v>
      </c>
      <c r="CU28" s="29">
        <f>IsZone2!D28</f>
        <v>0</v>
      </c>
      <c r="CV28" s="29">
        <f>IsZone2!E28</f>
        <v>0</v>
      </c>
      <c r="CW28" s="29">
        <f>IsZone2!F28</f>
        <v>0</v>
      </c>
      <c r="CX28" s="29">
        <f>IsZone2!G28</f>
        <v>0</v>
      </c>
      <c r="CY28" s="29">
        <f>IsZone2!H28</f>
        <v>0</v>
      </c>
      <c r="CZ28" s="25">
        <f>IsZone3!B28</f>
        <v>1</v>
      </c>
      <c r="DA28" s="25">
        <f>IsZone3!C28</f>
        <v>0</v>
      </c>
      <c r="DB28" s="25">
        <f>IsZone3!D28</f>
        <v>0</v>
      </c>
      <c r="DC28" s="25">
        <f>IsZone3!E28</f>
        <v>0</v>
      </c>
      <c r="DD28" s="25">
        <f>IsZone3!F28</f>
        <v>0</v>
      </c>
      <c r="DE28" s="25">
        <f>IsZone3!G28</f>
        <v>0</v>
      </c>
      <c r="DF28" s="25">
        <f>IsZone3!H28</f>
        <v>0</v>
      </c>
      <c r="DG28" s="25">
        <f>IsZone4!B28</f>
        <v>0</v>
      </c>
      <c r="DH28" s="25">
        <f>IsZone4!C28</f>
        <v>0</v>
      </c>
      <c r="DI28" s="25">
        <f>IsZone4!D28</f>
        <v>0</v>
      </c>
      <c r="DJ28" s="25">
        <f>IsZone4!E28</f>
        <v>0</v>
      </c>
      <c r="DK28" s="25">
        <f>IsZone4!F28</f>
        <v>0</v>
      </c>
      <c r="DL28" s="25">
        <f>IsZone4!G28</f>
        <v>0</v>
      </c>
      <c r="DM28" s="25">
        <f>IsZone4!H28</f>
        <v>0</v>
      </c>
      <c r="DN28" s="25">
        <f>IsZone5!B28</f>
        <v>0</v>
      </c>
      <c r="DO28" s="25">
        <f>IsZone5!C28</f>
        <v>0</v>
      </c>
      <c r="DP28" s="25">
        <f>IsZone5!D28</f>
        <v>0</v>
      </c>
      <c r="DQ28" s="25">
        <f>IsZone5!E28</f>
        <v>0</v>
      </c>
      <c r="DR28" s="25">
        <f>IsZone5!F28</f>
        <v>0</v>
      </c>
      <c r="DS28" s="25">
        <f>IsZone5!G28</f>
        <v>0</v>
      </c>
      <c r="DT28" s="25">
        <f>IsZone5!H28</f>
        <v>0</v>
      </c>
      <c r="DU28" s="29">
        <f>IsAnything!B28</f>
        <v>1</v>
      </c>
      <c r="DV28" s="29">
        <f>IsAnything!C28</f>
        <v>1</v>
      </c>
      <c r="DW28" s="29">
        <f>IsAnything!D28</f>
        <v>1</v>
      </c>
      <c r="DX28" s="29">
        <f>IsAnything!E28</f>
        <v>1</v>
      </c>
      <c r="DY28" s="29">
        <f>IsAnything!F28</f>
        <v>1</v>
      </c>
      <c r="DZ28" s="29">
        <f>IsAnything!G28</f>
        <v>1</v>
      </c>
    </row>
    <row r="29" spans="1:130" x14ac:dyDescent="0.15">
      <c r="A29" s="29">
        <f>Data!A29</f>
        <v>28</v>
      </c>
      <c r="B29" s="70">
        <f>Data!B29</f>
        <v>44315</v>
      </c>
      <c r="C29" s="71">
        <f>Data!C29</f>
        <v>0.51666666666666672</v>
      </c>
      <c r="D29" s="72">
        <f>Data!D29</f>
        <v>44315.51666666667</v>
      </c>
      <c r="E29" s="29" t="str">
        <f>Data!E29</f>
        <v>Yoga</v>
      </c>
      <c r="F29" s="29">
        <f>Data!F29</f>
        <v>0</v>
      </c>
      <c r="G29" s="29">
        <f>Data!G29</f>
        <v>48</v>
      </c>
      <c r="H29" s="29" t="str">
        <f>Data!H29</f>
        <v>Full Practice</v>
      </c>
      <c r="I29" s="29">
        <f>Data!I29</f>
        <v>0</v>
      </c>
      <c r="J29" s="29">
        <f>Data!J29</f>
        <v>95</v>
      </c>
      <c r="K29" s="29">
        <f>Data!K29</f>
        <v>123</v>
      </c>
      <c r="L29" s="29">
        <f>Data!L29</f>
        <v>265</v>
      </c>
      <c r="M29" s="29">
        <f>Data!M29</f>
        <v>1</v>
      </c>
      <c r="N29" s="29">
        <f>Data!N29</f>
        <v>0</v>
      </c>
      <c r="O29" s="29">
        <f>Data!O29</f>
        <v>0</v>
      </c>
      <c r="P29" s="29">
        <f>Data!P29</f>
        <v>0</v>
      </c>
      <c r="Q29" s="29">
        <f>Data!Q29</f>
        <v>75</v>
      </c>
      <c r="R29" s="29">
        <f>Data!R29</f>
        <v>61</v>
      </c>
      <c r="S29" s="29">
        <f>Data!S29</f>
        <v>61</v>
      </c>
      <c r="T29" s="25">
        <f>Work!B29</f>
        <v>-1.0250849023338005</v>
      </c>
      <c r="U29" s="25">
        <f>Work!C29</f>
        <v>-0.86583480082633901</v>
      </c>
      <c r="V29" s="25">
        <f>Work!D29</f>
        <v>0</v>
      </c>
      <c r="W29" s="25">
        <f>Work!E29</f>
        <v>0</v>
      </c>
      <c r="X29" s="25">
        <f>Work!F29</f>
        <v>0</v>
      </c>
      <c r="Y29" s="25">
        <f>Work!G29</f>
        <v>0</v>
      </c>
      <c r="Z29" s="25">
        <f>Work!H29</f>
        <v>0</v>
      </c>
      <c r="AA29" s="25">
        <f>Work!I29</f>
        <v>0</v>
      </c>
      <c r="AB29" s="25">
        <f>Work!J29</f>
        <v>0</v>
      </c>
      <c r="AC29" s="25">
        <f>Work!K29</f>
        <v>0</v>
      </c>
      <c r="AD29" s="25">
        <f>Work!L29</f>
        <v>0</v>
      </c>
      <c r="AE29" s="25">
        <f>Work!M29</f>
        <v>5.520833333333333</v>
      </c>
      <c r="AF29" s="25">
        <f>Work!N29</f>
        <v>0</v>
      </c>
      <c r="AG29" s="25">
        <f>Work!O29</f>
        <v>0</v>
      </c>
      <c r="AH29" s="25">
        <f>Work!P29</f>
        <v>-0.74659866131890507</v>
      </c>
      <c r="AI29" s="25">
        <f>Work!Q29</f>
        <v>-0.16910406238476472</v>
      </c>
      <c r="AJ29" s="25">
        <f>Work!R29</f>
        <v>5.8114035087719298E-2</v>
      </c>
      <c r="AK29" s="25">
        <f>Work!S29</f>
        <v>0.16496590867719074</v>
      </c>
      <c r="AL29" s="25">
        <f>Work!T29</f>
        <v>0</v>
      </c>
      <c r="AM29" s="25">
        <f>Work!U29</f>
        <v>0</v>
      </c>
      <c r="AN29" s="25">
        <f>Work!V29</f>
        <v>0</v>
      </c>
      <c r="AO29" s="25">
        <f>Work!W29</f>
        <v>-0.63579374146814294</v>
      </c>
      <c r="AP29" s="25">
        <f>IsYoga!C29</f>
        <v>1</v>
      </c>
      <c r="AQ29" s="25">
        <f>IsYoga!D29</f>
        <v>1</v>
      </c>
      <c r="AR29" s="25">
        <f>IsYoga!E29</f>
        <v>0</v>
      </c>
      <c r="AS29" s="25">
        <f>IsYoga!F29</f>
        <v>0</v>
      </c>
      <c r="AT29" s="25">
        <f>IsYoga!G29</f>
        <v>0</v>
      </c>
      <c r="AU29" s="25">
        <f>IsYoga!H29</f>
        <v>0</v>
      </c>
      <c r="AV29" s="25">
        <f>IsYoga!I29</f>
        <v>0</v>
      </c>
      <c r="AW29" s="25">
        <f>IsYoga!J29</f>
        <v>1</v>
      </c>
      <c r="AX29" s="25">
        <f>IsYoga!K29</f>
        <v>1</v>
      </c>
      <c r="AY29" s="25">
        <f>IsYoga!L29</f>
        <v>1</v>
      </c>
      <c r="AZ29" s="25">
        <f>IsBiking!C29</f>
        <v>0</v>
      </c>
      <c r="BA29" s="25">
        <f>IsBiking!D29</f>
        <v>0</v>
      </c>
      <c r="BB29" s="25">
        <f>IsBiking!E29</f>
        <v>0</v>
      </c>
      <c r="BC29" s="25">
        <f>IsBiking!F29</f>
        <v>0</v>
      </c>
      <c r="BD29" s="25">
        <f>IsBiking!G29</f>
        <v>0</v>
      </c>
      <c r="BE29" s="25">
        <f>IsBiking!H29</f>
        <v>0</v>
      </c>
      <c r="BF29" s="25">
        <f>IsBiking!I29</f>
        <v>0</v>
      </c>
      <c r="BG29" s="25">
        <f>IsBiking!J29</f>
        <v>0</v>
      </c>
      <c r="BH29" s="25">
        <f>IsBiking!K29</f>
        <v>0</v>
      </c>
      <c r="BI29" s="25">
        <f>IsBiking!L29</f>
        <v>0</v>
      </c>
      <c r="BJ29" s="25">
        <f>IsBiking!M29</f>
        <v>0</v>
      </c>
      <c r="BK29" s="25">
        <f>IsBiking!N29</f>
        <v>0</v>
      </c>
      <c r="BL29" s="25">
        <f>IsBiking!O29</f>
        <v>0</v>
      </c>
      <c r="BM29" s="25">
        <f>IsWalking!B29</f>
        <v>0</v>
      </c>
      <c r="BN29" s="25">
        <f>IsWalking!C29</f>
        <v>0</v>
      </c>
      <c r="BO29" s="25">
        <f>IsWalking!D29</f>
        <v>0</v>
      </c>
      <c r="BP29" s="25">
        <f>IsWalking!E29</f>
        <v>0</v>
      </c>
      <c r="BQ29" s="25">
        <f>IsWalking!F29</f>
        <v>0</v>
      </c>
      <c r="BR29" s="25">
        <f>IsWalking!G29</f>
        <v>0</v>
      </c>
      <c r="BS29" s="25">
        <f>IsWalking!H29</f>
        <v>0</v>
      </c>
      <c r="BT29" s="25">
        <f>IsWalking!I29</f>
        <v>0</v>
      </c>
      <c r="BU29" s="25">
        <f>IsWalking!J29</f>
        <v>0</v>
      </c>
      <c r="BV29" s="25">
        <f>IsWalking!K29</f>
        <v>0</v>
      </c>
      <c r="BW29" s="25">
        <f>IsWalking!L29</f>
        <v>0</v>
      </c>
      <c r="BX29" s="25">
        <f>IsRunning!B29</f>
        <v>0</v>
      </c>
      <c r="BY29" s="25">
        <f>IsRunning!C29</f>
        <v>0</v>
      </c>
      <c r="BZ29" s="25">
        <f>IsRunning!D29</f>
        <v>0</v>
      </c>
      <c r="CA29" s="25">
        <f>IsRunning!E29</f>
        <v>0</v>
      </c>
      <c r="CB29" s="25">
        <f>IsRunning!F29</f>
        <v>0</v>
      </c>
      <c r="CC29" s="25">
        <f>IsRunning!G29</f>
        <v>0</v>
      </c>
      <c r="CD29" s="25">
        <f>IsRunning!H29</f>
        <v>0</v>
      </c>
      <c r="CE29" s="25">
        <f>IsRunning!I29</f>
        <v>0</v>
      </c>
      <c r="CF29" s="25">
        <f>IsRunning!J29</f>
        <v>0</v>
      </c>
      <c r="CG29" s="25">
        <f>IsRunning!K29</f>
        <v>0</v>
      </c>
      <c r="CH29" s="25">
        <f>IsRunning!L29</f>
        <v>0</v>
      </c>
      <c r="CI29" s="29">
        <f>IsCourse!B29</f>
        <v>0</v>
      </c>
      <c r="CJ29" s="29">
        <f>IsCourse!C29</f>
        <v>0</v>
      </c>
      <c r="CK29" s="29">
        <f>IsCourse!D29</f>
        <v>0</v>
      </c>
      <c r="CL29" s="29">
        <f>IsZone1!B29</f>
        <v>1</v>
      </c>
      <c r="CM29" s="29">
        <f>IsZone1!C29</f>
        <v>0</v>
      </c>
      <c r="CN29" s="29">
        <f>IsZone1!D29</f>
        <v>0</v>
      </c>
      <c r="CO29" s="29">
        <f>IsZone1!E29</f>
        <v>0</v>
      </c>
      <c r="CP29" s="29">
        <f>IsZone1!F29</f>
        <v>1</v>
      </c>
      <c r="CQ29" s="29">
        <f>IsZone1!G29</f>
        <v>1</v>
      </c>
      <c r="CR29" s="29">
        <f>IsZone1!H29</f>
        <v>1</v>
      </c>
      <c r="CS29" s="29">
        <f>IsZone2!B29</f>
        <v>0</v>
      </c>
      <c r="CT29" s="29">
        <f>IsZone2!C29</f>
        <v>0</v>
      </c>
      <c r="CU29" s="29">
        <f>IsZone2!D29</f>
        <v>0</v>
      </c>
      <c r="CV29" s="29">
        <f>IsZone2!E29</f>
        <v>0</v>
      </c>
      <c r="CW29" s="29">
        <f>IsZone2!F29</f>
        <v>0</v>
      </c>
      <c r="CX29" s="29">
        <f>IsZone2!G29</f>
        <v>0</v>
      </c>
      <c r="CY29" s="29">
        <f>IsZone2!H29</f>
        <v>0</v>
      </c>
      <c r="CZ29" s="25">
        <f>IsZone3!B29</f>
        <v>0</v>
      </c>
      <c r="DA29" s="25">
        <f>IsZone3!C29</f>
        <v>0</v>
      </c>
      <c r="DB29" s="25">
        <f>IsZone3!D29</f>
        <v>0</v>
      </c>
      <c r="DC29" s="25">
        <f>IsZone3!E29</f>
        <v>0</v>
      </c>
      <c r="DD29" s="25">
        <f>IsZone3!F29</f>
        <v>0</v>
      </c>
      <c r="DE29" s="25">
        <f>IsZone3!G29</f>
        <v>0</v>
      </c>
      <c r="DF29" s="25">
        <f>IsZone3!H29</f>
        <v>0</v>
      </c>
      <c r="DG29" s="25">
        <f>IsZone4!B29</f>
        <v>0</v>
      </c>
      <c r="DH29" s="25">
        <f>IsZone4!C29</f>
        <v>0</v>
      </c>
      <c r="DI29" s="25">
        <f>IsZone4!D29</f>
        <v>0</v>
      </c>
      <c r="DJ29" s="25">
        <f>IsZone4!E29</f>
        <v>0</v>
      </c>
      <c r="DK29" s="25">
        <f>IsZone4!F29</f>
        <v>0</v>
      </c>
      <c r="DL29" s="25">
        <f>IsZone4!G29</f>
        <v>0</v>
      </c>
      <c r="DM29" s="25">
        <f>IsZone4!H29</f>
        <v>0</v>
      </c>
      <c r="DN29" s="25">
        <f>IsZone5!B29</f>
        <v>0</v>
      </c>
      <c r="DO29" s="25">
        <f>IsZone5!C29</f>
        <v>0</v>
      </c>
      <c r="DP29" s="25">
        <f>IsZone5!D29</f>
        <v>0</v>
      </c>
      <c r="DQ29" s="25">
        <f>IsZone5!E29</f>
        <v>0</v>
      </c>
      <c r="DR29" s="25">
        <f>IsZone5!F29</f>
        <v>0</v>
      </c>
      <c r="DS29" s="25">
        <f>IsZone5!G29</f>
        <v>0</v>
      </c>
      <c r="DT29" s="25">
        <f>IsZone5!H29</f>
        <v>0</v>
      </c>
      <c r="DU29" s="29">
        <f>IsAnything!B29</f>
        <v>0</v>
      </c>
      <c r="DV29" s="29">
        <f>IsAnything!C29</f>
        <v>0</v>
      </c>
      <c r="DW29" s="29">
        <f>IsAnything!D29</f>
        <v>0</v>
      </c>
      <c r="DX29" s="29">
        <f>IsAnything!E29</f>
        <v>1</v>
      </c>
      <c r="DY29" s="29">
        <f>IsAnything!F29</f>
        <v>1</v>
      </c>
      <c r="DZ29" s="29">
        <f>IsAnything!G29</f>
        <v>1</v>
      </c>
    </row>
    <row r="30" spans="1:130" x14ac:dyDescent="0.15">
      <c r="A30" s="29">
        <f>Data!A30</f>
        <v>29</v>
      </c>
      <c r="B30" s="70">
        <f>Data!B30</f>
        <v>44315</v>
      </c>
      <c r="C30" s="71">
        <f>Data!C30</f>
        <v>0.71875</v>
      </c>
      <c r="D30" s="72">
        <f>Data!D30</f>
        <v>44315.71875</v>
      </c>
      <c r="E30" s="29" t="str">
        <f>Data!E30</f>
        <v>Mountain Biking</v>
      </c>
      <c r="F30" s="29">
        <f>Data!F30</f>
        <v>4</v>
      </c>
      <c r="G30" s="29">
        <f>Data!G30</f>
        <v>58</v>
      </c>
      <c r="H30" s="29" t="str">
        <f>Data!H30</f>
        <v>Stringers</v>
      </c>
      <c r="I30" s="29">
        <f>Data!I30</f>
        <v>12</v>
      </c>
      <c r="J30" s="29">
        <f>Data!J30</f>
        <v>144</v>
      </c>
      <c r="K30" s="29">
        <f>Data!K30</f>
        <v>162</v>
      </c>
      <c r="L30" s="29">
        <f>Data!L30</f>
        <v>491</v>
      </c>
      <c r="M30" s="29">
        <f>Data!M30</f>
        <v>4</v>
      </c>
      <c r="N30" s="29">
        <f>Data!N30</f>
        <v>7.74</v>
      </c>
      <c r="O30" s="29">
        <f>Data!O30</f>
        <v>8</v>
      </c>
      <c r="P30" s="29">
        <f>Data!P30</f>
        <v>1179</v>
      </c>
      <c r="Q30" s="29">
        <f>Data!Q30</f>
        <v>79</v>
      </c>
      <c r="R30" s="29">
        <f>Data!R30</f>
        <v>64</v>
      </c>
      <c r="S30" s="29">
        <f>Data!S30</f>
        <v>60</v>
      </c>
      <c r="T30" s="25">
        <f>Work!B30</f>
        <v>1.2413791382796087</v>
      </c>
      <c r="U30" s="25">
        <f>Work!C30</f>
        <v>1.0642650954087485</v>
      </c>
      <c r="V30" s="25">
        <f>Work!D30</f>
        <v>40248</v>
      </c>
      <c r="W30" s="25">
        <f>Work!E30</f>
        <v>693.93103448275861</v>
      </c>
      <c r="X30" s="25">
        <f>Work!F30</f>
        <v>12267.590400000001</v>
      </c>
      <c r="Y30" s="25">
        <f>Work!G30</f>
        <v>211.51017931034482</v>
      </c>
      <c r="Z30" s="25">
        <f>Work!H30</f>
        <v>2.9293381037567085E-2</v>
      </c>
      <c r="AA30" s="25">
        <f>Work!I30</f>
        <v>20.327586206896552</v>
      </c>
      <c r="AB30" s="25">
        <f>Work!J30</f>
        <v>359.35920000000004</v>
      </c>
      <c r="AC30" s="25">
        <f>Work!K30</f>
        <v>9.6106896243291592E-2</v>
      </c>
      <c r="AD30" s="25">
        <f>Work!L30</f>
        <v>6.1958482758620699</v>
      </c>
      <c r="AE30" s="25">
        <f>Work!M30</f>
        <v>8.4655172413793096</v>
      </c>
      <c r="AF30" s="25">
        <f>Work!N30</f>
        <v>1.2199363943549989E-2</v>
      </c>
      <c r="AG30" s="25">
        <f>Work!O30</f>
        <v>4.0024159919783427E-2</v>
      </c>
      <c r="AH30" s="25">
        <f>Work!P30</f>
        <v>-0.21579043310493681</v>
      </c>
      <c r="AI30" s="25">
        <f>Work!Q30</f>
        <v>0.52945849567269099</v>
      </c>
      <c r="AJ30" s="25">
        <f>Work!R30</f>
        <v>5.8788314176245207E-2</v>
      </c>
      <c r="AK30" s="25">
        <f>Work!S30</f>
        <v>0.42650829174272425</v>
      </c>
      <c r="AL30" s="25">
        <f>Work!T30</f>
        <v>271746.59167360369</v>
      </c>
      <c r="AM30" s="25">
        <f>Work!U30</f>
        <v>22.151586645214667</v>
      </c>
      <c r="AN30" s="25">
        <f>Work!V30</f>
        <v>4685.2860633379951</v>
      </c>
      <c r="AO30" s="25">
        <f>Work!W30</f>
        <v>25537.240530311206</v>
      </c>
      <c r="AP30" s="25">
        <f>IsYoga!C30</f>
        <v>0</v>
      </c>
      <c r="AQ30" s="25">
        <f>IsYoga!D30</f>
        <v>0</v>
      </c>
      <c r="AR30" s="25">
        <f>IsYoga!E30</f>
        <v>0</v>
      </c>
      <c r="AS30" s="25">
        <f>IsYoga!F30</f>
        <v>0</v>
      </c>
      <c r="AT30" s="25">
        <f>IsYoga!G30</f>
        <v>0</v>
      </c>
      <c r="AU30" s="25">
        <f>IsYoga!H30</f>
        <v>0</v>
      </c>
      <c r="AV30" s="25">
        <f>IsYoga!I30</f>
        <v>0</v>
      </c>
      <c r="AW30" s="25">
        <f>IsYoga!J30</f>
        <v>0</v>
      </c>
      <c r="AX30" s="25">
        <f>IsYoga!K30</f>
        <v>0</v>
      </c>
      <c r="AY30" s="25">
        <f>IsYoga!L30</f>
        <v>0</v>
      </c>
      <c r="AZ30" s="25">
        <f>IsBiking!C30</f>
        <v>0</v>
      </c>
      <c r="BA30" s="25">
        <f>IsBiking!D30</f>
        <v>0</v>
      </c>
      <c r="BB30" s="25">
        <f>IsBiking!E30</f>
        <v>0</v>
      </c>
      <c r="BC30" s="25">
        <f>IsBiking!F30</f>
        <v>0</v>
      </c>
      <c r="BD30" s="25">
        <f>IsBiking!G30</f>
        <v>0</v>
      </c>
      <c r="BE30" s="25">
        <f>IsBiking!H30</f>
        <v>0</v>
      </c>
      <c r="BF30" s="25">
        <f>IsBiking!I30</f>
        <v>0</v>
      </c>
      <c r="BG30" s="25">
        <f>IsBiking!J30</f>
        <v>0</v>
      </c>
      <c r="BH30" s="25">
        <f>IsBiking!K30</f>
        <v>0</v>
      </c>
      <c r="BI30" s="25">
        <f>IsBiking!L30</f>
        <v>0</v>
      </c>
      <c r="BJ30" s="25">
        <f>IsBiking!M30</f>
        <v>0</v>
      </c>
      <c r="BK30" s="25">
        <f>IsBiking!N30</f>
        <v>0</v>
      </c>
      <c r="BL30" s="25">
        <f>IsBiking!O30</f>
        <v>0</v>
      </c>
      <c r="BM30" s="25">
        <f>IsWalking!B30</f>
        <v>0</v>
      </c>
      <c r="BN30" s="25">
        <f>IsWalking!C30</f>
        <v>0</v>
      </c>
      <c r="BO30" s="25">
        <f>IsWalking!D30</f>
        <v>0</v>
      </c>
      <c r="BP30" s="25">
        <f>IsWalking!E30</f>
        <v>0</v>
      </c>
      <c r="BQ30" s="25">
        <f>IsWalking!F30</f>
        <v>0</v>
      </c>
      <c r="BR30" s="25">
        <f>IsWalking!G30</f>
        <v>0</v>
      </c>
      <c r="BS30" s="25">
        <f>IsWalking!H30</f>
        <v>0</v>
      </c>
      <c r="BT30" s="25">
        <f>IsWalking!I30</f>
        <v>0</v>
      </c>
      <c r="BU30" s="25">
        <f>IsWalking!J30</f>
        <v>0</v>
      </c>
      <c r="BV30" s="25">
        <f>IsWalking!K30</f>
        <v>0</v>
      </c>
      <c r="BW30" s="25">
        <f>IsWalking!L30</f>
        <v>0</v>
      </c>
      <c r="BX30" s="25">
        <f>IsRunning!B30</f>
        <v>0</v>
      </c>
      <c r="BY30" s="25">
        <f>IsRunning!C30</f>
        <v>0</v>
      </c>
      <c r="BZ30" s="25">
        <f>IsRunning!D30</f>
        <v>0</v>
      </c>
      <c r="CA30" s="25">
        <f>IsRunning!E30</f>
        <v>0</v>
      </c>
      <c r="CB30" s="25">
        <f>IsRunning!F30</f>
        <v>0</v>
      </c>
      <c r="CC30" s="25">
        <f>IsRunning!G30</f>
        <v>0</v>
      </c>
      <c r="CD30" s="25">
        <f>IsRunning!H30</f>
        <v>0</v>
      </c>
      <c r="CE30" s="25">
        <f>IsRunning!I30</f>
        <v>0</v>
      </c>
      <c r="CF30" s="25">
        <f>IsRunning!J30</f>
        <v>0</v>
      </c>
      <c r="CG30" s="25">
        <f>IsRunning!K30</f>
        <v>0</v>
      </c>
      <c r="CH30" s="25">
        <f>IsRunning!L30</f>
        <v>0</v>
      </c>
      <c r="CI30" s="29">
        <f>IsCourse!B30</f>
        <v>0</v>
      </c>
      <c r="CJ30" s="29">
        <f>IsCourse!C30</f>
        <v>0</v>
      </c>
      <c r="CK30" s="29">
        <f>IsCourse!D30</f>
        <v>1</v>
      </c>
      <c r="CL30" s="29">
        <f>IsZone1!B30</f>
        <v>0</v>
      </c>
      <c r="CM30" s="29">
        <f>IsZone1!C30</f>
        <v>0</v>
      </c>
      <c r="CN30" s="29">
        <f>IsZone1!D30</f>
        <v>0</v>
      </c>
      <c r="CO30" s="29">
        <f>IsZone1!E30</f>
        <v>0</v>
      </c>
      <c r="CP30" s="29">
        <f>IsZone1!F30</f>
        <v>0</v>
      </c>
      <c r="CQ30" s="29">
        <f>IsZone1!G30</f>
        <v>0</v>
      </c>
      <c r="CR30" s="29">
        <f>IsZone1!H30</f>
        <v>0</v>
      </c>
      <c r="CS30" s="29">
        <f>IsZone2!B30</f>
        <v>0</v>
      </c>
      <c r="CT30" s="29">
        <f>IsZone2!C30</f>
        <v>0</v>
      </c>
      <c r="CU30" s="29">
        <f>IsZone2!D30</f>
        <v>0</v>
      </c>
      <c r="CV30" s="29">
        <f>IsZone2!E30</f>
        <v>0</v>
      </c>
      <c r="CW30" s="29">
        <f>IsZone2!F30</f>
        <v>0</v>
      </c>
      <c r="CX30" s="29">
        <f>IsZone2!G30</f>
        <v>0</v>
      </c>
      <c r="CY30" s="29">
        <f>IsZone2!H30</f>
        <v>0</v>
      </c>
      <c r="CZ30" s="25">
        <f>IsZone3!B30</f>
        <v>0</v>
      </c>
      <c r="DA30" s="25">
        <f>IsZone3!C30</f>
        <v>0</v>
      </c>
      <c r="DB30" s="25">
        <f>IsZone3!D30</f>
        <v>0</v>
      </c>
      <c r="DC30" s="25">
        <f>IsZone3!E30</f>
        <v>0</v>
      </c>
      <c r="DD30" s="25">
        <f>IsZone3!F30</f>
        <v>0</v>
      </c>
      <c r="DE30" s="25">
        <f>IsZone3!G30</f>
        <v>0</v>
      </c>
      <c r="DF30" s="25">
        <f>IsZone3!H30</f>
        <v>0</v>
      </c>
      <c r="DG30" s="25">
        <f>IsZone4!B30</f>
        <v>1</v>
      </c>
      <c r="DH30" s="25">
        <f>IsZone4!C30</f>
        <v>0</v>
      </c>
      <c r="DI30" s="25">
        <f>IsZone4!D30</f>
        <v>0</v>
      </c>
      <c r="DJ30" s="25">
        <f>IsZone4!E30</f>
        <v>0</v>
      </c>
      <c r="DK30" s="25">
        <f>IsZone4!F30</f>
        <v>0</v>
      </c>
      <c r="DL30" s="25">
        <f>IsZone4!G30</f>
        <v>0</v>
      </c>
      <c r="DM30" s="25">
        <f>IsZone4!H30</f>
        <v>0</v>
      </c>
      <c r="DN30" s="25">
        <f>IsZone5!B30</f>
        <v>0</v>
      </c>
      <c r="DO30" s="25">
        <f>IsZone5!C30</f>
        <v>0</v>
      </c>
      <c r="DP30" s="25">
        <f>IsZone5!D30</f>
        <v>0</v>
      </c>
      <c r="DQ30" s="25">
        <f>IsZone5!E30</f>
        <v>0</v>
      </c>
      <c r="DR30" s="25">
        <f>IsZone5!F30</f>
        <v>0</v>
      </c>
      <c r="DS30" s="25">
        <f>IsZone5!G30</f>
        <v>0</v>
      </c>
      <c r="DT30" s="25">
        <f>IsZone5!H30</f>
        <v>0</v>
      </c>
      <c r="DU30" s="29">
        <f>IsAnything!B30</f>
        <v>1</v>
      </c>
      <c r="DV30" s="29">
        <f>IsAnything!C30</f>
        <v>1</v>
      </c>
      <c r="DW30" s="29">
        <f>IsAnything!D30</f>
        <v>1</v>
      </c>
      <c r="DX30" s="29">
        <f>IsAnything!E30</f>
        <v>1</v>
      </c>
      <c r="DY30" s="29">
        <f>IsAnything!F30</f>
        <v>1</v>
      </c>
      <c r="DZ30" s="29">
        <f>IsAnything!G30</f>
        <v>1</v>
      </c>
    </row>
    <row r="31" spans="1:130" x14ac:dyDescent="0.15">
      <c r="A31" s="29">
        <f>Data!A31</f>
        <v>30</v>
      </c>
      <c r="B31" s="70">
        <f>Data!B31</f>
        <v>44316</v>
      </c>
      <c r="C31" s="71">
        <f>Data!C31</f>
        <v>0.7944444444444444</v>
      </c>
      <c r="D31" s="72">
        <f>Data!D31</f>
        <v>44316.794444444444</v>
      </c>
      <c r="E31" s="29" t="str">
        <f>Data!E31</f>
        <v>Yoga</v>
      </c>
      <c r="F31" s="29">
        <f>Data!F31</f>
        <v>0</v>
      </c>
      <c r="G31" s="29">
        <f>Data!G31</f>
        <v>78</v>
      </c>
      <c r="H31" s="29" t="str">
        <f>Data!H31</f>
        <v>Full Practice</v>
      </c>
      <c r="I31" s="29">
        <f>Data!I31</f>
        <v>0</v>
      </c>
      <c r="J31" s="29">
        <f>Data!J31</f>
        <v>93</v>
      </c>
      <c r="K31" s="29">
        <f>Data!K31</f>
        <v>119</v>
      </c>
      <c r="L31" s="29">
        <f>Data!L31</f>
        <v>409</v>
      </c>
      <c r="M31" s="29">
        <f>Data!M31</f>
        <v>1</v>
      </c>
      <c r="N31" s="29">
        <f>Data!N31</f>
        <v>0</v>
      </c>
      <c r="O31" s="29">
        <f>Data!O31</f>
        <v>0</v>
      </c>
      <c r="P31" s="29">
        <f>Data!P31</f>
        <v>0</v>
      </c>
      <c r="Q31" s="29">
        <f>Data!Q31</f>
        <v>74</v>
      </c>
      <c r="R31" s="29">
        <f>Data!R31</f>
        <v>47</v>
      </c>
      <c r="S31" s="29">
        <f>Data!S31</f>
        <v>26</v>
      </c>
      <c r="T31" s="25">
        <f>Work!B31</f>
        <v>-1.1175936386853682</v>
      </c>
      <c r="U31" s="25">
        <f>Work!C31</f>
        <v>-1.0637937645427582</v>
      </c>
      <c r="V31" s="25">
        <f>Work!D31</f>
        <v>0</v>
      </c>
      <c r="W31" s="25">
        <f>Work!E31</f>
        <v>0</v>
      </c>
      <c r="X31" s="25">
        <f>Work!F31</f>
        <v>0</v>
      </c>
      <c r="Y31" s="25">
        <f>Work!G31</f>
        <v>0</v>
      </c>
      <c r="Z31" s="25">
        <f>Work!H31</f>
        <v>0</v>
      </c>
      <c r="AA31" s="25">
        <f>Work!I31</f>
        <v>0</v>
      </c>
      <c r="AB31" s="25">
        <f>Work!J31</f>
        <v>0</v>
      </c>
      <c r="AC31" s="25">
        <f>Work!K31</f>
        <v>0</v>
      </c>
      <c r="AD31" s="25">
        <f>Work!L31</f>
        <v>0</v>
      </c>
      <c r="AE31" s="25">
        <f>Work!M31</f>
        <v>5.2435897435897436</v>
      </c>
      <c r="AF31" s="25">
        <f>Work!N31</f>
        <v>0</v>
      </c>
      <c r="AG31" s="25">
        <f>Work!O31</f>
        <v>0</v>
      </c>
      <c r="AH31" s="25">
        <f>Work!P31</f>
        <v>-0.40838456900558012</v>
      </c>
      <c r="AI31" s="25">
        <f>Work!Q31</f>
        <v>-0.23487410674406911</v>
      </c>
      <c r="AJ31" s="25">
        <f>Work!R31</f>
        <v>5.6382685414943477E-2</v>
      </c>
      <c r="AK31" s="25">
        <f>Work!S31</f>
        <v>0.21016056159764193</v>
      </c>
      <c r="AL31" s="25">
        <f>Work!T31</f>
        <v>0</v>
      </c>
      <c r="AM31" s="25">
        <f>Work!U31</f>
        <v>0</v>
      </c>
      <c r="AN31" s="25">
        <f>Work!V31</f>
        <v>0</v>
      </c>
      <c r="AO31" s="25">
        <f>Work!W31</f>
        <v>-0.63579374146814294</v>
      </c>
      <c r="AP31" s="25">
        <f>IsYoga!C31</f>
        <v>1</v>
      </c>
      <c r="AQ31" s="25">
        <f>IsYoga!D31</f>
        <v>1</v>
      </c>
      <c r="AR31" s="25">
        <f>IsYoga!E31</f>
        <v>0</v>
      </c>
      <c r="AS31" s="25">
        <f>IsYoga!F31</f>
        <v>0</v>
      </c>
      <c r="AT31" s="25">
        <f>IsYoga!G31</f>
        <v>0</v>
      </c>
      <c r="AU31" s="25">
        <f>IsYoga!H31</f>
        <v>0</v>
      </c>
      <c r="AV31" s="25">
        <f>IsYoga!I31</f>
        <v>1</v>
      </c>
      <c r="AW31" s="25">
        <f>IsYoga!J31</f>
        <v>1</v>
      </c>
      <c r="AX31" s="25">
        <f>IsYoga!K31</f>
        <v>1</v>
      </c>
      <c r="AY31" s="25">
        <f>IsYoga!L31</f>
        <v>1</v>
      </c>
      <c r="AZ31" s="25">
        <f>IsBiking!C31</f>
        <v>0</v>
      </c>
      <c r="BA31" s="25">
        <f>IsBiking!D31</f>
        <v>0</v>
      </c>
      <c r="BB31" s="25">
        <f>IsBiking!E31</f>
        <v>0</v>
      </c>
      <c r="BC31" s="25">
        <f>IsBiking!F31</f>
        <v>0</v>
      </c>
      <c r="BD31" s="25">
        <f>IsBiking!G31</f>
        <v>0</v>
      </c>
      <c r="BE31" s="25">
        <f>IsBiking!H31</f>
        <v>0</v>
      </c>
      <c r="BF31" s="25">
        <f>IsBiking!I31</f>
        <v>0</v>
      </c>
      <c r="BG31" s="25">
        <f>IsBiking!J31</f>
        <v>0</v>
      </c>
      <c r="BH31" s="25">
        <f>IsBiking!K31</f>
        <v>0</v>
      </c>
      <c r="BI31" s="25">
        <f>IsBiking!L31</f>
        <v>0</v>
      </c>
      <c r="BJ31" s="25">
        <f>IsBiking!M31</f>
        <v>0</v>
      </c>
      <c r="BK31" s="25">
        <f>IsBiking!N31</f>
        <v>0</v>
      </c>
      <c r="BL31" s="25">
        <f>IsBiking!O31</f>
        <v>0</v>
      </c>
      <c r="BM31" s="25">
        <f>IsWalking!B31</f>
        <v>0</v>
      </c>
      <c r="BN31" s="25">
        <f>IsWalking!C31</f>
        <v>0</v>
      </c>
      <c r="BO31" s="25">
        <f>IsWalking!D31</f>
        <v>0</v>
      </c>
      <c r="BP31" s="25">
        <f>IsWalking!E31</f>
        <v>0</v>
      </c>
      <c r="BQ31" s="25">
        <f>IsWalking!F31</f>
        <v>0</v>
      </c>
      <c r="BR31" s="25">
        <f>IsWalking!G31</f>
        <v>0</v>
      </c>
      <c r="BS31" s="25">
        <f>IsWalking!H31</f>
        <v>0</v>
      </c>
      <c r="BT31" s="25">
        <f>IsWalking!I31</f>
        <v>0</v>
      </c>
      <c r="BU31" s="25">
        <f>IsWalking!J31</f>
        <v>0</v>
      </c>
      <c r="BV31" s="25">
        <f>IsWalking!K31</f>
        <v>0</v>
      </c>
      <c r="BW31" s="25">
        <f>IsWalking!L31</f>
        <v>0</v>
      </c>
      <c r="BX31" s="25">
        <f>IsRunning!B31</f>
        <v>0</v>
      </c>
      <c r="BY31" s="25">
        <f>IsRunning!C31</f>
        <v>0</v>
      </c>
      <c r="BZ31" s="25">
        <f>IsRunning!D31</f>
        <v>0</v>
      </c>
      <c r="CA31" s="25">
        <f>IsRunning!E31</f>
        <v>0</v>
      </c>
      <c r="CB31" s="25">
        <f>IsRunning!F31</f>
        <v>0</v>
      </c>
      <c r="CC31" s="25">
        <f>IsRunning!G31</f>
        <v>0</v>
      </c>
      <c r="CD31" s="25">
        <f>IsRunning!H31</f>
        <v>0</v>
      </c>
      <c r="CE31" s="25">
        <f>IsRunning!I31</f>
        <v>0</v>
      </c>
      <c r="CF31" s="25">
        <f>IsRunning!J31</f>
        <v>0</v>
      </c>
      <c r="CG31" s="25">
        <f>IsRunning!K31</f>
        <v>0</v>
      </c>
      <c r="CH31" s="25">
        <f>IsRunning!L31</f>
        <v>0</v>
      </c>
      <c r="CI31" s="29">
        <f>IsCourse!B31</f>
        <v>0</v>
      </c>
      <c r="CJ31" s="29">
        <f>IsCourse!C31</f>
        <v>0</v>
      </c>
      <c r="CK31" s="29">
        <f>IsCourse!D31</f>
        <v>0</v>
      </c>
      <c r="CL31" s="29">
        <f>IsZone1!B31</f>
        <v>1</v>
      </c>
      <c r="CM31" s="29">
        <f>IsZone1!C31</f>
        <v>0</v>
      </c>
      <c r="CN31" s="29">
        <f>IsZone1!D31</f>
        <v>0</v>
      </c>
      <c r="CO31" s="29">
        <f>IsZone1!E31</f>
        <v>1</v>
      </c>
      <c r="CP31" s="29">
        <f>IsZone1!F31</f>
        <v>1</v>
      </c>
      <c r="CQ31" s="29">
        <f>IsZone1!G31</f>
        <v>1</v>
      </c>
      <c r="CR31" s="29">
        <f>IsZone1!H31</f>
        <v>1</v>
      </c>
      <c r="CS31" s="29">
        <f>IsZone2!B31</f>
        <v>0</v>
      </c>
      <c r="CT31" s="29">
        <f>IsZone2!C31</f>
        <v>0</v>
      </c>
      <c r="CU31" s="29">
        <f>IsZone2!D31</f>
        <v>0</v>
      </c>
      <c r="CV31" s="29">
        <f>IsZone2!E31</f>
        <v>0</v>
      </c>
      <c r="CW31" s="29">
        <f>IsZone2!F31</f>
        <v>0</v>
      </c>
      <c r="CX31" s="29">
        <f>IsZone2!G31</f>
        <v>0</v>
      </c>
      <c r="CY31" s="29">
        <f>IsZone2!H31</f>
        <v>0</v>
      </c>
      <c r="CZ31" s="25">
        <f>IsZone3!B31</f>
        <v>0</v>
      </c>
      <c r="DA31" s="25">
        <f>IsZone3!C31</f>
        <v>0</v>
      </c>
      <c r="DB31" s="25">
        <f>IsZone3!D31</f>
        <v>0</v>
      </c>
      <c r="DC31" s="25">
        <f>IsZone3!E31</f>
        <v>0</v>
      </c>
      <c r="DD31" s="25">
        <f>IsZone3!F31</f>
        <v>0</v>
      </c>
      <c r="DE31" s="25">
        <f>IsZone3!G31</f>
        <v>0</v>
      </c>
      <c r="DF31" s="25">
        <f>IsZone3!H31</f>
        <v>0</v>
      </c>
      <c r="DG31" s="25">
        <f>IsZone4!B31</f>
        <v>0</v>
      </c>
      <c r="DH31" s="25">
        <f>IsZone4!C31</f>
        <v>0</v>
      </c>
      <c r="DI31" s="25">
        <f>IsZone4!D31</f>
        <v>0</v>
      </c>
      <c r="DJ31" s="25">
        <f>IsZone4!E31</f>
        <v>0</v>
      </c>
      <c r="DK31" s="25">
        <f>IsZone4!F31</f>
        <v>0</v>
      </c>
      <c r="DL31" s="25">
        <f>IsZone4!G31</f>
        <v>0</v>
      </c>
      <c r="DM31" s="25">
        <f>IsZone4!H31</f>
        <v>0</v>
      </c>
      <c r="DN31" s="25">
        <f>IsZone5!B31</f>
        <v>0</v>
      </c>
      <c r="DO31" s="25">
        <f>IsZone5!C31</f>
        <v>0</v>
      </c>
      <c r="DP31" s="25">
        <f>IsZone5!D31</f>
        <v>0</v>
      </c>
      <c r="DQ31" s="25">
        <f>IsZone5!E31</f>
        <v>0</v>
      </c>
      <c r="DR31" s="25">
        <f>IsZone5!F31</f>
        <v>0</v>
      </c>
      <c r="DS31" s="25">
        <f>IsZone5!G31</f>
        <v>0</v>
      </c>
      <c r="DT31" s="25">
        <f>IsZone5!H31</f>
        <v>0</v>
      </c>
      <c r="DU31" s="29">
        <f>IsAnything!B31</f>
        <v>0</v>
      </c>
      <c r="DV31" s="29">
        <f>IsAnything!C31</f>
        <v>0</v>
      </c>
      <c r="DW31" s="29">
        <f>IsAnything!D31</f>
        <v>1</v>
      </c>
      <c r="DX31" s="29">
        <f>IsAnything!E31</f>
        <v>1</v>
      </c>
      <c r="DY31" s="29">
        <f>IsAnything!F31</f>
        <v>1</v>
      </c>
      <c r="DZ31" s="29">
        <f>IsAnything!G31</f>
        <v>1</v>
      </c>
    </row>
    <row r="32" spans="1:130" x14ac:dyDescent="0.15">
      <c r="A32" s="29">
        <f>Data!A32</f>
        <v>31</v>
      </c>
      <c r="B32" s="70">
        <f>Data!B32</f>
        <v>44317</v>
      </c>
      <c r="C32" s="71">
        <f>Data!C32</f>
        <v>0.30624999999999997</v>
      </c>
      <c r="D32" s="72">
        <f>Data!D32</f>
        <v>44317.306250000001</v>
      </c>
      <c r="E32" s="29" t="str">
        <f>Data!E32</f>
        <v>Biking</v>
      </c>
      <c r="F32" s="29">
        <f>Data!F32</f>
        <v>3</v>
      </c>
      <c r="G32" s="29">
        <f>Data!G32</f>
        <v>200</v>
      </c>
      <c r="H32" s="29" t="str">
        <f>Data!H32</f>
        <v>Riverwalk</v>
      </c>
      <c r="I32" s="29">
        <f>Data!I32</f>
        <v>10</v>
      </c>
      <c r="J32" s="29">
        <f>Data!J32</f>
        <v>124</v>
      </c>
      <c r="K32" s="29">
        <f>Data!K32</f>
        <v>151</v>
      </c>
      <c r="L32" s="29">
        <f>Data!L32</f>
        <v>1174</v>
      </c>
      <c r="M32" s="29">
        <f>Data!M32</f>
        <v>3</v>
      </c>
      <c r="N32" s="29">
        <f>Data!N32</f>
        <v>45.35</v>
      </c>
      <c r="O32" s="29">
        <f>Data!O32</f>
        <v>13.6</v>
      </c>
      <c r="P32" s="29">
        <f>Data!P32</f>
        <v>1185</v>
      </c>
      <c r="Q32" s="29">
        <f>Data!Q32</f>
        <v>59</v>
      </c>
      <c r="R32" s="29">
        <f>Data!R32</f>
        <v>35</v>
      </c>
      <c r="S32" s="29">
        <f>Data!S32</f>
        <v>41</v>
      </c>
      <c r="T32" s="25">
        <f>Work!B32</f>
        <v>0.31629177476393139</v>
      </c>
      <c r="U32" s="25">
        <f>Work!C32</f>
        <v>0.51987794518859565</v>
      </c>
      <c r="V32" s="25">
        <f>Work!D32</f>
        <v>235820</v>
      </c>
      <c r="W32" s="25">
        <f>Work!E32</f>
        <v>1179.0999999999999</v>
      </c>
      <c r="X32" s="25">
        <f>Work!F32</f>
        <v>71877.936000000002</v>
      </c>
      <c r="Y32" s="25">
        <f>Work!G32</f>
        <v>359.38968</v>
      </c>
      <c r="Z32" s="25">
        <f>Work!H32</f>
        <v>5.0250190823509459E-3</v>
      </c>
      <c r="AA32" s="25">
        <f>Work!I32</f>
        <v>5.9249999999999998</v>
      </c>
      <c r="AB32" s="25">
        <f>Work!J32</f>
        <v>361.18800000000005</v>
      </c>
      <c r="AC32" s="25">
        <f>Work!K32</f>
        <v>1.6486283606140278E-2</v>
      </c>
      <c r="AD32" s="25">
        <f>Work!L32</f>
        <v>1.8059400000000003</v>
      </c>
      <c r="AE32" s="25">
        <f>Work!M32</f>
        <v>5.87</v>
      </c>
      <c r="AF32" s="25">
        <f>Work!N32</f>
        <v>4.9783733355949454E-3</v>
      </c>
      <c r="AG32" s="25">
        <f>Work!O32</f>
        <v>1.6333245851689451E-2</v>
      </c>
      <c r="AH32" s="25">
        <f>Work!P32</f>
        <v>1.3883777964089583</v>
      </c>
      <c r="AI32" s="25">
        <f>Work!Q32</f>
        <v>-8.6271823858722715E-2</v>
      </c>
      <c r="AJ32" s="25">
        <f>Work!R32</f>
        <v>4.7338709677419356E-2</v>
      </c>
      <c r="AK32" s="25">
        <f>Work!S32</f>
        <v>-0.27276025095218759</v>
      </c>
      <c r="AL32" s="25">
        <f>Work!T32</f>
        <v>273129.5259823752</v>
      </c>
      <c r="AM32" s="25">
        <f>Work!U32</f>
        <v>3.7999077489144262</v>
      </c>
      <c r="AN32" s="25">
        <f>Work!V32</f>
        <v>1365.647629911876</v>
      </c>
      <c r="AO32" s="25">
        <f>Work!W32</f>
        <v>25667.204277507404</v>
      </c>
      <c r="AP32" s="25">
        <f>IsYoga!C32</f>
        <v>0</v>
      </c>
      <c r="AQ32" s="25">
        <f>IsYoga!D32</f>
        <v>0</v>
      </c>
      <c r="AR32" s="25">
        <f>IsYoga!E32</f>
        <v>0</v>
      </c>
      <c r="AS32" s="25">
        <f>IsYoga!F32</f>
        <v>0</v>
      </c>
      <c r="AT32" s="25">
        <f>IsYoga!G32</f>
        <v>0</v>
      </c>
      <c r="AU32" s="25">
        <f>IsYoga!H32</f>
        <v>0</v>
      </c>
      <c r="AV32" s="25">
        <f>IsYoga!I32</f>
        <v>0</v>
      </c>
      <c r="AW32" s="25">
        <f>IsYoga!J32</f>
        <v>0</v>
      </c>
      <c r="AX32" s="25">
        <f>IsYoga!K32</f>
        <v>0</v>
      </c>
      <c r="AY32" s="25">
        <f>IsYoga!L32</f>
        <v>0</v>
      </c>
      <c r="AZ32" s="25">
        <f>IsBiking!C32</f>
        <v>1</v>
      </c>
      <c r="BA32" s="25">
        <f>IsBiking!D32</f>
        <v>0</v>
      </c>
      <c r="BB32" s="25">
        <f>IsBiking!E32</f>
        <v>0</v>
      </c>
      <c r="BC32" s="25">
        <f>IsBiking!F32</f>
        <v>0</v>
      </c>
      <c r="BD32" s="25">
        <f>IsBiking!G32</f>
        <v>1</v>
      </c>
      <c r="BE32" s="25">
        <f>IsBiking!H32</f>
        <v>0</v>
      </c>
      <c r="BF32" s="25">
        <f>IsBiking!I32</f>
        <v>0</v>
      </c>
      <c r="BG32" s="25">
        <f>IsBiking!J32</f>
        <v>0</v>
      </c>
      <c r="BH32" s="25">
        <f>IsBiking!K32</f>
        <v>0</v>
      </c>
      <c r="BI32" s="25">
        <f>IsBiking!L32</f>
        <v>0</v>
      </c>
      <c r="BJ32" s="25">
        <f>IsBiking!M32</f>
        <v>0</v>
      </c>
      <c r="BK32" s="25">
        <f>IsBiking!N32</f>
        <v>0</v>
      </c>
      <c r="BL32" s="25">
        <f>IsBiking!O32</f>
        <v>0</v>
      </c>
      <c r="BM32" s="25">
        <f>IsWalking!B32</f>
        <v>0</v>
      </c>
      <c r="BN32" s="25">
        <f>IsWalking!C32</f>
        <v>0</v>
      </c>
      <c r="BO32" s="25">
        <f>IsWalking!D32</f>
        <v>0</v>
      </c>
      <c r="BP32" s="25">
        <f>IsWalking!E32</f>
        <v>0</v>
      </c>
      <c r="BQ32" s="25">
        <f>IsWalking!F32</f>
        <v>0</v>
      </c>
      <c r="BR32" s="25">
        <f>IsWalking!G32</f>
        <v>0</v>
      </c>
      <c r="BS32" s="25">
        <f>IsWalking!H32</f>
        <v>0</v>
      </c>
      <c r="BT32" s="25">
        <f>IsWalking!I32</f>
        <v>0</v>
      </c>
      <c r="BU32" s="25">
        <f>IsWalking!J32</f>
        <v>0</v>
      </c>
      <c r="BV32" s="25">
        <f>IsWalking!K32</f>
        <v>0</v>
      </c>
      <c r="BW32" s="25">
        <f>IsWalking!L32</f>
        <v>0</v>
      </c>
      <c r="BX32" s="25">
        <f>IsRunning!B32</f>
        <v>0</v>
      </c>
      <c r="BY32" s="25">
        <f>IsRunning!C32</f>
        <v>0</v>
      </c>
      <c r="BZ32" s="25">
        <f>IsRunning!D32</f>
        <v>0</v>
      </c>
      <c r="CA32" s="25">
        <f>IsRunning!E32</f>
        <v>0</v>
      </c>
      <c r="CB32" s="25">
        <f>IsRunning!F32</f>
        <v>0</v>
      </c>
      <c r="CC32" s="25">
        <f>IsRunning!G32</f>
        <v>0</v>
      </c>
      <c r="CD32" s="25">
        <f>IsRunning!H32</f>
        <v>0</v>
      </c>
      <c r="CE32" s="25">
        <f>IsRunning!I32</f>
        <v>0</v>
      </c>
      <c r="CF32" s="25">
        <f>IsRunning!J32</f>
        <v>0</v>
      </c>
      <c r="CG32" s="25">
        <f>IsRunning!K32</f>
        <v>0</v>
      </c>
      <c r="CH32" s="25">
        <f>IsRunning!L32</f>
        <v>0</v>
      </c>
      <c r="CI32" s="29">
        <f>IsCourse!B32</f>
        <v>0</v>
      </c>
      <c r="CJ32" s="29">
        <f>IsCourse!C32</f>
        <v>1</v>
      </c>
      <c r="CK32" s="29">
        <f>IsCourse!D32</f>
        <v>0</v>
      </c>
      <c r="CL32" s="29">
        <f>IsZone1!B32</f>
        <v>0</v>
      </c>
      <c r="CM32" s="29">
        <f>IsZone1!C32</f>
        <v>0</v>
      </c>
      <c r="CN32" s="29">
        <f>IsZone1!D32</f>
        <v>0</v>
      </c>
      <c r="CO32" s="29">
        <f>IsZone1!E32</f>
        <v>0</v>
      </c>
      <c r="CP32" s="29">
        <f>IsZone1!F32</f>
        <v>0</v>
      </c>
      <c r="CQ32" s="29">
        <f>IsZone1!G32</f>
        <v>0</v>
      </c>
      <c r="CR32" s="29">
        <f>IsZone1!H32</f>
        <v>0</v>
      </c>
      <c r="CS32" s="29">
        <f>IsZone2!B32</f>
        <v>0</v>
      </c>
      <c r="CT32" s="29">
        <f>IsZone2!C32</f>
        <v>0</v>
      </c>
      <c r="CU32" s="29">
        <f>IsZone2!D32</f>
        <v>0</v>
      </c>
      <c r="CV32" s="29">
        <f>IsZone2!E32</f>
        <v>0</v>
      </c>
      <c r="CW32" s="29">
        <f>IsZone2!F32</f>
        <v>0</v>
      </c>
      <c r="CX32" s="29">
        <f>IsZone2!G32</f>
        <v>0</v>
      </c>
      <c r="CY32" s="29">
        <f>IsZone2!H32</f>
        <v>0</v>
      </c>
      <c r="CZ32" s="25">
        <f>IsZone3!B32</f>
        <v>1</v>
      </c>
      <c r="DA32" s="25">
        <f>IsZone3!C32</f>
        <v>0</v>
      </c>
      <c r="DB32" s="25">
        <f>IsZone3!D32</f>
        <v>0</v>
      </c>
      <c r="DC32" s="25">
        <f>IsZone3!E32</f>
        <v>0</v>
      </c>
      <c r="DD32" s="25">
        <f>IsZone3!F32</f>
        <v>0</v>
      </c>
      <c r="DE32" s="25">
        <f>IsZone3!G32</f>
        <v>0</v>
      </c>
      <c r="DF32" s="25">
        <f>IsZone3!H32</f>
        <v>0</v>
      </c>
      <c r="DG32" s="25">
        <f>IsZone4!B32</f>
        <v>0</v>
      </c>
      <c r="DH32" s="25">
        <f>IsZone4!C32</f>
        <v>0</v>
      </c>
      <c r="DI32" s="25">
        <f>IsZone4!D32</f>
        <v>0</v>
      </c>
      <c r="DJ32" s="25">
        <f>IsZone4!E32</f>
        <v>0</v>
      </c>
      <c r="DK32" s="25">
        <f>IsZone4!F32</f>
        <v>0</v>
      </c>
      <c r="DL32" s="25">
        <f>IsZone4!G32</f>
        <v>0</v>
      </c>
      <c r="DM32" s="25">
        <f>IsZone4!H32</f>
        <v>0</v>
      </c>
      <c r="DN32" s="25">
        <f>IsZone5!B32</f>
        <v>0</v>
      </c>
      <c r="DO32" s="25">
        <f>IsZone5!C32</f>
        <v>0</v>
      </c>
      <c r="DP32" s="25">
        <f>IsZone5!D32</f>
        <v>0</v>
      </c>
      <c r="DQ32" s="25">
        <f>IsZone5!E32</f>
        <v>0</v>
      </c>
      <c r="DR32" s="25">
        <f>IsZone5!F32</f>
        <v>0</v>
      </c>
      <c r="DS32" s="25">
        <f>IsZone5!G32</f>
        <v>0</v>
      </c>
      <c r="DT32" s="25">
        <f>IsZone5!H32</f>
        <v>0</v>
      </c>
      <c r="DU32" s="29">
        <f>IsAnything!B32</f>
        <v>0</v>
      </c>
      <c r="DV32" s="29">
        <f>IsAnything!C32</f>
        <v>1</v>
      </c>
      <c r="DW32" s="29">
        <f>IsAnything!D32</f>
        <v>1</v>
      </c>
      <c r="DX32" s="29">
        <f>IsAnything!E32</f>
        <v>1</v>
      </c>
      <c r="DY32" s="29">
        <f>IsAnything!F32</f>
        <v>1</v>
      </c>
      <c r="DZ32" s="29">
        <f>IsAnything!G32</f>
        <v>1</v>
      </c>
    </row>
    <row r="33" spans="1:130" x14ac:dyDescent="0.15">
      <c r="A33" s="29">
        <f>Data!A33</f>
        <v>32</v>
      </c>
      <c r="B33" s="70">
        <f>Data!B33</f>
        <v>44319</v>
      </c>
      <c r="C33" s="71">
        <f>Data!C33</f>
        <v>0.51944444444444449</v>
      </c>
      <c r="D33" s="72">
        <f>Data!D33</f>
        <v>44319.519444444442</v>
      </c>
      <c r="E33" s="29" t="str">
        <f>Data!E33</f>
        <v>Yoga</v>
      </c>
      <c r="F33" s="29">
        <f>Data!F33</f>
        <v>0</v>
      </c>
      <c r="G33" s="29">
        <f>Data!G33</f>
        <v>48</v>
      </c>
      <c r="H33" s="29" t="str">
        <f>Data!H33</f>
        <v>Full Practice</v>
      </c>
      <c r="I33" s="29">
        <f>Data!I33</f>
        <v>0</v>
      </c>
      <c r="J33" s="29">
        <f>Data!J33</f>
        <v>94</v>
      </c>
      <c r="K33" s="29">
        <f>Data!K33</f>
        <v>115</v>
      </c>
      <c r="L33" s="29">
        <f>Data!L33</f>
        <v>260</v>
      </c>
      <c r="M33" s="29">
        <f>Data!M33</f>
        <v>1</v>
      </c>
      <c r="N33" s="29">
        <f>Data!N33</f>
        <v>0</v>
      </c>
      <c r="O33" s="29">
        <f>Data!O33</f>
        <v>0</v>
      </c>
      <c r="P33" s="29">
        <f>Data!P33</f>
        <v>0</v>
      </c>
      <c r="Q33" s="29">
        <f>Data!Q33</f>
        <v>74</v>
      </c>
      <c r="R33" s="29">
        <f>Data!R33</f>
        <v>66</v>
      </c>
      <c r="S33" s="29">
        <f>Data!S33</f>
        <v>65</v>
      </c>
      <c r="T33" s="25">
        <f>Work!B33</f>
        <v>-1.0713392705095843</v>
      </c>
      <c r="U33" s="25">
        <f>Work!C33</f>
        <v>-1.2617527282591774</v>
      </c>
      <c r="V33" s="25">
        <f>Work!D33</f>
        <v>0</v>
      </c>
      <c r="W33" s="25">
        <f>Work!E33</f>
        <v>0</v>
      </c>
      <c r="X33" s="25">
        <f>Work!F33</f>
        <v>0</v>
      </c>
      <c r="Y33" s="25">
        <f>Work!G33</f>
        <v>0</v>
      </c>
      <c r="Z33" s="25">
        <f>Work!H33</f>
        <v>0</v>
      </c>
      <c r="AA33" s="25">
        <f>Work!I33</f>
        <v>0</v>
      </c>
      <c r="AB33" s="25">
        <f>Work!J33</f>
        <v>0</v>
      </c>
      <c r="AC33" s="25">
        <f>Work!K33</f>
        <v>0</v>
      </c>
      <c r="AD33" s="25">
        <f>Work!L33</f>
        <v>0</v>
      </c>
      <c r="AE33" s="25">
        <f>Work!M33</f>
        <v>5.416666666666667</v>
      </c>
      <c r="AF33" s="25">
        <f>Work!N33</f>
        <v>0</v>
      </c>
      <c r="AG33" s="25">
        <f>Work!O33</f>
        <v>0</v>
      </c>
      <c r="AH33" s="25">
        <f>Work!P33</f>
        <v>-0.75834220619089543</v>
      </c>
      <c r="AI33" s="25">
        <f>Work!Q33</f>
        <v>-0.19381535072785586</v>
      </c>
      <c r="AJ33" s="25">
        <f>Work!R33</f>
        <v>5.7624113475177305E-2</v>
      </c>
      <c r="AK33" s="25">
        <f>Work!S33</f>
        <v>0.18090940569710215</v>
      </c>
      <c r="AL33" s="25">
        <f>Work!T33</f>
        <v>0</v>
      </c>
      <c r="AM33" s="25">
        <f>Work!U33</f>
        <v>0</v>
      </c>
      <c r="AN33" s="25">
        <f>Work!V33</f>
        <v>0</v>
      </c>
      <c r="AO33" s="25">
        <f>Work!W33</f>
        <v>-0.63579374146814294</v>
      </c>
      <c r="AP33" s="25">
        <f>IsYoga!C33</f>
        <v>1</v>
      </c>
      <c r="AQ33" s="25">
        <f>IsYoga!D33</f>
        <v>1</v>
      </c>
      <c r="AR33" s="25">
        <f>IsYoga!E33</f>
        <v>0</v>
      </c>
      <c r="AS33" s="25">
        <f>IsYoga!F33</f>
        <v>0</v>
      </c>
      <c r="AT33" s="25">
        <f>IsYoga!G33</f>
        <v>0</v>
      </c>
      <c r="AU33" s="25">
        <f>IsYoga!H33</f>
        <v>0</v>
      </c>
      <c r="AV33" s="25">
        <f>IsYoga!I33</f>
        <v>0</v>
      </c>
      <c r="AW33" s="25">
        <f>IsYoga!J33</f>
        <v>0</v>
      </c>
      <c r="AX33" s="25">
        <f>IsYoga!K33</f>
        <v>0</v>
      </c>
      <c r="AY33" s="25">
        <f>IsYoga!L33</f>
        <v>1</v>
      </c>
      <c r="AZ33" s="25">
        <f>IsBiking!C33</f>
        <v>0</v>
      </c>
      <c r="BA33" s="25">
        <f>IsBiking!D33</f>
        <v>0</v>
      </c>
      <c r="BB33" s="25">
        <f>IsBiking!E33</f>
        <v>0</v>
      </c>
      <c r="BC33" s="25">
        <f>IsBiking!F33</f>
        <v>0</v>
      </c>
      <c r="BD33" s="25">
        <f>IsBiking!G33</f>
        <v>0</v>
      </c>
      <c r="BE33" s="25">
        <f>IsBiking!H33</f>
        <v>0</v>
      </c>
      <c r="BF33" s="25">
        <f>IsBiking!I33</f>
        <v>0</v>
      </c>
      <c r="BG33" s="25">
        <f>IsBiking!J33</f>
        <v>0</v>
      </c>
      <c r="BH33" s="25">
        <f>IsBiking!K33</f>
        <v>0</v>
      </c>
      <c r="BI33" s="25">
        <f>IsBiking!L33</f>
        <v>0</v>
      </c>
      <c r="BJ33" s="25">
        <f>IsBiking!M33</f>
        <v>0</v>
      </c>
      <c r="BK33" s="25">
        <f>IsBiking!N33</f>
        <v>0</v>
      </c>
      <c r="BL33" s="25">
        <f>IsBiking!O33</f>
        <v>0</v>
      </c>
      <c r="BM33" s="25">
        <f>IsWalking!B33</f>
        <v>0</v>
      </c>
      <c r="BN33" s="25">
        <f>IsWalking!C33</f>
        <v>0</v>
      </c>
      <c r="BO33" s="25">
        <f>IsWalking!D33</f>
        <v>0</v>
      </c>
      <c r="BP33" s="25">
        <f>IsWalking!E33</f>
        <v>0</v>
      </c>
      <c r="BQ33" s="25">
        <f>IsWalking!F33</f>
        <v>0</v>
      </c>
      <c r="BR33" s="25">
        <f>IsWalking!G33</f>
        <v>0</v>
      </c>
      <c r="BS33" s="25">
        <f>IsWalking!H33</f>
        <v>0</v>
      </c>
      <c r="BT33" s="25">
        <f>IsWalking!I33</f>
        <v>0</v>
      </c>
      <c r="BU33" s="25">
        <f>IsWalking!J33</f>
        <v>0</v>
      </c>
      <c r="BV33" s="25">
        <f>IsWalking!K33</f>
        <v>0</v>
      </c>
      <c r="BW33" s="25">
        <f>IsWalking!L33</f>
        <v>0</v>
      </c>
      <c r="BX33" s="25">
        <f>IsRunning!B33</f>
        <v>0</v>
      </c>
      <c r="BY33" s="25">
        <f>IsRunning!C33</f>
        <v>0</v>
      </c>
      <c r="BZ33" s="25">
        <f>IsRunning!D33</f>
        <v>0</v>
      </c>
      <c r="CA33" s="25">
        <f>IsRunning!E33</f>
        <v>0</v>
      </c>
      <c r="CB33" s="25">
        <f>IsRunning!F33</f>
        <v>0</v>
      </c>
      <c r="CC33" s="25">
        <f>IsRunning!G33</f>
        <v>0</v>
      </c>
      <c r="CD33" s="25">
        <f>IsRunning!H33</f>
        <v>0</v>
      </c>
      <c r="CE33" s="25">
        <f>IsRunning!I33</f>
        <v>0</v>
      </c>
      <c r="CF33" s="25">
        <f>IsRunning!J33</f>
        <v>0</v>
      </c>
      <c r="CG33" s="25">
        <f>IsRunning!K33</f>
        <v>0</v>
      </c>
      <c r="CH33" s="25">
        <f>IsRunning!L33</f>
        <v>0</v>
      </c>
      <c r="CI33" s="29">
        <f>IsCourse!B33</f>
        <v>0</v>
      </c>
      <c r="CJ33" s="29">
        <f>IsCourse!C33</f>
        <v>0</v>
      </c>
      <c r="CK33" s="29">
        <f>IsCourse!D33</f>
        <v>0</v>
      </c>
      <c r="CL33" s="29">
        <f>IsZone1!B33</f>
        <v>1</v>
      </c>
      <c r="CM33" s="29">
        <f>IsZone1!C33</f>
        <v>0</v>
      </c>
      <c r="CN33" s="29">
        <f>IsZone1!D33</f>
        <v>0</v>
      </c>
      <c r="CO33" s="29">
        <f>IsZone1!E33</f>
        <v>0</v>
      </c>
      <c r="CP33" s="29">
        <f>IsZone1!F33</f>
        <v>0</v>
      </c>
      <c r="CQ33" s="29">
        <f>IsZone1!G33</f>
        <v>0</v>
      </c>
      <c r="CR33" s="29">
        <f>IsZone1!H33</f>
        <v>1</v>
      </c>
      <c r="CS33" s="29">
        <f>IsZone2!B33</f>
        <v>0</v>
      </c>
      <c r="CT33" s="29">
        <f>IsZone2!C33</f>
        <v>0</v>
      </c>
      <c r="CU33" s="29">
        <f>IsZone2!D33</f>
        <v>0</v>
      </c>
      <c r="CV33" s="29">
        <f>IsZone2!E33</f>
        <v>0</v>
      </c>
      <c r="CW33" s="29">
        <f>IsZone2!F33</f>
        <v>0</v>
      </c>
      <c r="CX33" s="29">
        <f>IsZone2!G33</f>
        <v>0</v>
      </c>
      <c r="CY33" s="29">
        <f>IsZone2!H33</f>
        <v>0</v>
      </c>
      <c r="CZ33" s="25">
        <f>IsZone3!B33</f>
        <v>0</v>
      </c>
      <c r="DA33" s="25">
        <f>IsZone3!C33</f>
        <v>0</v>
      </c>
      <c r="DB33" s="25">
        <f>IsZone3!D33</f>
        <v>0</v>
      </c>
      <c r="DC33" s="25">
        <f>IsZone3!E33</f>
        <v>0</v>
      </c>
      <c r="DD33" s="25">
        <f>IsZone3!F33</f>
        <v>0</v>
      </c>
      <c r="DE33" s="25">
        <f>IsZone3!G33</f>
        <v>0</v>
      </c>
      <c r="DF33" s="25">
        <f>IsZone3!H33</f>
        <v>0</v>
      </c>
      <c r="DG33" s="25">
        <f>IsZone4!B33</f>
        <v>0</v>
      </c>
      <c r="DH33" s="25">
        <f>IsZone4!C33</f>
        <v>0</v>
      </c>
      <c r="DI33" s="25">
        <f>IsZone4!D33</f>
        <v>0</v>
      </c>
      <c r="DJ33" s="25">
        <f>IsZone4!E33</f>
        <v>0</v>
      </c>
      <c r="DK33" s="25">
        <f>IsZone4!F33</f>
        <v>0</v>
      </c>
      <c r="DL33" s="25">
        <f>IsZone4!G33</f>
        <v>0</v>
      </c>
      <c r="DM33" s="25">
        <f>IsZone4!H33</f>
        <v>0</v>
      </c>
      <c r="DN33" s="25">
        <f>IsZone5!B33</f>
        <v>0</v>
      </c>
      <c r="DO33" s="25">
        <f>IsZone5!C33</f>
        <v>0</v>
      </c>
      <c r="DP33" s="25">
        <f>IsZone5!D33</f>
        <v>0</v>
      </c>
      <c r="DQ33" s="25">
        <f>IsZone5!E33</f>
        <v>0</v>
      </c>
      <c r="DR33" s="25">
        <f>IsZone5!F33</f>
        <v>0</v>
      </c>
      <c r="DS33" s="25">
        <f>IsZone5!G33</f>
        <v>0</v>
      </c>
      <c r="DT33" s="25">
        <f>IsZone5!H33</f>
        <v>0</v>
      </c>
      <c r="DU33" s="29">
        <f>IsAnything!B33</f>
        <v>0</v>
      </c>
      <c r="DV33" s="29">
        <f>IsAnything!C33</f>
        <v>0</v>
      </c>
      <c r="DW33" s="29">
        <f>IsAnything!D33</f>
        <v>0</v>
      </c>
      <c r="DX33" s="29">
        <f>IsAnything!E33</f>
        <v>0</v>
      </c>
      <c r="DY33" s="29">
        <f>IsAnything!F33</f>
        <v>1</v>
      </c>
      <c r="DZ33" s="29">
        <f>IsAnything!G33</f>
        <v>1</v>
      </c>
    </row>
    <row r="34" spans="1:130" x14ac:dyDescent="0.15">
      <c r="A34" s="29">
        <f>Data!A34</f>
        <v>33</v>
      </c>
      <c r="B34" s="70">
        <f>Data!B34</f>
        <v>44319</v>
      </c>
      <c r="C34" s="71">
        <f>Data!C34</f>
        <v>0.79166666666666663</v>
      </c>
      <c r="D34" s="72">
        <f>Data!D34</f>
        <v>44319.791666666664</v>
      </c>
      <c r="E34" s="29" t="str">
        <f>Data!E34</f>
        <v>Trail Walking</v>
      </c>
      <c r="F34" s="29">
        <f>Data!F34</f>
        <v>6</v>
      </c>
      <c r="G34" s="29">
        <f>Data!G34</f>
        <v>105</v>
      </c>
      <c r="H34" s="29" t="str">
        <f>Data!H34</f>
        <v>Hawk's Ridge</v>
      </c>
      <c r="I34" s="29">
        <f>Data!I34</f>
        <v>6</v>
      </c>
      <c r="J34" s="29">
        <f>Data!J34</f>
        <v>109</v>
      </c>
      <c r="K34" s="29">
        <f>Data!K34</f>
        <v>135</v>
      </c>
      <c r="L34" s="29">
        <f>Data!L34</f>
        <v>649</v>
      </c>
      <c r="M34" s="29">
        <f>Data!M34</f>
        <v>2</v>
      </c>
      <c r="N34" s="29">
        <f>Data!N34</f>
        <v>6.05</v>
      </c>
      <c r="O34" s="29">
        <f>Data!O34</f>
        <v>3.4571428571428569</v>
      </c>
      <c r="P34" s="29">
        <f>Data!P34</f>
        <v>745</v>
      </c>
      <c r="Q34" s="29">
        <f>Data!Q34</f>
        <v>84</v>
      </c>
      <c r="R34" s="29">
        <f>Data!R34</f>
        <v>67</v>
      </c>
      <c r="S34" s="29">
        <f>Data!S34</f>
        <v>58</v>
      </c>
      <c r="T34" s="25">
        <f>Work!B34</f>
        <v>-0.3775237478728265</v>
      </c>
      <c r="U34" s="25">
        <f>Work!C34</f>
        <v>-0.27195790967708133</v>
      </c>
      <c r="V34" s="25">
        <f>Work!D34</f>
        <v>31460</v>
      </c>
      <c r="W34" s="25">
        <f>Work!E34</f>
        <v>299.61904761904759</v>
      </c>
      <c r="X34" s="25">
        <f>Work!F34</f>
        <v>9589.0079999999998</v>
      </c>
      <c r="Y34" s="25">
        <f>Work!G34</f>
        <v>91.323885714285709</v>
      </c>
      <c r="Z34" s="25">
        <f>Work!H34</f>
        <v>2.3680864589955501E-2</v>
      </c>
      <c r="AA34" s="25">
        <f>Work!I34</f>
        <v>7.0952380952380949</v>
      </c>
      <c r="AB34" s="25">
        <f>Work!J34</f>
        <v>227.07600000000002</v>
      </c>
      <c r="AC34" s="25">
        <f>Work!K34</f>
        <v>7.7693127781309601E-2</v>
      </c>
      <c r="AD34" s="25">
        <f>Work!L34</f>
        <v>2.1626285714285718</v>
      </c>
      <c r="AE34" s="25">
        <f>Work!M34</f>
        <v>6.1809523809523812</v>
      </c>
      <c r="AF34" s="25">
        <f>Work!N34</f>
        <v>2.062937062937063E-2</v>
      </c>
      <c r="AG34" s="25">
        <f>Work!O34</f>
        <v>6.7681662169851151E-2</v>
      </c>
      <c r="AH34" s="25">
        <f>Work!P34</f>
        <v>0.15530558484996132</v>
      </c>
      <c r="AI34" s="25">
        <f>Work!Q34</f>
        <v>-1.2505097970546237E-2</v>
      </c>
      <c r="AJ34" s="25">
        <f>Work!R34</f>
        <v>5.6705985146352118E-2</v>
      </c>
      <c r="AK34" s="25">
        <f>Work!S34</f>
        <v>3.3124003565356455E-2</v>
      </c>
      <c r="AL34" s="25">
        <f>Work!T34</f>
        <v>171714.3433391304</v>
      </c>
      <c r="AM34" s="25">
        <f>Work!U34</f>
        <v>17.907414754386522</v>
      </c>
      <c r="AN34" s="25">
        <f>Work!V34</f>
        <v>1635.3746984679085</v>
      </c>
      <c r="AO34" s="25">
        <f>Work!W34</f>
        <v>16136.529483119637</v>
      </c>
      <c r="AP34" s="25">
        <f>IsYoga!C34</f>
        <v>0</v>
      </c>
      <c r="AQ34" s="25">
        <f>IsYoga!D34</f>
        <v>0</v>
      </c>
      <c r="AR34" s="25">
        <f>IsYoga!E34</f>
        <v>0</v>
      </c>
      <c r="AS34" s="25">
        <f>IsYoga!F34</f>
        <v>0</v>
      </c>
      <c r="AT34" s="25">
        <f>IsYoga!G34</f>
        <v>0</v>
      </c>
      <c r="AU34" s="25">
        <f>IsYoga!H34</f>
        <v>0</v>
      </c>
      <c r="AV34" s="25">
        <f>IsYoga!I34</f>
        <v>0</v>
      </c>
      <c r="AW34" s="25">
        <f>IsYoga!J34</f>
        <v>0</v>
      </c>
      <c r="AX34" s="25">
        <f>IsYoga!K34</f>
        <v>0</v>
      </c>
      <c r="AY34" s="25">
        <f>IsYoga!L34</f>
        <v>0</v>
      </c>
      <c r="AZ34" s="25">
        <f>IsBiking!C34</f>
        <v>0</v>
      </c>
      <c r="BA34" s="25">
        <f>IsBiking!D34</f>
        <v>0</v>
      </c>
      <c r="BB34" s="25">
        <f>IsBiking!E34</f>
        <v>0</v>
      </c>
      <c r="BC34" s="25">
        <f>IsBiking!F34</f>
        <v>0</v>
      </c>
      <c r="BD34" s="25">
        <f>IsBiking!G34</f>
        <v>0</v>
      </c>
      <c r="BE34" s="25">
        <f>IsBiking!H34</f>
        <v>0</v>
      </c>
      <c r="BF34" s="25">
        <f>IsBiking!I34</f>
        <v>0</v>
      </c>
      <c r="BG34" s="25">
        <f>IsBiking!J34</f>
        <v>0</v>
      </c>
      <c r="BH34" s="25">
        <f>IsBiking!K34</f>
        <v>0</v>
      </c>
      <c r="BI34" s="25">
        <f>IsBiking!L34</f>
        <v>0</v>
      </c>
      <c r="BJ34" s="25">
        <f>IsBiking!M34</f>
        <v>0</v>
      </c>
      <c r="BK34" s="25">
        <f>IsBiking!N34</f>
        <v>0</v>
      </c>
      <c r="BL34" s="25">
        <f>IsBiking!O34</f>
        <v>0</v>
      </c>
      <c r="BM34" s="25">
        <f>IsWalking!B34</f>
        <v>0</v>
      </c>
      <c r="BN34" s="25">
        <f>IsWalking!C34</f>
        <v>0</v>
      </c>
      <c r="BO34" s="25">
        <f>IsWalking!D34</f>
        <v>0</v>
      </c>
      <c r="BP34" s="25">
        <f>IsWalking!E34</f>
        <v>0</v>
      </c>
      <c r="BQ34" s="25">
        <f>IsWalking!F34</f>
        <v>0</v>
      </c>
      <c r="BR34" s="25">
        <f>IsWalking!G34</f>
        <v>0</v>
      </c>
      <c r="BS34" s="25">
        <f>IsWalking!H34</f>
        <v>0</v>
      </c>
      <c r="BT34" s="25">
        <f>IsWalking!I34</f>
        <v>0</v>
      </c>
      <c r="BU34" s="25">
        <f>IsWalking!J34</f>
        <v>0</v>
      </c>
      <c r="BV34" s="25">
        <f>IsWalking!K34</f>
        <v>0</v>
      </c>
      <c r="BW34" s="25">
        <f>IsWalking!L34</f>
        <v>0</v>
      </c>
      <c r="BX34" s="25">
        <f>IsRunning!B34</f>
        <v>0</v>
      </c>
      <c r="BY34" s="25">
        <f>IsRunning!C34</f>
        <v>0</v>
      </c>
      <c r="BZ34" s="25">
        <f>IsRunning!D34</f>
        <v>0</v>
      </c>
      <c r="CA34" s="25">
        <f>IsRunning!E34</f>
        <v>0</v>
      </c>
      <c r="CB34" s="25">
        <f>IsRunning!F34</f>
        <v>0</v>
      </c>
      <c r="CC34" s="25">
        <f>IsRunning!G34</f>
        <v>0</v>
      </c>
      <c r="CD34" s="25">
        <f>IsRunning!H34</f>
        <v>0</v>
      </c>
      <c r="CE34" s="25">
        <f>IsRunning!I34</f>
        <v>0</v>
      </c>
      <c r="CF34" s="25">
        <f>IsRunning!J34</f>
        <v>0</v>
      </c>
      <c r="CG34" s="25">
        <f>IsRunning!K34</f>
        <v>0</v>
      </c>
      <c r="CH34" s="25">
        <f>IsRunning!L34</f>
        <v>0</v>
      </c>
      <c r="CI34" s="29">
        <f>IsCourse!B34</f>
        <v>1</v>
      </c>
      <c r="CJ34" s="29">
        <f>IsCourse!C34</f>
        <v>0</v>
      </c>
      <c r="CK34" s="29">
        <f>IsCourse!D34</f>
        <v>0</v>
      </c>
      <c r="CL34" s="29">
        <f>IsZone1!B34</f>
        <v>0</v>
      </c>
      <c r="CM34" s="29">
        <f>IsZone1!C34</f>
        <v>0</v>
      </c>
      <c r="CN34" s="29">
        <f>IsZone1!D34</f>
        <v>0</v>
      </c>
      <c r="CO34" s="29">
        <f>IsZone1!E34</f>
        <v>0</v>
      </c>
      <c r="CP34" s="29">
        <f>IsZone1!F34</f>
        <v>0</v>
      </c>
      <c r="CQ34" s="29">
        <f>IsZone1!G34</f>
        <v>0</v>
      </c>
      <c r="CR34" s="29">
        <f>IsZone1!H34</f>
        <v>0</v>
      </c>
      <c r="CS34" s="29">
        <f>IsZone2!B34</f>
        <v>1</v>
      </c>
      <c r="CT34" s="29">
        <f>IsZone2!C34</f>
        <v>0</v>
      </c>
      <c r="CU34" s="29">
        <f>IsZone2!D34</f>
        <v>0</v>
      </c>
      <c r="CV34" s="29">
        <f>IsZone2!E34</f>
        <v>0</v>
      </c>
      <c r="CW34" s="29">
        <f>IsZone2!F34</f>
        <v>0</v>
      </c>
      <c r="CX34" s="29">
        <f>IsZone2!G34</f>
        <v>0</v>
      </c>
      <c r="CY34" s="29">
        <f>IsZone2!H34</f>
        <v>0</v>
      </c>
      <c r="CZ34" s="25">
        <f>IsZone3!B34</f>
        <v>0</v>
      </c>
      <c r="DA34" s="25">
        <f>IsZone3!C34</f>
        <v>0</v>
      </c>
      <c r="DB34" s="25">
        <f>IsZone3!D34</f>
        <v>0</v>
      </c>
      <c r="DC34" s="25">
        <f>IsZone3!E34</f>
        <v>0</v>
      </c>
      <c r="DD34" s="25">
        <f>IsZone3!F34</f>
        <v>0</v>
      </c>
      <c r="DE34" s="25">
        <f>IsZone3!G34</f>
        <v>0</v>
      </c>
      <c r="DF34" s="25">
        <f>IsZone3!H34</f>
        <v>0</v>
      </c>
      <c r="DG34" s="25">
        <f>IsZone4!B34</f>
        <v>0</v>
      </c>
      <c r="DH34" s="25">
        <f>IsZone4!C34</f>
        <v>0</v>
      </c>
      <c r="DI34" s="25">
        <f>IsZone4!D34</f>
        <v>0</v>
      </c>
      <c r="DJ34" s="25">
        <f>IsZone4!E34</f>
        <v>0</v>
      </c>
      <c r="DK34" s="25">
        <f>IsZone4!F34</f>
        <v>0</v>
      </c>
      <c r="DL34" s="25">
        <f>IsZone4!G34</f>
        <v>0</v>
      </c>
      <c r="DM34" s="25">
        <f>IsZone4!H34</f>
        <v>0</v>
      </c>
      <c r="DN34" s="25">
        <f>IsZone5!B34</f>
        <v>0</v>
      </c>
      <c r="DO34" s="25">
        <f>IsZone5!C34</f>
        <v>0</v>
      </c>
      <c r="DP34" s="25">
        <f>IsZone5!D34</f>
        <v>0</v>
      </c>
      <c r="DQ34" s="25">
        <f>IsZone5!E34</f>
        <v>0</v>
      </c>
      <c r="DR34" s="25">
        <f>IsZone5!F34</f>
        <v>0</v>
      </c>
      <c r="DS34" s="25">
        <f>IsZone5!G34</f>
        <v>0</v>
      </c>
      <c r="DT34" s="25">
        <f>IsZone5!H34</f>
        <v>0</v>
      </c>
      <c r="DU34" s="29">
        <f>IsAnything!B34</f>
        <v>1</v>
      </c>
      <c r="DV34" s="29">
        <f>IsAnything!C34</f>
        <v>1</v>
      </c>
      <c r="DW34" s="29">
        <f>IsAnything!D34</f>
        <v>1</v>
      </c>
      <c r="DX34" s="29">
        <f>IsAnything!E34</f>
        <v>1</v>
      </c>
      <c r="DY34" s="29">
        <f>IsAnything!F34</f>
        <v>1</v>
      </c>
      <c r="DZ34" s="29">
        <f>IsAnything!G34</f>
        <v>1</v>
      </c>
    </row>
    <row r="35" spans="1:130" x14ac:dyDescent="0.15">
      <c r="A35" s="29">
        <f>Data!A35</f>
        <v>34</v>
      </c>
      <c r="B35" s="70">
        <f>Data!B35</f>
        <v>44321</v>
      </c>
      <c r="C35" s="71">
        <f>Data!C35</f>
        <v>0.53125</v>
      </c>
      <c r="D35" s="72">
        <f>Data!D35</f>
        <v>44321.53125</v>
      </c>
      <c r="E35" s="29" t="str">
        <f>Data!E35</f>
        <v>Yoga</v>
      </c>
      <c r="F35" s="29">
        <f>Data!F35</f>
        <v>0</v>
      </c>
      <c r="G35" s="29">
        <f>Data!G35</f>
        <v>48</v>
      </c>
      <c r="H35" s="29" t="str">
        <f>Data!H35</f>
        <v>Full Practice</v>
      </c>
      <c r="I35" s="29">
        <f>Data!I35</f>
        <v>0</v>
      </c>
      <c r="J35" s="29">
        <f>Data!J35</f>
        <v>97</v>
      </c>
      <c r="K35" s="29">
        <f>Data!K35</f>
        <v>123</v>
      </c>
      <c r="L35" s="29">
        <f>Data!L35</f>
        <v>276</v>
      </c>
      <c r="M35" s="29">
        <f>Data!M35</f>
        <v>1</v>
      </c>
      <c r="N35" s="29">
        <f>Data!N35</f>
        <v>0</v>
      </c>
      <c r="O35" s="29">
        <f>Data!O35</f>
        <v>0</v>
      </c>
      <c r="P35" s="29">
        <f>Data!P35</f>
        <v>0</v>
      </c>
      <c r="Q35" s="29">
        <f>Data!Q35</f>
        <v>67</v>
      </c>
      <c r="R35" s="29">
        <f>Data!R35</f>
        <v>58</v>
      </c>
      <c r="S35" s="29">
        <f>Data!S35</f>
        <v>72</v>
      </c>
      <c r="T35" s="25">
        <f>Work!B35</f>
        <v>-0.93257616598223281</v>
      </c>
      <c r="U35" s="25">
        <f>Work!C35</f>
        <v>-0.86583480082633901</v>
      </c>
      <c r="V35" s="25">
        <f>Work!D35</f>
        <v>0</v>
      </c>
      <c r="W35" s="25">
        <f>Work!E35</f>
        <v>0</v>
      </c>
      <c r="X35" s="25">
        <f>Work!F35</f>
        <v>0</v>
      </c>
      <c r="Y35" s="25">
        <f>Work!G35</f>
        <v>0</v>
      </c>
      <c r="Z35" s="25">
        <f>Work!H35</f>
        <v>0</v>
      </c>
      <c r="AA35" s="25">
        <f>Work!I35</f>
        <v>0</v>
      </c>
      <c r="AB35" s="25">
        <f>Work!J35</f>
        <v>0</v>
      </c>
      <c r="AC35" s="25">
        <f>Work!K35</f>
        <v>0</v>
      </c>
      <c r="AD35" s="25">
        <f>Work!L35</f>
        <v>0</v>
      </c>
      <c r="AE35" s="25">
        <f>Work!M35</f>
        <v>5.75</v>
      </c>
      <c r="AF35" s="25">
        <f>Work!N35</f>
        <v>0</v>
      </c>
      <c r="AG35" s="25">
        <f>Work!O35</f>
        <v>0</v>
      </c>
      <c r="AH35" s="25">
        <f>Work!P35</f>
        <v>-0.72076286260052602</v>
      </c>
      <c r="AI35" s="25">
        <f>Work!Q35</f>
        <v>-0.11473922802996388</v>
      </c>
      <c r="AJ35" s="25">
        <f>Work!R35</f>
        <v>5.9278350515463915E-2</v>
      </c>
      <c r="AK35" s="25">
        <f>Work!S35</f>
        <v>0.12303469916488285</v>
      </c>
      <c r="AL35" s="25">
        <f>Work!T35</f>
        <v>0</v>
      </c>
      <c r="AM35" s="25">
        <f>Work!U35</f>
        <v>0</v>
      </c>
      <c r="AN35" s="25">
        <f>Work!V35</f>
        <v>0</v>
      </c>
      <c r="AO35" s="25">
        <f>Work!W35</f>
        <v>-0.63579374146814294</v>
      </c>
      <c r="AP35" s="25">
        <f>IsYoga!C35</f>
        <v>1</v>
      </c>
      <c r="AQ35" s="25">
        <f>IsYoga!D35</f>
        <v>1</v>
      </c>
      <c r="AR35" s="25">
        <f>IsYoga!E35</f>
        <v>0</v>
      </c>
      <c r="AS35" s="25">
        <f>IsYoga!F35</f>
        <v>0</v>
      </c>
      <c r="AT35" s="25">
        <f>IsYoga!G35</f>
        <v>0</v>
      </c>
      <c r="AU35" s="25">
        <f>IsYoga!H35</f>
        <v>0</v>
      </c>
      <c r="AV35" s="25">
        <f>IsYoga!I35</f>
        <v>0</v>
      </c>
      <c r="AW35" s="25">
        <f>IsYoga!J35</f>
        <v>0</v>
      </c>
      <c r="AX35" s="25">
        <f>IsYoga!K35</f>
        <v>1</v>
      </c>
      <c r="AY35" s="25">
        <f>IsYoga!L35</f>
        <v>1</v>
      </c>
      <c r="AZ35" s="25">
        <f>IsBiking!C35</f>
        <v>0</v>
      </c>
      <c r="BA35" s="25">
        <f>IsBiking!D35</f>
        <v>0</v>
      </c>
      <c r="BB35" s="25">
        <f>IsBiking!E35</f>
        <v>0</v>
      </c>
      <c r="BC35" s="25">
        <f>IsBiking!F35</f>
        <v>0</v>
      </c>
      <c r="BD35" s="25">
        <f>IsBiking!G35</f>
        <v>0</v>
      </c>
      <c r="BE35" s="25">
        <f>IsBiking!H35</f>
        <v>0</v>
      </c>
      <c r="BF35" s="25">
        <f>IsBiking!I35</f>
        <v>0</v>
      </c>
      <c r="BG35" s="25">
        <f>IsBiking!J35</f>
        <v>0</v>
      </c>
      <c r="BH35" s="25">
        <f>IsBiking!K35</f>
        <v>0</v>
      </c>
      <c r="BI35" s="25">
        <f>IsBiking!L35</f>
        <v>0</v>
      </c>
      <c r="BJ35" s="25">
        <f>IsBiking!M35</f>
        <v>0</v>
      </c>
      <c r="BK35" s="25">
        <f>IsBiking!N35</f>
        <v>0</v>
      </c>
      <c r="BL35" s="25">
        <f>IsBiking!O35</f>
        <v>0</v>
      </c>
      <c r="BM35" s="25">
        <f>IsWalking!B35</f>
        <v>0</v>
      </c>
      <c r="BN35" s="25">
        <f>IsWalking!C35</f>
        <v>0</v>
      </c>
      <c r="BO35" s="25">
        <f>IsWalking!D35</f>
        <v>0</v>
      </c>
      <c r="BP35" s="25">
        <f>IsWalking!E35</f>
        <v>0</v>
      </c>
      <c r="BQ35" s="25">
        <f>IsWalking!F35</f>
        <v>0</v>
      </c>
      <c r="BR35" s="25">
        <f>IsWalking!G35</f>
        <v>0</v>
      </c>
      <c r="BS35" s="25">
        <f>IsWalking!H35</f>
        <v>0</v>
      </c>
      <c r="BT35" s="25">
        <f>IsWalking!I35</f>
        <v>0</v>
      </c>
      <c r="BU35" s="25">
        <f>IsWalking!J35</f>
        <v>0</v>
      </c>
      <c r="BV35" s="25">
        <f>IsWalking!K35</f>
        <v>0</v>
      </c>
      <c r="BW35" s="25">
        <f>IsWalking!L35</f>
        <v>0</v>
      </c>
      <c r="BX35" s="25">
        <f>IsRunning!B35</f>
        <v>0</v>
      </c>
      <c r="BY35" s="25">
        <f>IsRunning!C35</f>
        <v>0</v>
      </c>
      <c r="BZ35" s="25">
        <f>IsRunning!D35</f>
        <v>0</v>
      </c>
      <c r="CA35" s="25">
        <f>IsRunning!E35</f>
        <v>0</v>
      </c>
      <c r="CB35" s="25">
        <f>IsRunning!F35</f>
        <v>0</v>
      </c>
      <c r="CC35" s="25">
        <f>IsRunning!G35</f>
        <v>0</v>
      </c>
      <c r="CD35" s="25">
        <f>IsRunning!H35</f>
        <v>0</v>
      </c>
      <c r="CE35" s="25">
        <f>IsRunning!I35</f>
        <v>0</v>
      </c>
      <c r="CF35" s="25">
        <f>IsRunning!J35</f>
        <v>0</v>
      </c>
      <c r="CG35" s="25">
        <f>IsRunning!K35</f>
        <v>0</v>
      </c>
      <c r="CH35" s="25">
        <f>IsRunning!L35</f>
        <v>0</v>
      </c>
      <c r="CI35" s="29">
        <f>IsCourse!B35</f>
        <v>0</v>
      </c>
      <c r="CJ35" s="29">
        <f>IsCourse!C35</f>
        <v>0</v>
      </c>
      <c r="CK35" s="29">
        <f>IsCourse!D35</f>
        <v>0</v>
      </c>
      <c r="CL35" s="29">
        <f>IsZone1!B35</f>
        <v>1</v>
      </c>
      <c r="CM35" s="29">
        <f>IsZone1!C35</f>
        <v>0</v>
      </c>
      <c r="CN35" s="29">
        <f>IsZone1!D35</f>
        <v>0</v>
      </c>
      <c r="CO35" s="29">
        <f>IsZone1!E35</f>
        <v>0</v>
      </c>
      <c r="CP35" s="29">
        <f>IsZone1!F35</f>
        <v>0</v>
      </c>
      <c r="CQ35" s="29">
        <f>IsZone1!G35</f>
        <v>1</v>
      </c>
      <c r="CR35" s="29">
        <f>IsZone1!H35</f>
        <v>1</v>
      </c>
      <c r="CS35" s="29">
        <f>IsZone2!B35</f>
        <v>0</v>
      </c>
      <c r="CT35" s="29">
        <f>IsZone2!C35</f>
        <v>0</v>
      </c>
      <c r="CU35" s="29">
        <f>IsZone2!D35</f>
        <v>0</v>
      </c>
      <c r="CV35" s="29">
        <f>IsZone2!E35</f>
        <v>0</v>
      </c>
      <c r="CW35" s="29">
        <f>IsZone2!F35</f>
        <v>0</v>
      </c>
      <c r="CX35" s="29">
        <f>IsZone2!G35</f>
        <v>0</v>
      </c>
      <c r="CY35" s="29">
        <f>IsZone2!H35</f>
        <v>0</v>
      </c>
      <c r="CZ35" s="25">
        <f>IsZone3!B35</f>
        <v>0</v>
      </c>
      <c r="DA35" s="25">
        <f>IsZone3!C35</f>
        <v>0</v>
      </c>
      <c r="DB35" s="25">
        <f>IsZone3!D35</f>
        <v>0</v>
      </c>
      <c r="DC35" s="25">
        <f>IsZone3!E35</f>
        <v>0</v>
      </c>
      <c r="DD35" s="25">
        <f>IsZone3!F35</f>
        <v>0</v>
      </c>
      <c r="DE35" s="25">
        <f>IsZone3!G35</f>
        <v>0</v>
      </c>
      <c r="DF35" s="25">
        <f>IsZone3!H35</f>
        <v>0</v>
      </c>
      <c r="DG35" s="25">
        <f>IsZone4!B35</f>
        <v>0</v>
      </c>
      <c r="DH35" s="25">
        <f>IsZone4!C35</f>
        <v>0</v>
      </c>
      <c r="DI35" s="25">
        <f>IsZone4!D35</f>
        <v>0</v>
      </c>
      <c r="DJ35" s="25">
        <f>IsZone4!E35</f>
        <v>0</v>
      </c>
      <c r="DK35" s="25">
        <f>IsZone4!F35</f>
        <v>0</v>
      </c>
      <c r="DL35" s="25">
        <f>IsZone4!G35</f>
        <v>0</v>
      </c>
      <c r="DM35" s="25">
        <f>IsZone4!H35</f>
        <v>0</v>
      </c>
      <c r="DN35" s="25">
        <f>IsZone5!B35</f>
        <v>0</v>
      </c>
      <c r="DO35" s="25">
        <f>IsZone5!C35</f>
        <v>0</v>
      </c>
      <c r="DP35" s="25">
        <f>IsZone5!D35</f>
        <v>0</v>
      </c>
      <c r="DQ35" s="25">
        <f>IsZone5!E35</f>
        <v>0</v>
      </c>
      <c r="DR35" s="25">
        <f>IsZone5!F35</f>
        <v>0</v>
      </c>
      <c r="DS35" s="25">
        <f>IsZone5!G35</f>
        <v>0</v>
      </c>
      <c r="DT35" s="25">
        <f>IsZone5!H35</f>
        <v>0</v>
      </c>
      <c r="DU35" s="29">
        <f>IsAnything!B35</f>
        <v>0</v>
      </c>
      <c r="DV35" s="29">
        <f>IsAnything!C35</f>
        <v>0</v>
      </c>
      <c r="DW35" s="29">
        <f>IsAnything!D35</f>
        <v>0</v>
      </c>
      <c r="DX35" s="29">
        <f>IsAnything!E35</f>
        <v>1</v>
      </c>
      <c r="DY35" s="29">
        <f>IsAnything!F35</f>
        <v>1</v>
      </c>
      <c r="DZ35" s="29">
        <f>IsAnything!G35</f>
        <v>1</v>
      </c>
    </row>
    <row r="36" spans="1:130" x14ac:dyDescent="0.15">
      <c r="A36" s="29">
        <f>Data!A36</f>
        <v>35</v>
      </c>
      <c r="B36" s="70">
        <f>Data!B36</f>
        <v>44322</v>
      </c>
      <c r="C36" s="71">
        <f>Data!C36</f>
        <v>0.51458333333333328</v>
      </c>
      <c r="D36" s="72">
        <f>Data!D36</f>
        <v>44322.51458333333</v>
      </c>
      <c r="E36" s="29" t="str">
        <f>Data!E36</f>
        <v>Yoga</v>
      </c>
      <c r="F36" s="29">
        <f>Data!F36</f>
        <v>0</v>
      </c>
      <c r="G36" s="29">
        <f>Data!G36</f>
        <v>48</v>
      </c>
      <c r="H36" s="29" t="str">
        <f>Data!H36</f>
        <v>Full Practice</v>
      </c>
      <c r="I36" s="29">
        <f>Data!I36</f>
        <v>0</v>
      </c>
      <c r="J36" s="29">
        <f>Data!J36</f>
        <v>97</v>
      </c>
      <c r="K36" s="29">
        <f>Data!K36</f>
        <v>116</v>
      </c>
      <c r="L36" s="29">
        <f>Data!L36</f>
        <v>274</v>
      </c>
      <c r="M36" s="29">
        <f>Data!M36</f>
        <v>1</v>
      </c>
      <c r="N36" s="29">
        <f>Data!N36</f>
        <v>0</v>
      </c>
      <c r="O36" s="29">
        <f>Data!O36</f>
        <v>0</v>
      </c>
      <c r="P36" s="29">
        <f>Data!P36</f>
        <v>0</v>
      </c>
      <c r="Q36" s="29">
        <f>Data!Q36</f>
        <v>62</v>
      </c>
      <c r="R36" s="29">
        <f>Data!R36</f>
        <v>38</v>
      </c>
      <c r="S36" s="29">
        <f>Data!S36</f>
        <v>33</v>
      </c>
      <c r="T36" s="25">
        <f>Work!B36</f>
        <v>-0.93257616598223281</v>
      </c>
      <c r="U36" s="25">
        <f>Work!C36</f>
        <v>-1.2122629873300728</v>
      </c>
      <c r="V36" s="25">
        <f>Work!D36</f>
        <v>0</v>
      </c>
      <c r="W36" s="25">
        <f>Work!E36</f>
        <v>0</v>
      </c>
      <c r="X36" s="25">
        <f>Work!F36</f>
        <v>0</v>
      </c>
      <c r="Y36" s="25">
        <f>Work!G36</f>
        <v>0</v>
      </c>
      <c r="Z36" s="25">
        <f>Work!H36</f>
        <v>0</v>
      </c>
      <c r="AA36" s="25">
        <f>Work!I36</f>
        <v>0</v>
      </c>
      <c r="AB36" s="25">
        <f>Work!J36</f>
        <v>0</v>
      </c>
      <c r="AC36" s="25">
        <f>Work!K36</f>
        <v>0</v>
      </c>
      <c r="AD36" s="25">
        <f>Work!L36</f>
        <v>0</v>
      </c>
      <c r="AE36" s="25">
        <f>Work!M36</f>
        <v>5.708333333333333</v>
      </c>
      <c r="AF36" s="25">
        <f>Work!N36</f>
        <v>0</v>
      </c>
      <c r="AG36" s="25">
        <f>Work!O36</f>
        <v>0</v>
      </c>
      <c r="AH36" s="25">
        <f>Work!P36</f>
        <v>-0.72546028054932221</v>
      </c>
      <c r="AI36" s="25">
        <f>Work!Q36</f>
        <v>-0.12462374336720046</v>
      </c>
      <c r="AJ36" s="25">
        <f>Work!R36</f>
        <v>5.8848797250859106E-2</v>
      </c>
      <c r="AK36" s="25">
        <f>Work!S36</f>
        <v>0.13363384988071286</v>
      </c>
      <c r="AL36" s="25">
        <f>Work!T36</f>
        <v>0</v>
      </c>
      <c r="AM36" s="25">
        <f>Work!U36</f>
        <v>0</v>
      </c>
      <c r="AN36" s="25">
        <f>Work!V36</f>
        <v>0</v>
      </c>
      <c r="AO36" s="25">
        <f>Work!W36</f>
        <v>-0.63579374146814294</v>
      </c>
      <c r="AP36" s="25">
        <f>IsYoga!C36</f>
        <v>1</v>
      </c>
      <c r="AQ36" s="25">
        <f>IsYoga!D36</f>
        <v>1</v>
      </c>
      <c r="AR36" s="25">
        <f>IsYoga!E36</f>
        <v>0</v>
      </c>
      <c r="AS36" s="25">
        <f>IsYoga!F36</f>
        <v>0</v>
      </c>
      <c r="AT36" s="25">
        <f>IsYoga!G36</f>
        <v>0</v>
      </c>
      <c r="AU36" s="25">
        <f>IsYoga!H36</f>
        <v>1</v>
      </c>
      <c r="AV36" s="25">
        <f>IsYoga!I36</f>
        <v>1</v>
      </c>
      <c r="AW36" s="25">
        <f>IsYoga!J36</f>
        <v>1</v>
      </c>
      <c r="AX36" s="25">
        <f>IsYoga!K36</f>
        <v>1</v>
      </c>
      <c r="AY36" s="25">
        <f>IsYoga!L36</f>
        <v>1</v>
      </c>
      <c r="AZ36" s="25">
        <f>IsBiking!C36</f>
        <v>0</v>
      </c>
      <c r="BA36" s="25">
        <f>IsBiking!D36</f>
        <v>0</v>
      </c>
      <c r="BB36" s="25">
        <f>IsBiking!E36</f>
        <v>0</v>
      </c>
      <c r="BC36" s="25">
        <f>IsBiking!F36</f>
        <v>0</v>
      </c>
      <c r="BD36" s="25">
        <f>IsBiking!G36</f>
        <v>0</v>
      </c>
      <c r="BE36" s="25">
        <f>IsBiking!H36</f>
        <v>0</v>
      </c>
      <c r="BF36" s="25">
        <f>IsBiking!I36</f>
        <v>0</v>
      </c>
      <c r="BG36" s="25">
        <f>IsBiking!J36</f>
        <v>0</v>
      </c>
      <c r="BH36" s="25">
        <f>IsBiking!K36</f>
        <v>0</v>
      </c>
      <c r="BI36" s="25">
        <f>IsBiking!L36</f>
        <v>0</v>
      </c>
      <c r="BJ36" s="25">
        <f>IsBiking!M36</f>
        <v>0</v>
      </c>
      <c r="BK36" s="25">
        <f>IsBiking!N36</f>
        <v>0</v>
      </c>
      <c r="BL36" s="25">
        <f>IsBiking!O36</f>
        <v>0</v>
      </c>
      <c r="BM36" s="25">
        <f>IsWalking!B36</f>
        <v>0</v>
      </c>
      <c r="BN36" s="25">
        <f>IsWalking!C36</f>
        <v>0</v>
      </c>
      <c r="BO36" s="25">
        <f>IsWalking!D36</f>
        <v>0</v>
      </c>
      <c r="BP36" s="25">
        <f>IsWalking!E36</f>
        <v>0</v>
      </c>
      <c r="BQ36" s="25">
        <f>IsWalking!F36</f>
        <v>0</v>
      </c>
      <c r="BR36" s="25">
        <f>IsWalking!G36</f>
        <v>0</v>
      </c>
      <c r="BS36" s="25">
        <f>IsWalking!H36</f>
        <v>0</v>
      </c>
      <c r="BT36" s="25">
        <f>IsWalking!I36</f>
        <v>0</v>
      </c>
      <c r="BU36" s="25">
        <f>IsWalking!J36</f>
        <v>0</v>
      </c>
      <c r="BV36" s="25">
        <f>IsWalking!K36</f>
        <v>0</v>
      </c>
      <c r="BW36" s="25">
        <f>IsWalking!L36</f>
        <v>0</v>
      </c>
      <c r="BX36" s="25">
        <f>IsRunning!B36</f>
        <v>0</v>
      </c>
      <c r="BY36" s="25">
        <f>IsRunning!C36</f>
        <v>0</v>
      </c>
      <c r="BZ36" s="25">
        <f>IsRunning!D36</f>
        <v>0</v>
      </c>
      <c r="CA36" s="25">
        <f>IsRunning!E36</f>
        <v>0</v>
      </c>
      <c r="CB36" s="25">
        <f>IsRunning!F36</f>
        <v>0</v>
      </c>
      <c r="CC36" s="25">
        <f>IsRunning!G36</f>
        <v>0</v>
      </c>
      <c r="CD36" s="25">
        <f>IsRunning!H36</f>
        <v>0</v>
      </c>
      <c r="CE36" s="25">
        <f>IsRunning!I36</f>
        <v>0</v>
      </c>
      <c r="CF36" s="25">
        <f>IsRunning!J36</f>
        <v>0</v>
      </c>
      <c r="CG36" s="25">
        <f>IsRunning!K36</f>
        <v>0</v>
      </c>
      <c r="CH36" s="25">
        <f>IsRunning!L36</f>
        <v>0</v>
      </c>
      <c r="CI36" s="29">
        <f>IsCourse!B36</f>
        <v>0</v>
      </c>
      <c r="CJ36" s="29">
        <f>IsCourse!C36</f>
        <v>0</v>
      </c>
      <c r="CK36" s="29">
        <f>IsCourse!D36</f>
        <v>0</v>
      </c>
      <c r="CL36" s="29">
        <f>IsZone1!B36</f>
        <v>1</v>
      </c>
      <c r="CM36" s="29">
        <f>IsZone1!C36</f>
        <v>0</v>
      </c>
      <c r="CN36" s="29">
        <f>IsZone1!D36</f>
        <v>1</v>
      </c>
      <c r="CO36" s="29">
        <f>IsZone1!E36</f>
        <v>1</v>
      </c>
      <c r="CP36" s="29">
        <f>IsZone1!F36</f>
        <v>1</v>
      </c>
      <c r="CQ36" s="29">
        <f>IsZone1!G36</f>
        <v>1</v>
      </c>
      <c r="CR36" s="29">
        <f>IsZone1!H36</f>
        <v>1</v>
      </c>
      <c r="CS36" s="29">
        <f>IsZone2!B36</f>
        <v>0</v>
      </c>
      <c r="CT36" s="29">
        <f>IsZone2!C36</f>
        <v>0</v>
      </c>
      <c r="CU36" s="29">
        <f>IsZone2!D36</f>
        <v>0</v>
      </c>
      <c r="CV36" s="29">
        <f>IsZone2!E36</f>
        <v>0</v>
      </c>
      <c r="CW36" s="29">
        <f>IsZone2!F36</f>
        <v>0</v>
      </c>
      <c r="CX36" s="29">
        <f>IsZone2!G36</f>
        <v>0</v>
      </c>
      <c r="CY36" s="29">
        <f>IsZone2!H36</f>
        <v>0</v>
      </c>
      <c r="CZ36" s="25">
        <f>IsZone3!B36</f>
        <v>0</v>
      </c>
      <c r="DA36" s="25">
        <f>IsZone3!C36</f>
        <v>0</v>
      </c>
      <c r="DB36" s="25">
        <f>IsZone3!D36</f>
        <v>0</v>
      </c>
      <c r="DC36" s="25">
        <f>IsZone3!E36</f>
        <v>0</v>
      </c>
      <c r="DD36" s="25">
        <f>IsZone3!F36</f>
        <v>0</v>
      </c>
      <c r="DE36" s="25">
        <f>IsZone3!G36</f>
        <v>0</v>
      </c>
      <c r="DF36" s="25">
        <f>IsZone3!H36</f>
        <v>0</v>
      </c>
      <c r="DG36" s="25">
        <f>IsZone4!B36</f>
        <v>0</v>
      </c>
      <c r="DH36" s="25">
        <f>IsZone4!C36</f>
        <v>0</v>
      </c>
      <c r="DI36" s="25">
        <f>IsZone4!D36</f>
        <v>0</v>
      </c>
      <c r="DJ36" s="25">
        <f>IsZone4!E36</f>
        <v>0</v>
      </c>
      <c r="DK36" s="25">
        <f>IsZone4!F36</f>
        <v>0</v>
      </c>
      <c r="DL36" s="25">
        <f>IsZone4!G36</f>
        <v>0</v>
      </c>
      <c r="DM36" s="25">
        <f>IsZone4!H36</f>
        <v>0</v>
      </c>
      <c r="DN36" s="25">
        <f>IsZone5!B36</f>
        <v>0</v>
      </c>
      <c r="DO36" s="25">
        <f>IsZone5!C36</f>
        <v>0</v>
      </c>
      <c r="DP36" s="25">
        <f>IsZone5!D36</f>
        <v>0</v>
      </c>
      <c r="DQ36" s="25">
        <f>IsZone5!E36</f>
        <v>0</v>
      </c>
      <c r="DR36" s="25">
        <f>IsZone5!F36</f>
        <v>0</v>
      </c>
      <c r="DS36" s="25">
        <f>IsZone5!G36</f>
        <v>0</v>
      </c>
      <c r="DT36" s="25">
        <f>IsZone5!H36</f>
        <v>0</v>
      </c>
      <c r="DU36" s="29">
        <f>IsAnything!B36</f>
        <v>0</v>
      </c>
      <c r="DV36" s="29">
        <f>IsAnything!C36</f>
        <v>1</v>
      </c>
      <c r="DW36" s="29">
        <f>IsAnything!D36</f>
        <v>1</v>
      </c>
      <c r="DX36" s="29">
        <f>IsAnything!E36</f>
        <v>1</v>
      </c>
      <c r="DY36" s="29">
        <f>IsAnything!F36</f>
        <v>1</v>
      </c>
      <c r="DZ36" s="29">
        <f>IsAnything!G36</f>
        <v>1</v>
      </c>
    </row>
    <row r="37" spans="1:130" x14ac:dyDescent="0.15">
      <c r="A37" s="29">
        <f>Data!A37</f>
        <v>36</v>
      </c>
      <c r="B37" s="70">
        <f>Data!B37</f>
        <v>44322</v>
      </c>
      <c r="C37" s="71">
        <f>Data!C37</f>
        <v>0.82916666666666661</v>
      </c>
      <c r="D37" s="72">
        <f>Data!D37</f>
        <v>44322.82916666667</v>
      </c>
      <c r="E37" s="29" t="str">
        <f>Data!E37</f>
        <v>Biking</v>
      </c>
      <c r="F37" s="29">
        <f>Data!F37</f>
        <v>3</v>
      </c>
      <c r="G37" s="29">
        <f>Data!G37</f>
        <v>91</v>
      </c>
      <c r="H37" s="29" t="str">
        <f>Data!H37</f>
        <v>Riverwalk</v>
      </c>
      <c r="I37" s="29">
        <f>Data!I37</f>
        <v>10</v>
      </c>
      <c r="J37" s="29">
        <f>Data!J37</f>
        <v>126</v>
      </c>
      <c r="K37" s="29">
        <f>Data!K37</f>
        <v>158</v>
      </c>
      <c r="L37" s="29">
        <f>Data!L37</f>
        <v>597</v>
      </c>
      <c r="M37" s="29">
        <f>Data!M37</f>
        <v>3</v>
      </c>
      <c r="N37" s="29">
        <f>Data!N37</f>
        <v>21.9</v>
      </c>
      <c r="O37" s="29">
        <f>Data!O37</f>
        <v>14.4</v>
      </c>
      <c r="P37" s="29">
        <f>Data!P37</f>
        <v>556</v>
      </c>
      <c r="Q37" s="29">
        <f>Data!Q37</f>
        <v>73</v>
      </c>
      <c r="R37" s="29">
        <f>Data!R37</f>
        <v>37</v>
      </c>
      <c r="S37" s="29">
        <f>Data!S37</f>
        <v>33</v>
      </c>
      <c r="T37" s="25">
        <f>Work!B37</f>
        <v>0.40880051111549914</v>
      </c>
      <c r="U37" s="25">
        <f>Work!C37</f>
        <v>0.86630613169232928</v>
      </c>
      <c r="V37" s="25">
        <f>Work!D37</f>
        <v>113879.99999999999</v>
      </c>
      <c r="W37" s="25">
        <f>Work!E37</f>
        <v>1251.4285714285713</v>
      </c>
      <c r="X37" s="25">
        <f>Work!F37</f>
        <v>34710.623999999996</v>
      </c>
      <c r="Y37" s="25">
        <f>Work!G37</f>
        <v>381.43542857142859</v>
      </c>
      <c r="Z37" s="25">
        <f>Work!H37</f>
        <v>4.8823322795925545E-3</v>
      </c>
      <c r="AA37" s="25">
        <f>Work!I37</f>
        <v>6.1098901098901095</v>
      </c>
      <c r="AB37" s="25">
        <f>Work!J37</f>
        <v>169.46880000000002</v>
      </c>
      <c r="AC37" s="25">
        <f>Work!K37</f>
        <v>1.6018151036178437E-2</v>
      </c>
      <c r="AD37" s="25">
        <f>Work!L37</f>
        <v>1.8622945054945057</v>
      </c>
      <c r="AE37" s="25">
        <f>Work!M37</f>
        <v>6.5604395604395602</v>
      </c>
      <c r="AF37" s="25">
        <f>Work!N37</f>
        <v>5.2423603793466814E-3</v>
      </c>
      <c r="AG37" s="25">
        <f>Work!O37</f>
        <v>1.7199345076596723E-2</v>
      </c>
      <c r="AH37" s="25">
        <f>Work!P37</f>
        <v>3.3172718181260677E-2</v>
      </c>
      <c r="AI37" s="25">
        <f>Work!Q37</f>
        <v>7.7520026331669226E-2</v>
      </c>
      <c r="AJ37" s="25">
        <f>Work!R37</f>
        <v>5.2066980638409206E-2</v>
      </c>
      <c r="AK37" s="25">
        <f>Work!S37</f>
        <v>0.18962800736266044</v>
      </c>
      <c r="AL37" s="25">
        <f>Work!T37</f>
        <v>128151.91261282752</v>
      </c>
      <c r="AM37" s="25">
        <f>Work!U37</f>
        <v>3.6920083203582723</v>
      </c>
      <c r="AN37" s="25">
        <f>Work!V37</f>
        <v>1408.2627759651377</v>
      </c>
      <c r="AO37" s="25">
        <f>Work!W37</f>
        <v>12042.671446439437</v>
      </c>
      <c r="AP37" s="25">
        <f>IsYoga!C37</f>
        <v>0</v>
      </c>
      <c r="AQ37" s="25">
        <f>IsYoga!D37</f>
        <v>0</v>
      </c>
      <c r="AR37" s="25">
        <f>IsYoga!E37</f>
        <v>0</v>
      </c>
      <c r="AS37" s="25">
        <f>IsYoga!F37</f>
        <v>0</v>
      </c>
      <c r="AT37" s="25">
        <f>IsYoga!G37</f>
        <v>0</v>
      </c>
      <c r="AU37" s="25">
        <f>IsYoga!H37</f>
        <v>0</v>
      </c>
      <c r="AV37" s="25">
        <f>IsYoga!I37</f>
        <v>0</v>
      </c>
      <c r="AW37" s="25">
        <f>IsYoga!J37</f>
        <v>0</v>
      </c>
      <c r="AX37" s="25">
        <f>IsYoga!K37</f>
        <v>0</v>
      </c>
      <c r="AY37" s="25">
        <f>IsYoga!L37</f>
        <v>0</v>
      </c>
      <c r="AZ37" s="25">
        <f>IsBiking!C37</f>
        <v>1</v>
      </c>
      <c r="BA37" s="25">
        <f>IsBiking!D37</f>
        <v>0</v>
      </c>
      <c r="BB37" s="25">
        <f>IsBiking!E37</f>
        <v>0</v>
      </c>
      <c r="BC37" s="25">
        <f>IsBiking!F37</f>
        <v>0</v>
      </c>
      <c r="BD37" s="25">
        <f>IsBiking!G37</f>
        <v>1</v>
      </c>
      <c r="BE37" s="25">
        <f>IsBiking!H37</f>
        <v>0</v>
      </c>
      <c r="BF37" s="25">
        <f>IsBiking!I37</f>
        <v>0</v>
      </c>
      <c r="BG37" s="25">
        <f>IsBiking!J37</f>
        <v>0</v>
      </c>
      <c r="BH37" s="25">
        <f>IsBiking!K37</f>
        <v>0</v>
      </c>
      <c r="BI37" s="25">
        <f>IsBiking!L37</f>
        <v>0</v>
      </c>
      <c r="BJ37" s="25">
        <f>IsBiking!M37</f>
        <v>0</v>
      </c>
      <c r="BK37" s="25">
        <f>IsBiking!N37</f>
        <v>0</v>
      </c>
      <c r="BL37" s="25">
        <f>IsBiking!O37</f>
        <v>0</v>
      </c>
      <c r="BM37" s="25">
        <f>IsWalking!B37</f>
        <v>0</v>
      </c>
      <c r="BN37" s="25">
        <f>IsWalking!C37</f>
        <v>0</v>
      </c>
      <c r="BO37" s="25">
        <f>IsWalking!D37</f>
        <v>0</v>
      </c>
      <c r="BP37" s="25">
        <f>IsWalking!E37</f>
        <v>0</v>
      </c>
      <c r="BQ37" s="25">
        <f>IsWalking!F37</f>
        <v>0</v>
      </c>
      <c r="BR37" s="25">
        <f>IsWalking!G37</f>
        <v>0</v>
      </c>
      <c r="BS37" s="25">
        <f>IsWalking!H37</f>
        <v>0</v>
      </c>
      <c r="BT37" s="25">
        <f>IsWalking!I37</f>
        <v>0</v>
      </c>
      <c r="BU37" s="25">
        <f>IsWalking!J37</f>
        <v>0</v>
      </c>
      <c r="BV37" s="25">
        <f>IsWalking!K37</f>
        <v>0</v>
      </c>
      <c r="BW37" s="25">
        <f>IsWalking!L37</f>
        <v>0</v>
      </c>
      <c r="BX37" s="25">
        <f>IsRunning!B37</f>
        <v>0</v>
      </c>
      <c r="BY37" s="25">
        <f>IsRunning!C37</f>
        <v>0</v>
      </c>
      <c r="BZ37" s="25">
        <f>IsRunning!D37</f>
        <v>0</v>
      </c>
      <c r="CA37" s="25">
        <f>IsRunning!E37</f>
        <v>0</v>
      </c>
      <c r="CB37" s="25">
        <f>IsRunning!F37</f>
        <v>0</v>
      </c>
      <c r="CC37" s="25">
        <f>IsRunning!G37</f>
        <v>0</v>
      </c>
      <c r="CD37" s="25">
        <f>IsRunning!H37</f>
        <v>0</v>
      </c>
      <c r="CE37" s="25">
        <f>IsRunning!I37</f>
        <v>0</v>
      </c>
      <c r="CF37" s="25">
        <f>IsRunning!J37</f>
        <v>0</v>
      </c>
      <c r="CG37" s="25">
        <f>IsRunning!K37</f>
        <v>0</v>
      </c>
      <c r="CH37" s="25">
        <f>IsRunning!L37</f>
        <v>0</v>
      </c>
      <c r="CI37" s="29">
        <f>IsCourse!B37</f>
        <v>0</v>
      </c>
      <c r="CJ37" s="29">
        <f>IsCourse!C37</f>
        <v>1</v>
      </c>
      <c r="CK37" s="29">
        <f>IsCourse!D37</f>
        <v>0</v>
      </c>
      <c r="CL37" s="29">
        <f>IsZone1!B37</f>
        <v>0</v>
      </c>
      <c r="CM37" s="29">
        <f>IsZone1!C37</f>
        <v>0</v>
      </c>
      <c r="CN37" s="29">
        <f>IsZone1!D37</f>
        <v>0</v>
      </c>
      <c r="CO37" s="29">
        <f>IsZone1!E37</f>
        <v>0</v>
      </c>
      <c r="CP37" s="29">
        <f>IsZone1!F37</f>
        <v>0</v>
      </c>
      <c r="CQ37" s="29">
        <f>IsZone1!G37</f>
        <v>0</v>
      </c>
      <c r="CR37" s="29">
        <f>IsZone1!H37</f>
        <v>0</v>
      </c>
      <c r="CS37" s="29">
        <f>IsZone2!B37</f>
        <v>0</v>
      </c>
      <c r="CT37" s="29">
        <f>IsZone2!C37</f>
        <v>0</v>
      </c>
      <c r="CU37" s="29">
        <f>IsZone2!D37</f>
        <v>0</v>
      </c>
      <c r="CV37" s="29">
        <f>IsZone2!E37</f>
        <v>0</v>
      </c>
      <c r="CW37" s="29">
        <f>IsZone2!F37</f>
        <v>0</v>
      </c>
      <c r="CX37" s="29">
        <f>IsZone2!G37</f>
        <v>0</v>
      </c>
      <c r="CY37" s="29">
        <f>IsZone2!H37</f>
        <v>0</v>
      </c>
      <c r="CZ37" s="25">
        <f>IsZone3!B37</f>
        <v>1</v>
      </c>
      <c r="DA37" s="25">
        <f>IsZone3!C37</f>
        <v>0</v>
      </c>
      <c r="DB37" s="25">
        <f>IsZone3!D37</f>
        <v>0</v>
      </c>
      <c r="DC37" s="25">
        <f>IsZone3!E37</f>
        <v>0</v>
      </c>
      <c r="DD37" s="25">
        <f>IsZone3!F37</f>
        <v>0</v>
      </c>
      <c r="DE37" s="25">
        <f>IsZone3!G37</f>
        <v>0</v>
      </c>
      <c r="DF37" s="25">
        <f>IsZone3!H37</f>
        <v>0</v>
      </c>
      <c r="DG37" s="25">
        <f>IsZone4!B37</f>
        <v>0</v>
      </c>
      <c r="DH37" s="25">
        <f>IsZone4!C37</f>
        <v>0</v>
      </c>
      <c r="DI37" s="25">
        <f>IsZone4!D37</f>
        <v>0</v>
      </c>
      <c r="DJ37" s="25">
        <f>IsZone4!E37</f>
        <v>0</v>
      </c>
      <c r="DK37" s="25">
        <f>IsZone4!F37</f>
        <v>0</v>
      </c>
      <c r="DL37" s="25">
        <f>IsZone4!G37</f>
        <v>0</v>
      </c>
      <c r="DM37" s="25">
        <f>IsZone4!H37</f>
        <v>0</v>
      </c>
      <c r="DN37" s="25">
        <f>IsZone5!B37</f>
        <v>0</v>
      </c>
      <c r="DO37" s="25">
        <f>IsZone5!C37</f>
        <v>0</v>
      </c>
      <c r="DP37" s="25">
        <f>IsZone5!D37</f>
        <v>0</v>
      </c>
      <c r="DQ37" s="25">
        <f>IsZone5!E37</f>
        <v>0</v>
      </c>
      <c r="DR37" s="25">
        <f>IsZone5!F37</f>
        <v>0</v>
      </c>
      <c r="DS37" s="25">
        <f>IsZone5!G37</f>
        <v>0</v>
      </c>
      <c r="DT37" s="25">
        <f>IsZone5!H37</f>
        <v>0</v>
      </c>
      <c r="DU37" s="29">
        <f>IsAnything!B37</f>
        <v>1</v>
      </c>
      <c r="DV37" s="29">
        <f>IsAnything!C37</f>
        <v>1</v>
      </c>
      <c r="DW37" s="29">
        <f>IsAnything!D37</f>
        <v>1</v>
      </c>
      <c r="DX37" s="29">
        <f>IsAnything!E37</f>
        <v>1</v>
      </c>
      <c r="DY37" s="29">
        <f>IsAnything!F37</f>
        <v>1</v>
      </c>
      <c r="DZ37" s="29">
        <f>IsAnything!G37</f>
        <v>1</v>
      </c>
    </row>
    <row r="38" spans="1:130" x14ac:dyDescent="0.15">
      <c r="A38" s="29">
        <f>Data!A38</f>
        <v>37</v>
      </c>
      <c r="B38" s="70">
        <f>Data!B38</f>
        <v>44324</v>
      </c>
      <c r="C38" s="71">
        <f>Data!C38</f>
        <v>0.31597222222222221</v>
      </c>
      <c r="D38" s="72">
        <f>Data!D38</f>
        <v>44324.315972222219</v>
      </c>
      <c r="E38" s="29" t="str">
        <f>Data!E38</f>
        <v>Biking</v>
      </c>
      <c r="F38" s="29">
        <f>Data!F38</f>
        <v>3</v>
      </c>
      <c r="G38" s="29">
        <f>Data!G38</f>
        <v>221</v>
      </c>
      <c r="H38" s="29" t="str">
        <f>Data!H38</f>
        <v>Riverwalk</v>
      </c>
      <c r="I38" s="29">
        <f>Data!I38</f>
        <v>10</v>
      </c>
      <c r="J38" s="29">
        <f>Data!J38</f>
        <v>129</v>
      </c>
      <c r="K38" s="29">
        <f>Data!K38</f>
        <v>163</v>
      </c>
      <c r="L38" s="29">
        <f>Data!L38</f>
        <v>1263</v>
      </c>
      <c r="M38" s="29">
        <f>Data!M38</f>
        <v>3</v>
      </c>
      <c r="N38" s="29">
        <f>Data!N38</f>
        <v>50.08</v>
      </c>
      <c r="O38" s="29">
        <f>Data!O38</f>
        <v>13.6</v>
      </c>
      <c r="P38" s="29">
        <f>Data!P38</f>
        <v>1301</v>
      </c>
      <c r="Q38" s="29">
        <f>Data!Q38</f>
        <v>58</v>
      </c>
      <c r="R38" s="29">
        <f>Data!R38</f>
        <v>45</v>
      </c>
      <c r="S38" s="29">
        <f>Data!S38</f>
        <v>62</v>
      </c>
      <c r="T38" s="25">
        <f>Work!B38</f>
        <v>0.54756361564285072</v>
      </c>
      <c r="U38" s="25">
        <f>Work!C38</f>
        <v>1.1137548363378533</v>
      </c>
      <c r="V38" s="25">
        <f>Work!D38</f>
        <v>260416</v>
      </c>
      <c r="W38" s="25">
        <f>Work!E38</f>
        <v>1178.3529411764705</v>
      </c>
      <c r="X38" s="25">
        <f>Work!F38</f>
        <v>79374.796800000011</v>
      </c>
      <c r="Y38" s="25">
        <f>Work!G38</f>
        <v>359.16197647058823</v>
      </c>
      <c r="Z38" s="25">
        <f>Work!H38</f>
        <v>4.9958527893831407E-3</v>
      </c>
      <c r="AA38" s="25">
        <f>Work!I38</f>
        <v>5.886877828054299</v>
      </c>
      <c r="AB38" s="25">
        <f>Work!J38</f>
        <v>396.54480000000001</v>
      </c>
      <c r="AC38" s="25">
        <f>Work!K38</f>
        <v>1.6390593665519784E-2</v>
      </c>
      <c r="AD38" s="25">
        <f>Work!L38</f>
        <v>1.7943203619909502</v>
      </c>
      <c r="AE38" s="25">
        <f>Work!M38</f>
        <v>5.7149321266968327</v>
      </c>
      <c r="AF38" s="25">
        <f>Work!N38</f>
        <v>4.8499324158269843E-3</v>
      </c>
      <c r="AG38" s="25">
        <f>Work!O38</f>
        <v>1.5911851757962545E-2</v>
      </c>
      <c r="AH38" s="25">
        <f>Work!P38</f>
        <v>1.5974128951303883</v>
      </c>
      <c r="AI38" s="25">
        <f>Work!Q38</f>
        <v>-0.12305832238619005</v>
      </c>
      <c r="AJ38" s="25">
        <f>Work!R38</f>
        <v>4.4301799431758396E-2</v>
      </c>
      <c r="AK38" s="25">
        <f>Work!S38</f>
        <v>-0.2247379461867953</v>
      </c>
      <c r="AL38" s="25">
        <f>Work!T38</f>
        <v>299866.25595195789</v>
      </c>
      <c r="AM38" s="25">
        <f>Work!U38</f>
        <v>3.7778522659721361</v>
      </c>
      <c r="AN38" s="25">
        <f>Work!V38</f>
        <v>1356.8608866604429</v>
      </c>
      <c r="AO38" s="25">
        <f>Work!W38</f>
        <v>28179.836723300541</v>
      </c>
      <c r="AP38" s="25">
        <f>IsYoga!C38</f>
        <v>0</v>
      </c>
      <c r="AQ38" s="25">
        <f>IsYoga!D38</f>
        <v>0</v>
      </c>
      <c r="AR38" s="25">
        <f>IsYoga!E38</f>
        <v>0</v>
      </c>
      <c r="AS38" s="25">
        <f>IsYoga!F38</f>
        <v>0</v>
      </c>
      <c r="AT38" s="25">
        <f>IsYoga!G38</f>
        <v>0</v>
      </c>
      <c r="AU38" s="25">
        <f>IsYoga!H38</f>
        <v>0</v>
      </c>
      <c r="AV38" s="25">
        <f>IsYoga!I38</f>
        <v>0</v>
      </c>
      <c r="AW38" s="25">
        <f>IsYoga!J38</f>
        <v>0</v>
      </c>
      <c r="AX38" s="25">
        <f>IsYoga!K38</f>
        <v>0</v>
      </c>
      <c r="AY38" s="25">
        <f>IsYoga!L38</f>
        <v>0</v>
      </c>
      <c r="AZ38" s="25">
        <f>IsBiking!C38</f>
        <v>1</v>
      </c>
      <c r="BA38" s="25">
        <f>IsBiking!D38</f>
        <v>0</v>
      </c>
      <c r="BB38" s="25">
        <f>IsBiking!E38</f>
        <v>0</v>
      </c>
      <c r="BC38" s="25">
        <f>IsBiking!F38</f>
        <v>0</v>
      </c>
      <c r="BD38" s="25">
        <f>IsBiking!G38</f>
        <v>1</v>
      </c>
      <c r="BE38" s="25">
        <f>IsBiking!H38</f>
        <v>0</v>
      </c>
      <c r="BF38" s="25">
        <f>IsBiking!I38</f>
        <v>0</v>
      </c>
      <c r="BG38" s="25">
        <f>IsBiking!J38</f>
        <v>0</v>
      </c>
      <c r="BH38" s="25">
        <f>IsBiking!K38</f>
        <v>0</v>
      </c>
      <c r="BI38" s="25">
        <f>IsBiking!L38</f>
        <v>1</v>
      </c>
      <c r="BJ38" s="25">
        <f>IsBiking!M38</f>
        <v>1</v>
      </c>
      <c r="BK38" s="25">
        <f>IsBiking!N38</f>
        <v>1</v>
      </c>
      <c r="BL38" s="25">
        <f>IsBiking!O38</f>
        <v>1</v>
      </c>
      <c r="BM38" s="25">
        <f>IsWalking!B38</f>
        <v>0</v>
      </c>
      <c r="BN38" s="25">
        <f>IsWalking!C38</f>
        <v>0</v>
      </c>
      <c r="BO38" s="25">
        <f>IsWalking!D38</f>
        <v>0</v>
      </c>
      <c r="BP38" s="25">
        <f>IsWalking!E38</f>
        <v>0</v>
      </c>
      <c r="BQ38" s="25">
        <f>IsWalking!F38</f>
        <v>0</v>
      </c>
      <c r="BR38" s="25">
        <f>IsWalking!G38</f>
        <v>0</v>
      </c>
      <c r="BS38" s="25">
        <f>IsWalking!H38</f>
        <v>0</v>
      </c>
      <c r="BT38" s="25">
        <f>IsWalking!I38</f>
        <v>0</v>
      </c>
      <c r="BU38" s="25">
        <f>IsWalking!J38</f>
        <v>0</v>
      </c>
      <c r="BV38" s="25">
        <f>IsWalking!K38</f>
        <v>0</v>
      </c>
      <c r="BW38" s="25">
        <f>IsWalking!L38</f>
        <v>0</v>
      </c>
      <c r="BX38" s="25">
        <f>IsRunning!B38</f>
        <v>0</v>
      </c>
      <c r="BY38" s="25">
        <f>IsRunning!C38</f>
        <v>0</v>
      </c>
      <c r="BZ38" s="25">
        <f>IsRunning!D38</f>
        <v>0</v>
      </c>
      <c r="CA38" s="25">
        <f>IsRunning!E38</f>
        <v>0</v>
      </c>
      <c r="CB38" s="25">
        <f>IsRunning!F38</f>
        <v>0</v>
      </c>
      <c r="CC38" s="25">
        <f>IsRunning!G38</f>
        <v>0</v>
      </c>
      <c r="CD38" s="25">
        <f>IsRunning!H38</f>
        <v>0</v>
      </c>
      <c r="CE38" s="25">
        <f>IsRunning!I38</f>
        <v>0</v>
      </c>
      <c r="CF38" s="25">
        <f>IsRunning!J38</f>
        <v>0</v>
      </c>
      <c r="CG38" s="25">
        <f>IsRunning!K38</f>
        <v>0</v>
      </c>
      <c r="CH38" s="25">
        <f>IsRunning!L38</f>
        <v>0</v>
      </c>
      <c r="CI38" s="29">
        <f>IsCourse!B38</f>
        <v>0</v>
      </c>
      <c r="CJ38" s="29">
        <f>IsCourse!C38</f>
        <v>1</v>
      </c>
      <c r="CK38" s="29">
        <f>IsCourse!D38</f>
        <v>0</v>
      </c>
      <c r="CL38" s="29">
        <f>IsZone1!B38</f>
        <v>0</v>
      </c>
      <c r="CM38" s="29">
        <f>IsZone1!C38</f>
        <v>0</v>
      </c>
      <c r="CN38" s="29">
        <f>IsZone1!D38</f>
        <v>0</v>
      </c>
      <c r="CO38" s="29">
        <f>IsZone1!E38</f>
        <v>0</v>
      </c>
      <c r="CP38" s="29">
        <f>IsZone1!F38</f>
        <v>0</v>
      </c>
      <c r="CQ38" s="29">
        <f>IsZone1!G38</f>
        <v>0</v>
      </c>
      <c r="CR38" s="29">
        <f>IsZone1!H38</f>
        <v>0</v>
      </c>
      <c r="CS38" s="29">
        <f>IsZone2!B38</f>
        <v>0</v>
      </c>
      <c r="CT38" s="29">
        <f>IsZone2!C38</f>
        <v>0</v>
      </c>
      <c r="CU38" s="29">
        <f>IsZone2!D38</f>
        <v>0</v>
      </c>
      <c r="CV38" s="29">
        <f>IsZone2!E38</f>
        <v>0</v>
      </c>
      <c r="CW38" s="29">
        <f>IsZone2!F38</f>
        <v>0</v>
      </c>
      <c r="CX38" s="29">
        <f>IsZone2!G38</f>
        <v>0</v>
      </c>
      <c r="CY38" s="29">
        <f>IsZone2!H38</f>
        <v>0</v>
      </c>
      <c r="CZ38" s="25">
        <f>IsZone3!B38</f>
        <v>1</v>
      </c>
      <c r="DA38" s="25">
        <f>IsZone3!C38</f>
        <v>0</v>
      </c>
      <c r="DB38" s="25">
        <f>IsZone3!D38</f>
        <v>0</v>
      </c>
      <c r="DC38" s="25">
        <f>IsZone3!E38</f>
        <v>1</v>
      </c>
      <c r="DD38" s="25">
        <f>IsZone3!F38</f>
        <v>1</v>
      </c>
      <c r="DE38" s="25">
        <f>IsZone3!G38</f>
        <v>1</v>
      </c>
      <c r="DF38" s="25">
        <f>IsZone3!H38</f>
        <v>1</v>
      </c>
      <c r="DG38" s="25">
        <f>IsZone4!B38</f>
        <v>0</v>
      </c>
      <c r="DH38" s="25">
        <f>IsZone4!C38</f>
        <v>0</v>
      </c>
      <c r="DI38" s="25">
        <f>IsZone4!D38</f>
        <v>0</v>
      </c>
      <c r="DJ38" s="25">
        <f>IsZone4!E38</f>
        <v>0</v>
      </c>
      <c r="DK38" s="25">
        <f>IsZone4!F38</f>
        <v>0</v>
      </c>
      <c r="DL38" s="25">
        <f>IsZone4!G38</f>
        <v>0</v>
      </c>
      <c r="DM38" s="25">
        <f>IsZone4!H38</f>
        <v>0</v>
      </c>
      <c r="DN38" s="25">
        <f>IsZone5!B38</f>
        <v>0</v>
      </c>
      <c r="DO38" s="25">
        <f>IsZone5!C38</f>
        <v>0</v>
      </c>
      <c r="DP38" s="25">
        <f>IsZone5!D38</f>
        <v>0</v>
      </c>
      <c r="DQ38" s="25">
        <f>IsZone5!E38</f>
        <v>0</v>
      </c>
      <c r="DR38" s="25">
        <f>IsZone5!F38</f>
        <v>0</v>
      </c>
      <c r="DS38" s="25">
        <f>IsZone5!G38</f>
        <v>0</v>
      </c>
      <c r="DT38" s="25">
        <f>IsZone5!H38</f>
        <v>0</v>
      </c>
      <c r="DU38" s="29">
        <f>IsAnything!B38</f>
        <v>0</v>
      </c>
      <c r="DV38" s="29">
        <f>IsAnything!C38</f>
        <v>0</v>
      </c>
      <c r="DW38" s="29">
        <f>IsAnything!D38</f>
        <v>1</v>
      </c>
      <c r="DX38" s="29">
        <f>IsAnything!E38</f>
        <v>1</v>
      </c>
      <c r="DY38" s="29">
        <f>IsAnything!F38</f>
        <v>1</v>
      </c>
      <c r="DZ38" s="29">
        <f>IsAnything!G38</f>
        <v>1</v>
      </c>
    </row>
    <row r="39" spans="1:130" x14ac:dyDescent="0.15">
      <c r="A39" s="29">
        <f>Data!A39</f>
        <v>38</v>
      </c>
      <c r="B39" s="70">
        <f>Data!B39</f>
        <v>44325</v>
      </c>
      <c r="C39" s="71">
        <f>Data!C39</f>
        <v>0.72638888888888886</v>
      </c>
      <c r="D39" s="72">
        <f>Data!D39</f>
        <v>44325.726388888892</v>
      </c>
      <c r="E39" s="29" t="str">
        <f>Data!E39</f>
        <v>Trail Walking</v>
      </c>
      <c r="F39" s="29">
        <f>Data!F39</f>
        <v>6</v>
      </c>
      <c r="G39" s="29">
        <f>Data!G39</f>
        <v>26</v>
      </c>
      <c r="H39" s="29" t="str">
        <f>Data!H39</f>
        <v>Hawk's Ridge</v>
      </c>
      <c r="I39" s="29">
        <f>Data!I39</f>
        <v>6</v>
      </c>
      <c r="J39" s="29">
        <f>Data!J39</f>
        <v>115</v>
      </c>
      <c r="K39" s="29">
        <f>Data!K39</f>
        <v>134</v>
      </c>
      <c r="L39" s="29">
        <f>Data!L39</f>
        <v>170</v>
      </c>
      <c r="M39" s="29">
        <f>Data!M39</f>
        <v>2</v>
      </c>
      <c r="N39" s="29">
        <f>Data!N39</f>
        <v>1.62</v>
      </c>
      <c r="O39" s="29">
        <f>Data!O39</f>
        <v>3.6945812807882001</v>
      </c>
      <c r="P39" s="29">
        <f>Data!P39</f>
        <v>205</v>
      </c>
      <c r="Q39" s="29">
        <f>Data!Q39</f>
        <v>73</v>
      </c>
      <c r="R39" s="29">
        <f>Data!R39</f>
        <v>57</v>
      </c>
      <c r="S39" s="29">
        <f>Data!S39</f>
        <v>57</v>
      </c>
      <c r="T39" s="25">
        <f>Work!B39</f>
        <v>-9.9997538818123344E-2</v>
      </c>
      <c r="U39" s="25">
        <f>Work!C39</f>
        <v>-0.32144765060618613</v>
      </c>
      <c r="V39" s="25">
        <f>Work!D39</f>
        <v>8424</v>
      </c>
      <c r="W39" s="25">
        <f>Work!E39</f>
        <v>324</v>
      </c>
      <c r="X39" s="25">
        <f>Work!F39</f>
        <v>2567.6352000000002</v>
      </c>
      <c r="Y39" s="25">
        <f>Work!G39</f>
        <v>98.755200000000002</v>
      </c>
      <c r="Z39" s="25">
        <f>Work!H39</f>
        <v>2.4335232668566003E-2</v>
      </c>
      <c r="AA39" s="25">
        <f>Work!I39</f>
        <v>7.884615384615385</v>
      </c>
      <c r="AB39" s="25">
        <f>Work!J39</f>
        <v>62.484000000000002</v>
      </c>
      <c r="AC39" s="25">
        <f>Work!K39</f>
        <v>7.9840004748338078E-2</v>
      </c>
      <c r="AD39" s="25">
        <f>Work!L39</f>
        <v>2.4032307692307695</v>
      </c>
      <c r="AE39" s="25">
        <f>Work!M39</f>
        <v>6.5384615384615383</v>
      </c>
      <c r="AF39" s="25">
        <f>Work!N39</f>
        <v>2.0180436847103515E-2</v>
      </c>
      <c r="AG39" s="25">
        <f>Work!O39</f>
        <v>6.6208782306770048E-2</v>
      </c>
      <c r="AH39" s="25">
        <f>Work!P39</f>
        <v>-0.96972601388672353</v>
      </c>
      <c r="AI39" s="25">
        <f>Work!Q39</f>
        <v>7.2306216043896143E-2</v>
      </c>
      <c r="AJ39" s="25">
        <f>Work!R39</f>
        <v>5.6856187290969896E-2</v>
      </c>
      <c r="AK39" s="25">
        <f>Work!S39</f>
        <v>-0.72307995675181069</v>
      </c>
      <c r="AL39" s="25">
        <f>Work!T39</f>
        <v>47250.255549693597</v>
      </c>
      <c r="AM39" s="25">
        <f>Work!U39</f>
        <v>18.402246374287746</v>
      </c>
      <c r="AN39" s="25">
        <f>Work!V39</f>
        <v>1817.3175211420614</v>
      </c>
      <c r="AO39" s="25">
        <f>Work!W39</f>
        <v>4439.7922354619222</v>
      </c>
      <c r="AP39" s="25">
        <f>IsYoga!C39</f>
        <v>0</v>
      </c>
      <c r="AQ39" s="25">
        <f>IsYoga!D39</f>
        <v>0</v>
      </c>
      <c r="AR39" s="25">
        <f>IsYoga!E39</f>
        <v>0</v>
      </c>
      <c r="AS39" s="25">
        <f>IsYoga!F39</f>
        <v>0</v>
      </c>
      <c r="AT39" s="25">
        <f>IsYoga!G39</f>
        <v>0</v>
      </c>
      <c r="AU39" s="25">
        <f>IsYoga!H39</f>
        <v>0</v>
      </c>
      <c r="AV39" s="25">
        <f>IsYoga!I39</f>
        <v>0</v>
      </c>
      <c r="AW39" s="25">
        <f>IsYoga!J39</f>
        <v>0</v>
      </c>
      <c r="AX39" s="25">
        <f>IsYoga!K39</f>
        <v>0</v>
      </c>
      <c r="AY39" s="25">
        <f>IsYoga!L39</f>
        <v>0</v>
      </c>
      <c r="AZ39" s="25">
        <f>IsBiking!C39</f>
        <v>0</v>
      </c>
      <c r="BA39" s="25">
        <f>IsBiking!D39</f>
        <v>0</v>
      </c>
      <c r="BB39" s="25">
        <f>IsBiking!E39</f>
        <v>0</v>
      </c>
      <c r="BC39" s="25">
        <f>IsBiking!F39</f>
        <v>0</v>
      </c>
      <c r="BD39" s="25">
        <f>IsBiking!G39</f>
        <v>0</v>
      </c>
      <c r="BE39" s="25">
        <f>IsBiking!H39</f>
        <v>0</v>
      </c>
      <c r="BF39" s="25">
        <f>IsBiking!I39</f>
        <v>0</v>
      </c>
      <c r="BG39" s="25">
        <f>IsBiking!J39</f>
        <v>0</v>
      </c>
      <c r="BH39" s="25">
        <f>IsBiking!K39</f>
        <v>0</v>
      </c>
      <c r="BI39" s="25">
        <f>IsBiking!L39</f>
        <v>0</v>
      </c>
      <c r="BJ39" s="25">
        <f>IsBiking!M39</f>
        <v>0</v>
      </c>
      <c r="BK39" s="25">
        <f>IsBiking!N39</f>
        <v>0</v>
      </c>
      <c r="BL39" s="25">
        <f>IsBiking!O39</f>
        <v>0</v>
      </c>
      <c r="BM39" s="25">
        <f>IsWalking!B39</f>
        <v>0</v>
      </c>
      <c r="BN39" s="25">
        <f>IsWalking!C39</f>
        <v>0</v>
      </c>
      <c r="BO39" s="25">
        <f>IsWalking!D39</f>
        <v>0</v>
      </c>
      <c r="BP39" s="25">
        <f>IsWalking!E39</f>
        <v>0</v>
      </c>
      <c r="BQ39" s="25">
        <f>IsWalking!F39</f>
        <v>0</v>
      </c>
      <c r="BR39" s="25">
        <f>IsWalking!G39</f>
        <v>0</v>
      </c>
      <c r="BS39" s="25">
        <f>IsWalking!H39</f>
        <v>0</v>
      </c>
      <c r="BT39" s="25">
        <f>IsWalking!I39</f>
        <v>0</v>
      </c>
      <c r="BU39" s="25">
        <f>IsWalking!J39</f>
        <v>0</v>
      </c>
      <c r="BV39" s="25">
        <f>IsWalking!K39</f>
        <v>0</v>
      </c>
      <c r="BW39" s="25">
        <f>IsWalking!L39</f>
        <v>0</v>
      </c>
      <c r="BX39" s="25">
        <f>IsRunning!B39</f>
        <v>0</v>
      </c>
      <c r="BY39" s="25">
        <f>IsRunning!C39</f>
        <v>0</v>
      </c>
      <c r="BZ39" s="25">
        <f>IsRunning!D39</f>
        <v>0</v>
      </c>
      <c r="CA39" s="25">
        <f>IsRunning!E39</f>
        <v>0</v>
      </c>
      <c r="CB39" s="25">
        <f>IsRunning!F39</f>
        <v>0</v>
      </c>
      <c r="CC39" s="25">
        <f>IsRunning!G39</f>
        <v>0</v>
      </c>
      <c r="CD39" s="25">
        <f>IsRunning!H39</f>
        <v>0</v>
      </c>
      <c r="CE39" s="25">
        <f>IsRunning!I39</f>
        <v>0</v>
      </c>
      <c r="CF39" s="25">
        <f>IsRunning!J39</f>
        <v>0</v>
      </c>
      <c r="CG39" s="25">
        <f>IsRunning!K39</f>
        <v>0</v>
      </c>
      <c r="CH39" s="25">
        <f>IsRunning!L39</f>
        <v>0</v>
      </c>
      <c r="CI39" s="29">
        <f>IsCourse!B39</f>
        <v>1</v>
      </c>
      <c r="CJ39" s="29">
        <f>IsCourse!C39</f>
        <v>0</v>
      </c>
      <c r="CK39" s="29">
        <f>IsCourse!D39</f>
        <v>0</v>
      </c>
      <c r="CL39" s="29">
        <f>IsZone1!B39</f>
        <v>0</v>
      </c>
      <c r="CM39" s="29">
        <f>IsZone1!C39</f>
        <v>0</v>
      </c>
      <c r="CN39" s="29">
        <f>IsZone1!D39</f>
        <v>0</v>
      </c>
      <c r="CO39" s="29">
        <f>IsZone1!E39</f>
        <v>0</v>
      </c>
      <c r="CP39" s="29">
        <f>IsZone1!F39</f>
        <v>0</v>
      </c>
      <c r="CQ39" s="29">
        <f>IsZone1!G39</f>
        <v>0</v>
      </c>
      <c r="CR39" s="29">
        <f>IsZone1!H39</f>
        <v>0</v>
      </c>
      <c r="CS39" s="29">
        <f>IsZone2!B39</f>
        <v>1</v>
      </c>
      <c r="CT39" s="29">
        <f>IsZone2!C39</f>
        <v>0</v>
      </c>
      <c r="CU39" s="29">
        <f>IsZone2!D39</f>
        <v>0</v>
      </c>
      <c r="CV39" s="29">
        <f>IsZone2!E39</f>
        <v>0</v>
      </c>
      <c r="CW39" s="29">
        <f>IsZone2!F39</f>
        <v>0</v>
      </c>
      <c r="CX39" s="29">
        <f>IsZone2!G39</f>
        <v>0</v>
      </c>
      <c r="CY39" s="29">
        <f>IsZone2!H39</f>
        <v>0</v>
      </c>
      <c r="CZ39" s="25">
        <f>IsZone3!B39</f>
        <v>0</v>
      </c>
      <c r="DA39" s="25">
        <f>IsZone3!C39</f>
        <v>0</v>
      </c>
      <c r="DB39" s="25">
        <f>IsZone3!D39</f>
        <v>0</v>
      </c>
      <c r="DC39" s="25">
        <f>IsZone3!E39</f>
        <v>0</v>
      </c>
      <c r="DD39" s="25">
        <f>IsZone3!F39</f>
        <v>0</v>
      </c>
      <c r="DE39" s="25">
        <f>IsZone3!G39</f>
        <v>0</v>
      </c>
      <c r="DF39" s="25">
        <f>IsZone3!H39</f>
        <v>0</v>
      </c>
      <c r="DG39" s="25">
        <f>IsZone4!B39</f>
        <v>0</v>
      </c>
      <c r="DH39" s="25">
        <f>IsZone4!C39</f>
        <v>0</v>
      </c>
      <c r="DI39" s="25">
        <f>IsZone4!D39</f>
        <v>0</v>
      </c>
      <c r="DJ39" s="25">
        <f>IsZone4!E39</f>
        <v>0</v>
      </c>
      <c r="DK39" s="25">
        <f>IsZone4!F39</f>
        <v>0</v>
      </c>
      <c r="DL39" s="25">
        <f>IsZone4!G39</f>
        <v>0</v>
      </c>
      <c r="DM39" s="25">
        <f>IsZone4!H39</f>
        <v>0</v>
      </c>
      <c r="DN39" s="25">
        <f>IsZone5!B39</f>
        <v>0</v>
      </c>
      <c r="DO39" s="25">
        <f>IsZone5!C39</f>
        <v>0</v>
      </c>
      <c r="DP39" s="25">
        <f>IsZone5!D39</f>
        <v>0</v>
      </c>
      <c r="DQ39" s="25">
        <f>IsZone5!E39</f>
        <v>0</v>
      </c>
      <c r="DR39" s="25">
        <f>IsZone5!F39</f>
        <v>0</v>
      </c>
      <c r="DS39" s="25">
        <f>IsZone5!G39</f>
        <v>0</v>
      </c>
      <c r="DT39" s="25">
        <f>IsZone5!H39</f>
        <v>0</v>
      </c>
      <c r="DU39" s="29">
        <f>IsAnything!B39</f>
        <v>0</v>
      </c>
      <c r="DV39" s="29">
        <f>IsAnything!C39</f>
        <v>0</v>
      </c>
      <c r="DW39" s="29">
        <f>IsAnything!D39</f>
        <v>1</v>
      </c>
      <c r="DX39" s="29">
        <f>IsAnything!E39</f>
        <v>1</v>
      </c>
      <c r="DY39" s="29">
        <f>IsAnything!F39</f>
        <v>1</v>
      </c>
      <c r="DZ39" s="29">
        <f>IsAnything!G39</f>
        <v>1</v>
      </c>
    </row>
    <row r="40" spans="1:130" x14ac:dyDescent="0.15">
      <c r="A40" s="29">
        <f>Data!A40</f>
        <v>39</v>
      </c>
      <c r="B40" s="70">
        <f>Data!B40</f>
        <v>44325</v>
      </c>
      <c r="C40" s="71">
        <f>Data!C40</f>
        <v>0.72638888888888886</v>
      </c>
      <c r="D40" s="72">
        <f>Data!D40</f>
        <v>44325.726388888892</v>
      </c>
      <c r="E40" s="29" t="str">
        <f>Data!E40</f>
        <v>Trail Running</v>
      </c>
      <c r="F40" s="29">
        <f>Data!F40</f>
        <v>2</v>
      </c>
      <c r="G40" s="29">
        <f>Data!G40</f>
        <v>20</v>
      </c>
      <c r="H40" s="29" t="str">
        <f>Data!H40</f>
        <v>Hawk's Ridge</v>
      </c>
      <c r="I40" s="29">
        <f>Data!I40</f>
        <v>6</v>
      </c>
      <c r="J40" s="29">
        <f>Data!J40</f>
        <v>139</v>
      </c>
      <c r="K40" s="29">
        <f>Data!K40</f>
        <v>154</v>
      </c>
      <c r="L40" s="29">
        <f>Data!L40</f>
        <v>139</v>
      </c>
      <c r="M40" s="29">
        <f>Data!M40</f>
        <v>4</v>
      </c>
      <c r="N40" s="29">
        <f>Data!N40</f>
        <v>1.72</v>
      </c>
      <c r="O40" s="29">
        <f>Data!O40</f>
        <v>5.0251256281407004</v>
      </c>
      <c r="P40" s="29">
        <f>Data!P40</f>
        <v>53</v>
      </c>
      <c r="Q40" s="29">
        <f>Data!Q40</f>
        <v>73</v>
      </c>
      <c r="R40" s="29">
        <f>Data!R40</f>
        <v>57</v>
      </c>
      <c r="S40" s="29">
        <f>Data!S40</f>
        <v>57</v>
      </c>
      <c r="T40" s="25">
        <f>Work!B40</f>
        <v>1.0101072974006893</v>
      </c>
      <c r="U40" s="25">
        <f>Work!C40</f>
        <v>0.66834716797590998</v>
      </c>
      <c r="V40" s="25">
        <f>Work!D40</f>
        <v>8944</v>
      </c>
      <c r="W40" s="25">
        <f>Work!E40</f>
        <v>447.2</v>
      </c>
      <c r="X40" s="25">
        <f>Work!F40</f>
        <v>2726.1312000000003</v>
      </c>
      <c r="Y40" s="25">
        <f>Work!G40</f>
        <v>136.30655999999999</v>
      </c>
      <c r="Z40" s="25">
        <f>Work!H40</f>
        <v>5.9257602862254023E-3</v>
      </c>
      <c r="AA40" s="25">
        <f>Work!I40</f>
        <v>2.65</v>
      </c>
      <c r="AB40" s="25">
        <f>Work!J40</f>
        <v>16.154400000000003</v>
      </c>
      <c r="AC40" s="25">
        <f>Work!K40</f>
        <v>1.9441471377459749E-2</v>
      </c>
      <c r="AD40" s="25">
        <f>Work!L40</f>
        <v>0.8077200000000001</v>
      </c>
      <c r="AE40" s="25">
        <f>Work!M40</f>
        <v>6.95</v>
      </c>
      <c r="AF40" s="25">
        <f>Work!N40</f>
        <v>1.5541144901610017E-2</v>
      </c>
      <c r="AG40" s="25">
        <f>Work!O40</f>
        <v>5.0988008207381946E-2</v>
      </c>
      <c r="AH40" s="25">
        <f>Work!P40</f>
        <v>-1.0425359920930644</v>
      </c>
      <c r="AI40" s="25">
        <f>Work!Q40</f>
        <v>0.16993481368244756</v>
      </c>
      <c r="AJ40" s="25">
        <f>Work!R40</f>
        <v>0.05</v>
      </c>
      <c r="AK40" s="25">
        <f>Work!S40</f>
        <v>0.16823441838282041</v>
      </c>
      <c r="AL40" s="25">
        <f>Work!T40</f>
        <v>12215.919727481762</v>
      </c>
      <c r="AM40" s="25">
        <f>Work!U40</f>
        <v>4.4810461534212882</v>
      </c>
      <c r="AN40" s="25">
        <f>Work!V40</f>
        <v>610.7959863740881</v>
      </c>
      <c r="AO40" s="25">
        <f>Work!W40</f>
        <v>1147.3773064916038</v>
      </c>
      <c r="AP40" s="25">
        <f>IsYoga!C40</f>
        <v>0</v>
      </c>
      <c r="AQ40" s="25">
        <f>IsYoga!D40</f>
        <v>0</v>
      </c>
      <c r="AR40" s="25">
        <f>IsYoga!E40</f>
        <v>0</v>
      </c>
      <c r="AS40" s="25">
        <f>IsYoga!F40</f>
        <v>0</v>
      </c>
      <c r="AT40" s="25">
        <f>IsYoga!G40</f>
        <v>0</v>
      </c>
      <c r="AU40" s="25">
        <f>IsYoga!H40</f>
        <v>0</v>
      </c>
      <c r="AV40" s="25">
        <f>IsYoga!I40</f>
        <v>0</v>
      </c>
      <c r="AW40" s="25">
        <f>IsYoga!J40</f>
        <v>0</v>
      </c>
      <c r="AX40" s="25">
        <f>IsYoga!K40</f>
        <v>0</v>
      </c>
      <c r="AY40" s="25">
        <f>IsYoga!L40</f>
        <v>0</v>
      </c>
      <c r="AZ40" s="25">
        <f>IsBiking!C40</f>
        <v>0</v>
      </c>
      <c r="BA40" s="25">
        <f>IsBiking!D40</f>
        <v>0</v>
      </c>
      <c r="BB40" s="25">
        <f>IsBiking!E40</f>
        <v>0</v>
      </c>
      <c r="BC40" s="25">
        <f>IsBiking!F40</f>
        <v>0</v>
      </c>
      <c r="BD40" s="25">
        <f>IsBiking!G40</f>
        <v>0</v>
      </c>
      <c r="BE40" s="25">
        <f>IsBiking!H40</f>
        <v>0</v>
      </c>
      <c r="BF40" s="25">
        <f>IsBiking!I40</f>
        <v>0</v>
      </c>
      <c r="BG40" s="25">
        <f>IsBiking!J40</f>
        <v>0</v>
      </c>
      <c r="BH40" s="25">
        <f>IsBiking!K40</f>
        <v>0</v>
      </c>
      <c r="BI40" s="25">
        <f>IsBiking!L40</f>
        <v>0</v>
      </c>
      <c r="BJ40" s="25">
        <f>IsBiking!M40</f>
        <v>0</v>
      </c>
      <c r="BK40" s="25">
        <f>IsBiking!N40</f>
        <v>0</v>
      </c>
      <c r="BL40" s="25">
        <f>IsBiking!O40</f>
        <v>0</v>
      </c>
      <c r="BM40" s="25">
        <f>IsWalking!B40</f>
        <v>0</v>
      </c>
      <c r="BN40" s="25">
        <f>IsWalking!C40</f>
        <v>0</v>
      </c>
      <c r="BO40" s="25">
        <f>IsWalking!D40</f>
        <v>0</v>
      </c>
      <c r="BP40" s="25">
        <f>IsWalking!E40</f>
        <v>0</v>
      </c>
      <c r="BQ40" s="25">
        <f>IsWalking!F40</f>
        <v>0</v>
      </c>
      <c r="BR40" s="25">
        <f>IsWalking!G40</f>
        <v>0</v>
      </c>
      <c r="BS40" s="25">
        <f>IsWalking!H40</f>
        <v>0</v>
      </c>
      <c r="BT40" s="25">
        <f>IsWalking!I40</f>
        <v>0</v>
      </c>
      <c r="BU40" s="25">
        <f>IsWalking!J40</f>
        <v>0</v>
      </c>
      <c r="BV40" s="25">
        <f>IsWalking!K40</f>
        <v>0</v>
      </c>
      <c r="BW40" s="25">
        <f>IsWalking!L40</f>
        <v>0</v>
      </c>
      <c r="BX40" s="25">
        <f>IsRunning!B40</f>
        <v>0</v>
      </c>
      <c r="BY40" s="25">
        <f>IsRunning!C40</f>
        <v>0</v>
      </c>
      <c r="BZ40" s="25">
        <f>IsRunning!D40</f>
        <v>0</v>
      </c>
      <c r="CA40" s="25">
        <f>IsRunning!E40</f>
        <v>0</v>
      </c>
      <c r="CB40" s="25">
        <f>IsRunning!F40</f>
        <v>0</v>
      </c>
      <c r="CC40" s="25">
        <f>IsRunning!G40</f>
        <v>0</v>
      </c>
      <c r="CD40" s="25">
        <f>IsRunning!H40</f>
        <v>0</v>
      </c>
      <c r="CE40" s="25">
        <f>IsRunning!I40</f>
        <v>0</v>
      </c>
      <c r="CF40" s="25">
        <f>IsRunning!J40</f>
        <v>0</v>
      </c>
      <c r="CG40" s="25">
        <f>IsRunning!K40</f>
        <v>0</v>
      </c>
      <c r="CH40" s="25">
        <f>IsRunning!L40</f>
        <v>0</v>
      </c>
      <c r="CI40" s="29">
        <f>IsCourse!B40</f>
        <v>1</v>
      </c>
      <c r="CJ40" s="29">
        <f>IsCourse!C40</f>
        <v>0</v>
      </c>
      <c r="CK40" s="29">
        <f>IsCourse!D40</f>
        <v>0</v>
      </c>
      <c r="CL40" s="29">
        <f>IsZone1!B40</f>
        <v>0</v>
      </c>
      <c r="CM40" s="29">
        <f>IsZone1!C40</f>
        <v>0</v>
      </c>
      <c r="CN40" s="29">
        <f>IsZone1!D40</f>
        <v>0</v>
      </c>
      <c r="CO40" s="29">
        <f>IsZone1!E40</f>
        <v>0</v>
      </c>
      <c r="CP40" s="29">
        <f>IsZone1!F40</f>
        <v>0</v>
      </c>
      <c r="CQ40" s="29">
        <f>IsZone1!G40</f>
        <v>0</v>
      </c>
      <c r="CR40" s="29">
        <f>IsZone1!H40</f>
        <v>0</v>
      </c>
      <c r="CS40" s="29">
        <f>IsZone2!B40</f>
        <v>0</v>
      </c>
      <c r="CT40" s="29">
        <f>IsZone2!C40</f>
        <v>0</v>
      </c>
      <c r="CU40" s="29">
        <f>IsZone2!D40</f>
        <v>0</v>
      </c>
      <c r="CV40" s="29">
        <f>IsZone2!E40</f>
        <v>0</v>
      </c>
      <c r="CW40" s="29">
        <f>IsZone2!F40</f>
        <v>0</v>
      </c>
      <c r="CX40" s="29">
        <f>IsZone2!G40</f>
        <v>0</v>
      </c>
      <c r="CY40" s="29">
        <f>IsZone2!H40</f>
        <v>0</v>
      </c>
      <c r="CZ40" s="25">
        <f>IsZone3!B40</f>
        <v>0</v>
      </c>
      <c r="DA40" s="25">
        <f>IsZone3!C40</f>
        <v>0</v>
      </c>
      <c r="DB40" s="25">
        <f>IsZone3!D40</f>
        <v>0</v>
      </c>
      <c r="DC40" s="25">
        <f>IsZone3!E40</f>
        <v>0</v>
      </c>
      <c r="DD40" s="25">
        <f>IsZone3!F40</f>
        <v>0</v>
      </c>
      <c r="DE40" s="25">
        <f>IsZone3!G40</f>
        <v>0</v>
      </c>
      <c r="DF40" s="25">
        <f>IsZone3!H40</f>
        <v>0</v>
      </c>
      <c r="DG40" s="25">
        <f>IsZone4!B40</f>
        <v>1</v>
      </c>
      <c r="DH40" s="25">
        <f>IsZone4!C40</f>
        <v>0</v>
      </c>
      <c r="DI40" s="25">
        <f>IsZone4!D40</f>
        <v>0</v>
      </c>
      <c r="DJ40" s="25">
        <f>IsZone4!E40</f>
        <v>0</v>
      </c>
      <c r="DK40" s="25">
        <f>IsZone4!F40</f>
        <v>0</v>
      </c>
      <c r="DL40" s="25">
        <f>IsZone4!G40</f>
        <v>0</v>
      </c>
      <c r="DM40" s="25">
        <f>IsZone4!H40</f>
        <v>0</v>
      </c>
      <c r="DN40" s="25">
        <f>IsZone5!B40</f>
        <v>0</v>
      </c>
      <c r="DO40" s="25">
        <f>IsZone5!C40</f>
        <v>0</v>
      </c>
      <c r="DP40" s="25">
        <f>IsZone5!D40</f>
        <v>0</v>
      </c>
      <c r="DQ40" s="25">
        <f>IsZone5!E40</f>
        <v>0</v>
      </c>
      <c r="DR40" s="25">
        <f>IsZone5!F40</f>
        <v>0</v>
      </c>
      <c r="DS40" s="25">
        <f>IsZone5!G40</f>
        <v>0</v>
      </c>
      <c r="DT40" s="25">
        <f>IsZone5!H40</f>
        <v>0</v>
      </c>
      <c r="DU40" s="29">
        <f>IsAnything!B40</f>
        <v>1</v>
      </c>
      <c r="DV40" s="29">
        <f>IsAnything!C40</f>
        <v>1</v>
      </c>
      <c r="DW40" s="29">
        <f>IsAnything!D40</f>
        <v>1</v>
      </c>
      <c r="DX40" s="29">
        <f>IsAnything!E40</f>
        <v>1</v>
      </c>
      <c r="DY40" s="29">
        <f>IsAnything!F40</f>
        <v>1</v>
      </c>
      <c r="DZ40" s="29">
        <f>IsAnything!G40</f>
        <v>1</v>
      </c>
    </row>
    <row r="41" spans="1:130" x14ac:dyDescent="0.15">
      <c r="A41" s="29">
        <f>Data!A41</f>
        <v>40</v>
      </c>
      <c r="B41" s="70">
        <f>Data!B41</f>
        <v>44326</v>
      </c>
      <c r="C41" s="71">
        <f>Data!C41</f>
        <v>0.52847222222222223</v>
      </c>
      <c r="D41" s="72">
        <f>Data!D41</f>
        <v>44326.52847222222</v>
      </c>
      <c r="E41" s="29" t="str">
        <f>Data!E41</f>
        <v>Yoga</v>
      </c>
      <c r="F41" s="29">
        <f>Data!F41</f>
        <v>0</v>
      </c>
      <c r="G41" s="29">
        <f>Data!G41</f>
        <v>48</v>
      </c>
      <c r="H41" s="29" t="str">
        <f>Data!H41</f>
        <v>Full Practice</v>
      </c>
      <c r="I41" s="29">
        <f>Data!I41</f>
        <v>0</v>
      </c>
      <c r="J41" s="29">
        <f>Data!J41</f>
        <v>96</v>
      </c>
      <c r="K41" s="29">
        <f>Data!K41</f>
        <v>123</v>
      </c>
      <c r="L41" s="29">
        <f>Data!L41</f>
        <v>266</v>
      </c>
      <c r="M41" s="29">
        <f>Data!M41</f>
        <v>1</v>
      </c>
      <c r="N41" s="29">
        <f>Data!N41</f>
        <v>0</v>
      </c>
      <c r="O41" s="29">
        <f>Data!O41</f>
        <v>0</v>
      </c>
      <c r="P41" s="29">
        <f>Data!P41</f>
        <v>0</v>
      </c>
      <c r="Q41" s="29">
        <f>Data!Q41</f>
        <v>64</v>
      </c>
      <c r="R41" s="29">
        <f>Data!R41</f>
        <v>61</v>
      </c>
      <c r="S41" s="29">
        <f>Data!S41</f>
        <v>65</v>
      </c>
      <c r="T41" s="25">
        <f>Work!B41</f>
        <v>-0.97883053415801669</v>
      </c>
      <c r="U41" s="25">
        <f>Work!C41</f>
        <v>-0.86583480082633901</v>
      </c>
      <c r="V41" s="25">
        <f>Work!D41</f>
        <v>0</v>
      </c>
      <c r="W41" s="25">
        <f>Work!E41</f>
        <v>0</v>
      </c>
      <c r="X41" s="25">
        <f>Work!F41</f>
        <v>0</v>
      </c>
      <c r="Y41" s="25">
        <f>Work!G41</f>
        <v>0</v>
      </c>
      <c r="Z41" s="25">
        <f>Work!H41</f>
        <v>0</v>
      </c>
      <c r="AA41" s="25">
        <f>Work!I41</f>
        <v>0</v>
      </c>
      <c r="AB41" s="25">
        <f>Work!J41</f>
        <v>0</v>
      </c>
      <c r="AC41" s="25">
        <f>Work!K41</f>
        <v>0</v>
      </c>
      <c r="AD41" s="25">
        <f>Work!L41</f>
        <v>0</v>
      </c>
      <c r="AE41" s="25">
        <f>Work!M41</f>
        <v>5.541666666666667</v>
      </c>
      <c r="AF41" s="25">
        <f>Work!N41</f>
        <v>0</v>
      </c>
      <c r="AG41" s="25">
        <f>Work!O41</f>
        <v>0</v>
      </c>
      <c r="AH41" s="25">
        <f>Work!P41</f>
        <v>-0.74424995234450697</v>
      </c>
      <c r="AI41" s="25">
        <f>Work!Q41</f>
        <v>-0.16416180471614633</v>
      </c>
      <c r="AJ41" s="25">
        <f>Work!R41</f>
        <v>5.7725694444444448E-2</v>
      </c>
      <c r="AK41" s="25">
        <f>Work!S41</f>
        <v>0.16771218202480492</v>
      </c>
      <c r="AL41" s="25">
        <f>Work!T41</f>
        <v>0</v>
      </c>
      <c r="AM41" s="25">
        <f>Work!U41</f>
        <v>0</v>
      </c>
      <c r="AN41" s="25">
        <f>Work!V41</f>
        <v>0</v>
      </c>
      <c r="AO41" s="25">
        <f>Work!W41</f>
        <v>-0.63579374146814294</v>
      </c>
      <c r="AP41" s="25">
        <f>IsYoga!C41</f>
        <v>1</v>
      </c>
      <c r="AQ41" s="25">
        <f>IsYoga!D41</f>
        <v>1</v>
      </c>
      <c r="AR41" s="25">
        <f>IsYoga!E41</f>
        <v>0</v>
      </c>
      <c r="AS41" s="25">
        <f>IsYoga!F41</f>
        <v>0</v>
      </c>
      <c r="AT41" s="25">
        <f>IsYoga!G41</f>
        <v>0</v>
      </c>
      <c r="AU41" s="25">
        <f>IsYoga!H41</f>
        <v>0</v>
      </c>
      <c r="AV41" s="25">
        <f>IsYoga!I41</f>
        <v>0</v>
      </c>
      <c r="AW41" s="25">
        <f>IsYoga!J41</f>
        <v>0</v>
      </c>
      <c r="AX41" s="25">
        <f>IsYoga!K41</f>
        <v>0</v>
      </c>
      <c r="AY41" s="25">
        <f>IsYoga!L41</f>
        <v>0</v>
      </c>
      <c r="AZ41" s="25">
        <f>IsBiking!C41</f>
        <v>0</v>
      </c>
      <c r="BA41" s="25">
        <f>IsBiking!D41</f>
        <v>0</v>
      </c>
      <c r="BB41" s="25">
        <f>IsBiking!E41</f>
        <v>0</v>
      </c>
      <c r="BC41" s="25">
        <f>IsBiking!F41</f>
        <v>0</v>
      </c>
      <c r="BD41" s="25">
        <f>IsBiking!G41</f>
        <v>0</v>
      </c>
      <c r="BE41" s="25">
        <f>IsBiking!H41</f>
        <v>0</v>
      </c>
      <c r="BF41" s="25">
        <f>IsBiking!I41</f>
        <v>0</v>
      </c>
      <c r="BG41" s="25">
        <f>IsBiking!J41</f>
        <v>0</v>
      </c>
      <c r="BH41" s="25">
        <f>IsBiking!K41</f>
        <v>0</v>
      </c>
      <c r="BI41" s="25">
        <f>IsBiking!L41</f>
        <v>0</v>
      </c>
      <c r="BJ41" s="25">
        <f>IsBiking!M41</f>
        <v>0</v>
      </c>
      <c r="BK41" s="25">
        <f>IsBiking!N41</f>
        <v>0</v>
      </c>
      <c r="BL41" s="25">
        <f>IsBiking!O41</f>
        <v>0</v>
      </c>
      <c r="BM41" s="25">
        <f>IsWalking!B41</f>
        <v>0</v>
      </c>
      <c r="BN41" s="25">
        <f>IsWalking!C41</f>
        <v>0</v>
      </c>
      <c r="BO41" s="25">
        <f>IsWalking!D41</f>
        <v>0</v>
      </c>
      <c r="BP41" s="25">
        <f>IsWalking!E41</f>
        <v>0</v>
      </c>
      <c r="BQ41" s="25">
        <f>IsWalking!F41</f>
        <v>0</v>
      </c>
      <c r="BR41" s="25">
        <f>IsWalking!G41</f>
        <v>0</v>
      </c>
      <c r="BS41" s="25">
        <f>IsWalking!H41</f>
        <v>0</v>
      </c>
      <c r="BT41" s="25">
        <f>IsWalking!I41</f>
        <v>0</v>
      </c>
      <c r="BU41" s="25">
        <f>IsWalking!J41</f>
        <v>0</v>
      </c>
      <c r="BV41" s="25">
        <f>IsWalking!K41</f>
        <v>0</v>
      </c>
      <c r="BW41" s="25">
        <f>IsWalking!L41</f>
        <v>0</v>
      </c>
      <c r="BX41" s="25">
        <f>IsRunning!B41</f>
        <v>0</v>
      </c>
      <c r="BY41" s="25">
        <f>IsRunning!C41</f>
        <v>0</v>
      </c>
      <c r="BZ41" s="25">
        <f>IsRunning!D41</f>
        <v>0</v>
      </c>
      <c r="CA41" s="25">
        <f>IsRunning!E41</f>
        <v>0</v>
      </c>
      <c r="CB41" s="25">
        <f>IsRunning!F41</f>
        <v>0</v>
      </c>
      <c r="CC41" s="25">
        <f>IsRunning!G41</f>
        <v>0</v>
      </c>
      <c r="CD41" s="25">
        <f>IsRunning!H41</f>
        <v>0</v>
      </c>
      <c r="CE41" s="25">
        <f>IsRunning!I41</f>
        <v>0</v>
      </c>
      <c r="CF41" s="25">
        <f>IsRunning!J41</f>
        <v>0</v>
      </c>
      <c r="CG41" s="25">
        <f>IsRunning!K41</f>
        <v>0</v>
      </c>
      <c r="CH41" s="25">
        <f>IsRunning!L41</f>
        <v>0</v>
      </c>
      <c r="CI41" s="29">
        <f>IsCourse!B41</f>
        <v>0</v>
      </c>
      <c r="CJ41" s="29">
        <f>IsCourse!C41</f>
        <v>0</v>
      </c>
      <c r="CK41" s="29">
        <f>IsCourse!D41</f>
        <v>0</v>
      </c>
      <c r="CL41" s="29">
        <f>IsZone1!B41</f>
        <v>1</v>
      </c>
      <c r="CM41" s="29">
        <f>IsZone1!C41</f>
        <v>0</v>
      </c>
      <c r="CN41" s="29">
        <f>IsZone1!D41</f>
        <v>0</v>
      </c>
      <c r="CO41" s="29">
        <f>IsZone1!E41</f>
        <v>0</v>
      </c>
      <c r="CP41" s="29">
        <f>IsZone1!F41</f>
        <v>0</v>
      </c>
      <c r="CQ41" s="29">
        <f>IsZone1!G41</f>
        <v>0</v>
      </c>
      <c r="CR41" s="29">
        <f>IsZone1!H41</f>
        <v>0</v>
      </c>
      <c r="CS41" s="29">
        <f>IsZone2!B41</f>
        <v>0</v>
      </c>
      <c r="CT41" s="29">
        <f>IsZone2!C41</f>
        <v>0</v>
      </c>
      <c r="CU41" s="29">
        <f>IsZone2!D41</f>
        <v>0</v>
      </c>
      <c r="CV41" s="29">
        <f>IsZone2!E41</f>
        <v>0</v>
      </c>
      <c r="CW41" s="29">
        <f>IsZone2!F41</f>
        <v>0</v>
      </c>
      <c r="CX41" s="29">
        <f>IsZone2!G41</f>
        <v>0</v>
      </c>
      <c r="CY41" s="29">
        <f>IsZone2!H41</f>
        <v>0</v>
      </c>
      <c r="CZ41" s="25">
        <f>IsZone3!B41</f>
        <v>0</v>
      </c>
      <c r="DA41" s="25">
        <f>IsZone3!C41</f>
        <v>0</v>
      </c>
      <c r="DB41" s="25">
        <f>IsZone3!D41</f>
        <v>0</v>
      </c>
      <c r="DC41" s="25">
        <f>IsZone3!E41</f>
        <v>0</v>
      </c>
      <c r="DD41" s="25">
        <f>IsZone3!F41</f>
        <v>0</v>
      </c>
      <c r="DE41" s="25">
        <f>IsZone3!G41</f>
        <v>0</v>
      </c>
      <c r="DF41" s="25">
        <f>IsZone3!H41</f>
        <v>0</v>
      </c>
      <c r="DG41" s="25">
        <f>IsZone4!B41</f>
        <v>0</v>
      </c>
      <c r="DH41" s="25">
        <f>IsZone4!C41</f>
        <v>0</v>
      </c>
      <c r="DI41" s="25">
        <f>IsZone4!D41</f>
        <v>0</v>
      </c>
      <c r="DJ41" s="25">
        <f>IsZone4!E41</f>
        <v>0</v>
      </c>
      <c r="DK41" s="25">
        <f>IsZone4!F41</f>
        <v>0</v>
      </c>
      <c r="DL41" s="25">
        <f>IsZone4!G41</f>
        <v>0</v>
      </c>
      <c r="DM41" s="25">
        <f>IsZone4!H41</f>
        <v>0</v>
      </c>
      <c r="DN41" s="25">
        <f>IsZone5!B41</f>
        <v>0</v>
      </c>
      <c r="DO41" s="25">
        <f>IsZone5!C41</f>
        <v>0</v>
      </c>
      <c r="DP41" s="25">
        <f>IsZone5!D41</f>
        <v>0</v>
      </c>
      <c r="DQ41" s="25">
        <f>IsZone5!E41</f>
        <v>0</v>
      </c>
      <c r="DR41" s="25">
        <f>IsZone5!F41</f>
        <v>0</v>
      </c>
      <c r="DS41" s="25">
        <f>IsZone5!G41</f>
        <v>0</v>
      </c>
      <c r="DT41" s="25">
        <f>IsZone5!H41</f>
        <v>0</v>
      </c>
      <c r="DU41" s="29">
        <f>IsAnything!B41</f>
        <v>0</v>
      </c>
      <c r="DV41" s="29">
        <f>IsAnything!C41</f>
        <v>1</v>
      </c>
      <c r="DW41" s="29">
        <f>IsAnything!D41</f>
        <v>1</v>
      </c>
      <c r="DX41" s="29">
        <f>IsAnything!E41</f>
        <v>1</v>
      </c>
      <c r="DY41" s="29">
        <f>IsAnything!F41</f>
        <v>1</v>
      </c>
      <c r="DZ41" s="29">
        <f>IsAnything!G41</f>
        <v>1</v>
      </c>
    </row>
    <row r="42" spans="1:130" x14ac:dyDescent="0.15">
      <c r="A42" s="29">
        <f>Data!A42</f>
        <v>41</v>
      </c>
      <c r="B42" s="70">
        <f>Data!B42</f>
        <v>44326</v>
      </c>
      <c r="C42" s="71">
        <f>Data!C42</f>
        <v>0.81736111111111109</v>
      </c>
      <c r="D42" s="72">
        <f>Data!D42</f>
        <v>44326.817361111112</v>
      </c>
      <c r="E42" s="29" t="str">
        <f>Data!E42</f>
        <v>Trail Walking</v>
      </c>
      <c r="F42" s="29">
        <f>Data!F42</f>
        <v>6</v>
      </c>
      <c r="G42" s="29">
        <f>Data!G42</f>
        <v>88</v>
      </c>
      <c r="H42" s="29" t="str">
        <f>Data!H42</f>
        <v>Hawk's Ridge</v>
      </c>
      <c r="I42" s="29">
        <f>Data!I42</f>
        <v>6</v>
      </c>
      <c r="J42" s="29">
        <f>Data!J42</f>
        <v>114</v>
      </c>
      <c r="K42" s="29">
        <f>Data!K42</f>
        <v>135</v>
      </c>
      <c r="L42" s="29">
        <f>Data!L42</f>
        <v>553</v>
      </c>
      <c r="M42" s="29">
        <f>Data!M42</f>
        <v>2</v>
      </c>
      <c r="N42" s="29">
        <f>Data!N42</f>
        <v>5.05</v>
      </c>
      <c r="O42" s="29">
        <f>Data!O42</f>
        <v>3.4383954154728</v>
      </c>
      <c r="P42" s="29">
        <f>Data!P42</f>
        <v>757</v>
      </c>
      <c r="Q42" s="29">
        <f>Data!Q42</f>
        <v>73</v>
      </c>
      <c r="R42" s="29">
        <f>Data!R42</f>
        <v>59</v>
      </c>
      <c r="S42" s="29">
        <f>Data!S42</f>
        <v>61</v>
      </c>
      <c r="T42" s="25">
        <f>Work!B42</f>
        <v>-0.14625190699390719</v>
      </c>
      <c r="U42" s="25">
        <f>Work!C42</f>
        <v>-0.27195790967708133</v>
      </c>
      <c r="V42" s="25">
        <f>Work!D42</f>
        <v>26260</v>
      </c>
      <c r="W42" s="25">
        <f>Work!E42</f>
        <v>298.40909090909093</v>
      </c>
      <c r="X42" s="25">
        <f>Work!F42</f>
        <v>8004.0480000000007</v>
      </c>
      <c r="Y42" s="25">
        <f>Work!G42</f>
        <v>90.955090909090927</v>
      </c>
      <c r="Z42" s="25">
        <f>Work!H42</f>
        <v>2.8827113480578828E-2</v>
      </c>
      <c r="AA42" s="25">
        <f>Work!I42</f>
        <v>8.6022727272727266</v>
      </c>
      <c r="AB42" s="25">
        <f>Work!J42</f>
        <v>230.73360000000002</v>
      </c>
      <c r="AC42" s="25">
        <f>Work!K42</f>
        <v>9.4577146991622243E-2</v>
      </c>
      <c r="AD42" s="25">
        <f>Work!L42</f>
        <v>2.6219727272727273</v>
      </c>
      <c r="AE42" s="25">
        <f>Work!M42</f>
        <v>6.2840909090909092</v>
      </c>
      <c r="AF42" s="25">
        <f>Work!N42</f>
        <v>2.1058644325971057E-2</v>
      </c>
      <c r="AG42" s="25">
        <f>Work!O42</f>
        <v>6.9090040439537592E-2</v>
      </c>
      <c r="AH42" s="25">
        <f>Work!P42</f>
        <v>-7.0170476692255263E-2</v>
      </c>
      <c r="AI42" s="25">
        <f>Work!Q42</f>
        <v>1.1962286747340452E-2</v>
      </c>
      <c r="AJ42" s="25">
        <f>Work!R42</f>
        <v>5.5123604465709727E-2</v>
      </c>
      <c r="AK42" s="25">
        <f>Work!S42</f>
        <v>-8.1792347144155855E-2</v>
      </c>
      <c r="AL42" s="25">
        <f>Work!T42</f>
        <v>174480.21195667345</v>
      </c>
      <c r="AM42" s="25">
        <f>Work!U42</f>
        <v>21.798996202505712</v>
      </c>
      <c r="AN42" s="25">
        <f>Work!V42</f>
        <v>1982.7296813258347</v>
      </c>
      <c r="AO42" s="25">
        <f>Work!W42</f>
        <v>16396.456977512033</v>
      </c>
      <c r="AP42" s="25">
        <f>IsYoga!C42</f>
        <v>0</v>
      </c>
      <c r="AQ42" s="25">
        <f>IsYoga!D42</f>
        <v>0</v>
      </c>
      <c r="AR42" s="25">
        <f>IsYoga!E42</f>
        <v>0</v>
      </c>
      <c r="AS42" s="25">
        <f>IsYoga!F42</f>
        <v>0</v>
      </c>
      <c r="AT42" s="25">
        <f>IsYoga!G42</f>
        <v>0</v>
      </c>
      <c r="AU42" s="25">
        <f>IsYoga!H42</f>
        <v>0</v>
      </c>
      <c r="AV42" s="25">
        <f>IsYoga!I42</f>
        <v>0</v>
      </c>
      <c r="AW42" s="25">
        <f>IsYoga!J42</f>
        <v>0</v>
      </c>
      <c r="AX42" s="25">
        <f>IsYoga!K42</f>
        <v>0</v>
      </c>
      <c r="AY42" s="25">
        <f>IsYoga!L42</f>
        <v>0</v>
      </c>
      <c r="AZ42" s="25">
        <f>IsBiking!C42</f>
        <v>0</v>
      </c>
      <c r="BA42" s="25">
        <f>IsBiking!D42</f>
        <v>0</v>
      </c>
      <c r="BB42" s="25">
        <f>IsBiking!E42</f>
        <v>0</v>
      </c>
      <c r="BC42" s="25">
        <f>IsBiking!F42</f>
        <v>0</v>
      </c>
      <c r="BD42" s="25">
        <f>IsBiking!G42</f>
        <v>0</v>
      </c>
      <c r="BE42" s="25">
        <f>IsBiking!H42</f>
        <v>0</v>
      </c>
      <c r="BF42" s="25">
        <f>IsBiking!I42</f>
        <v>0</v>
      </c>
      <c r="BG42" s="25">
        <f>IsBiking!J42</f>
        <v>0</v>
      </c>
      <c r="BH42" s="25">
        <f>IsBiking!K42</f>
        <v>0</v>
      </c>
      <c r="BI42" s="25">
        <f>IsBiking!L42</f>
        <v>0</v>
      </c>
      <c r="BJ42" s="25">
        <f>IsBiking!M42</f>
        <v>0</v>
      </c>
      <c r="BK42" s="25">
        <f>IsBiking!N42</f>
        <v>0</v>
      </c>
      <c r="BL42" s="25">
        <f>IsBiking!O42</f>
        <v>0</v>
      </c>
      <c r="BM42" s="25">
        <f>IsWalking!B42</f>
        <v>0</v>
      </c>
      <c r="BN42" s="25">
        <f>IsWalking!C42</f>
        <v>0</v>
      </c>
      <c r="BO42" s="25">
        <f>IsWalking!D42</f>
        <v>0</v>
      </c>
      <c r="BP42" s="25">
        <f>IsWalking!E42</f>
        <v>0</v>
      </c>
      <c r="BQ42" s="25">
        <f>IsWalking!F42</f>
        <v>0</v>
      </c>
      <c r="BR42" s="25">
        <f>IsWalking!G42</f>
        <v>0</v>
      </c>
      <c r="BS42" s="25">
        <f>IsWalking!H42</f>
        <v>0</v>
      </c>
      <c r="BT42" s="25">
        <f>IsWalking!I42</f>
        <v>0</v>
      </c>
      <c r="BU42" s="25">
        <f>IsWalking!J42</f>
        <v>0</v>
      </c>
      <c r="BV42" s="25">
        <f>IsWalking!K42</f>
        <v>0</v>
      </c>
      <c r="BW42" s="25">
        <f>IsWalking!L42</f>
        <v>0</v>
      </c>
      <c r="BX42" s="25">
        <f>IsRunning!B42</f>
        <v>0</v>
      </c>
      <c r="BY42" s="25">
        <f>IsRunning!C42</f>
        <v>0</v>
      </c>
      <c r="BZ42" s="25">
        <f>IsRunning!D42</f>
        <v>0</v>
      </c>
      <c r="CA42" s="25">
        <f>IsRunning!E42</f>
        <v>0</v>
      </c>
      <c r="CB42" s="25">
        <f>IsRunning!F42</f>
        <v>0</v>
      </c>
      <c r="CC42" s="25">
        <f>IsRunning!G42</f>
        <v>0</v>
      </c>
      <c r="CD42" s="25">
        <f>IsRunning!H42</f>
        <v>0</v>
      </c>
      <c r="CE42" s="25">
        <f>IsRunning!I42</f>
        <v>0</v>
      </c>
      <c r="CF42" s="25">
        <f>IsRunning!J42</f>
        <v>0</v>
      </c>
      <c r="CG42" s="25">
        <f>IsRunning!K42</f>
        <v>0</v>
      </c>
      <c r="CH42" s="25">
        <f>IsRunning!L42</f>
        <v>0</v>
      </c>
      <c r="CI42" s="29">
        <f>IsCourse!B42</f>
        <v>1</v>
      </c>
      <c r="CJ42" s="29">
        <f>IsCourse!C42</f>
        <v>0</v>
      </c>
      <c r="CK42" s="29">
        <f>IsCourse!D42</f>
        <v>0</v>
      </c>
      <c r="CL42" s="29">
        <f>IsZone1!B42</f>
        <v>0</v>
      </c>
      <c r="CM42" s="29">
        <f>IsZone1!C42</f>
        <v>0</v>
      </c>
      <c r="CN42" s="29">
        <f>IsZone1!D42</f>
        <v>0</v>
      </c>
      <c r="CO42" s="29">
        <f>IsZone1!E42</f>
        <v>0</v>
      </c>
      <c r="CP42" s="29">
        <f>IsZone1!F42</f>
        <v>0</v>
      </c>
      <c r="CQ42" s="29">
        <f>IsZone1!G42</f>
        <v>0</v>
      </c>
      <c r="CR42" s="29">
        <f>IsZone1!H42</f>
        <v>0</v>
      </c>
      <c r="CS42" s="29">
        <f>IsZone2!B42</f>
        <v>1</v>
      </c>
      <c r="CT42" s="29">
        <f>IsZone2!C42</f>
        <v>0</v>
      </c>
      <c r="CU42" s="29">
        <f>IsZone2!D42</f>
        <v>0</v>
      </c>
      <c r="CV42" s="29">
        <f>IsZone2!E42</f>
        <v>1</v>
      </c>
      <c r="CW42" s="29">
        <f>IsZone2!F42</f>
        <v>1</v>
      </c>
      <c r="CX42" s="29">
        <f>IsZone2!G42</f>
        <v>1</v>
      </c>
      <c r="CY42" s="29">
        <f>IsZone2!H42</f>
        <v>1</v>
      </c>
      <c r="CZ42" s="25">
        <f>IsZone3!B42</f>
        <v>0</v>
      </c>
      <c r="DA42" s="25">
        <f>IsZone3!C42</f>
        <v>0</v>
      </c>
      <c r="DB42" s="25">
        <f>IsZone3!D42</f>
        <v>0</v>
      </c>
      <c r="DC42" s="25">
        <f>IsZone3!E42</f>
        <v>0</v>
      </c>
      <c r="DD42" s="25">
        <f>IsZone3!F42</f>
        <v>0</v>
      </c>
      <c r="DE42" s="25">
        <f>IsZone3!G42</f>
        <v>0</v>
      </c>
      <c r="DF42" s="25">
        <f>IsZone3!H42</f>
        <v>0</v>
      </c>
      <c r="DG42" s="25">
        <f>IsZone4!B42</f>
        <v>0</v>
      </c>
      <c r="DH42" s="25">
        <f>IsZone4!C42</f>
        <v>0</v>
      </c>
      <c r="DI42" s="25">
        <f>IsZone4!D42</f>
        <v>0</v>
      </c>
      <c r="DJ42" s="25">
        <f>IsZone4!E42</f>
        <v>0</v>
      </c>
      <c r="DK42" s="25">
        <f>IsZone4!F42</f>
        <v>0</v>
      </c>
      <c r="DL42" s="25">
        <f>IsZone4!G42</f>
        <v>0</v>
      </c>
      <c r="DM42" s="25">
        <f>IsZone4!H42</f>
        <v>0</v>
      </c>
      <c r="DN42" s="25">
        <f>IsZone5!B42</f>
        <v>0</v>
      </c>
      <c r="DO42" s="25">
        <f>IsZone5!C42</f>
        <v>0</v>
      </c>
      <c r="DP42" s="25">
        <f>IsZone5!D42</f>
        <v>0</v>
      </c>
      <c r="DQ42" s="25">
        <f>IsZone5!E42</f>
        <v>0</v>
      </c>
      <c r="DR42" s="25">
        <f>IsZone5!F42</f>
        <v>0</v>
      </c>
      <c r="DS42" s="25">
        <f>IsZone5!G42</f>
        <v>0</v>
      </c>
      <c r="DT42" s="25">
        <f>IsZone5!H42</f>
        <v>0</v>
      </c>
      <c r="DU42" s="29">
        <f>IsAnything!B42</f>
        <v>1</v>
      </c>
      <c r="DV42" s="29">
        <f>IsAnything!C42</f>
        <v>1</v>
      </c>
      <c r="DW42" s="29">
        <f>IsAnything!D42</f>
        <v>1</v>
      </c>
      <c r="DX42" s="29">
        <f>IsAnything!E42</f>
        <v>1</v>
      </c>
      <c r="DY42" s="29">
        <f>IsAnything!F42</f>
        <v>1</v>
      </c>
      <c r="DZ42" s="29">
        <f>IsAnything!G42</f>
        <v>1</v>
      </c>
    </row>
    <row r="43" spans="1:130" x14ac:dyDescent="0.15">
      <c r="A43" s="29">
        <f>Data!A43</f>
        <v>42</v>
      </c>
      <c r="B43" s="70">
        <f>Data!B43</f>
        <v>44326</v>
      </c>
      <c r="C43" s="71">
        <f>Data!C43</f>
        <v>0.81736111111111109</v>
      </c>
      <c r="D43" s="72">
        <f>Data!D43</f>
        <v>44326.817361111112</v>
      </c>
      <c r="E43" s="29" t="str">
        <f>Data!E43</f>
        <v>Trail Running</v>
      </c>
      <c r="F43" s="29">
        <f>Data!F43</f>
        <v>2</v>
      </c>
      <c r="G43" s="29">
        <f>Data!G43</f>
        <v>12</v>
      </c>
      <c r="H43" s="29" t="str">
        <f>Data!H43</f>
        <v>Hawk's Ridge</v>
      </c>
      <c r="I43" s="29">
        <f>Data!I43</f>
        <v>6</v>
      </c>
      <c r="J43" s="29">
        <f>Data!J43</f>
        <v>135</v>
      </c>
      <c r="K43" s="29">
        <f>Data!K43</f>
        <v>141</v>
      </c>
      <c r="L43" s="29">
        <f>Data!L43</f>
        <v>166</v>
      </c>
      <c r="M43" s="29">
        <f>Data!M43</f>
        <v>3</v>
      </c>
      <c r="N43" s="29">
        <f>Data!N43</f>
        <v>1.08</v>
      </c>
      <c r="O43" s="29">
        <f>Data!O43</f>
        <v>5.2401746724890996</v>
      </c>
      <c r="P43" s="29">
        <f>Data!P43</f>
        <v>0</v>
      </c>
      <c r="Q43" s="29">
        <f>Data!Q43</f>
        <v>73</v>
      </c>
      <c r="R43" s="29">
        <f>Data!R43</f>
        <v>59</v>
      </c>
      <c r="S43" s="29">
        <f>Data!S43</f>
        <v>61</v>
      </c>
      <c r="T43" s="25">
        <f>Work!B43</f>
        <v>0.82508982469755388</v>
      </c>
      <c r="U43" s="25">
        <f>Work!C43</f>
        <v>2.4980535897547524E-2</v>
      </c>
      <c r="V43" s="25">
        <f>Work!D43</f>
        <v>5616</v>
      </c>
      <c r="W43" s="25">
        <f>Work!E43</f>
        <v>468</v>
      </c>
      <c r="X43" s="25">
        <f>Work!F43</f>
        <v>1711.7568000000001</v>
      </c>
      <c r="Y43" s="25">
        <f>Work!G43</f>
        <v>142.6464</v>
      </c>
      <c r="Z43" s="25">
        <f>Work!H43</f>
        <v>0</v>
      </c>
      <c r="AA43" s="25">
        <f>Work!I43</f>
        <v>0</v>
      </c>
      <c r="AB43" s="25">
        <f>Work!J43</f>
        <v>0</v>
      </c>
      <c r="AC43" s="25">
        <f>Work!K43</f>
        <v>0</v>
      </c>
      <c r="AD43" s="25">
        <f>Work!L43</f>
        <v>0</v>
      </c>
      <c r="AE43" s="25">
        <f>Work!M43</f>
        <v>13.833333333333334</v>
      </c>
      <c r="AF43" s="25">
        <f>Work!N43</f>
        <v>2.9558404558404559E-2</v>
      </c>
      <c r="AG43" s="25">
        <f>Work!O43</f>
        <v>9.6976392908151438E-2</v>
      </c>
      <c r="AH43" s="25">
        <f>Work!P43</f>
        <v>-0.97912084978431591</v>
      </c>
      <c r="AI43" s="25">
        <f>Work!Q43</f>
        <v>1.8028567473939185</v>
      </c>
      <c r="AJ43" s="25">
        <f>Work!R43</f>
        <v>0.10246913580246914</v>
      </c>
      <c r="AK43" s="25">
        <f>Work!S43</f>
        <v>2.1850430018995524</v>
      </c>
      <c r="AL43" s="25">
        <f>Work!T43</f>
        <v>0</v>
      </c>
      <c r="AM43" s="25">
        <f>Work!U43</f>
        <v>0</v>
      </c>
      <c r="AN43" s="25">
        <f>Work!V43</f>
        <v>0</v>
      </c>
      <c r="AO43" s="25">
        <f>Work!W43</f>
        <v>-0.63579374146814294</v>
      </c>
      <c r="AP43" s="25">
        <f>IsYoga!C43</f>
        <v>0</v>
      </c>
      <c r="AQ43" s="25">
        <f>IsYoga!D43</f>
        <v>0</v>
      </c>
      <c r="AR43" s="25">
        <f>IsYoga!E43</f>
        <v>0</v>
      </c>
      <c r="AS43" s="25">
        <f>IsYoga!F43</f>
        <v>0</v>
      </c>
      <c r="AT43" s="25">
        <f>IsYoga!G43</f>
        <v>0</v>
      </c>
      <c r="AU43" s="25">
        <f>IsYoga!H43</f>
        <v>0</v>
      </c>
      <c r="AV43" s="25">
        <f>IsYoga!I43</f>
        <v>0</v>
      </c>
      <c r="AW43" s="25">
        <f>IsYoga!J43</f>
        <v>0</v>
      </c>
      <c r="AX43" s="25">
        <f>IsYoga!K43</f>
        <v>0</v>
      </c>
      <c r="AY43" s="25">
        <f>IsYoga!L43</f>
        <v>0</v>
      </c>
      <c r="AZ43" s="25">
        <f>IsBiking!C43</f>
        <v>0</v>
      </c>
      <c r="BA43" s="25">
        <f>IsBiking!D43</f>
        <v>0</v>
      </c>
      <c r="BB43" s="25">
        <f>IsBiking!E43</f>
        <v>0</v>
      </c>
      <c r="BC43" s="25">
        <f>IsBiking!F43</f>
        <v>0</v>
      </c>
      <c r="BD43" s="25">
        <f>IsBiking!G43</f>
        <v>0</v>
      </c>
      <c r="BE43" s="25">
        <f>IsBiking!H43</f>
        <v>0</v>
      </c>
      <c r="BF43" s="25">
        <f>IsBiking!I43</f>
        <v>0</v>
      </c>
      <c r="BG43" s="25">
        <f>IsBiking!J43</f>
        <v>0</v>
      </c>
      <c r="BH43" s="25">
        <f>IsBiking!K43</f>
        <v>0</v>
      </c>
      <c r="BI43" s="25">
        <f>IsBiking!L43</f>
        <v>0</v>
      </c>
      <c r="BJ43" s="25">
        <f>IsBiking!M43</f>
        <v>0</v>
      </c>
      <c r="BK43" s="25">
        <f>IsBiking!N43</f>
        <v>0</v>
      </c>
      <c r="BL43" s="25">
        <f>IsBiking!O43</f>
        <v>0</v>
      </c>
      <c r="BM43" s="25">
        <f>IsWalking!B43</f>
        <v>0</v>
      </c>
      <c r="BN43" s="25">
        <f>IsWalking!C43</f>
        <v>0</v>
      </c>
      <c r="BO43" s="25">
        <f>IsWalking!D43</f>
        <v>0</v>
      </c>
      <c r="BP43" s="25">
        <f>IsWalking!E43</f>
        <v>0</v>
      </c>
      <c r="BQ43" s="25">
        <f>IsWalking!F43</f>
        <v>0</v>
      </c>
      <c r="BR43" s="25">
        <f>IsWalking!G43</f>
        <v>0</v>
      </c>
      <c r="BS43" s="25">
        <f>IsWalking!H43</f>
        <v>0</v>
      </c>
      <c r="BT43" s="25">
        <f>IsWalking!I43</f>
        <v>0</v>
      </c>
      <c r="BU43" s="25">
        <f>IsWalking!J43</f>
        <v>0</v>
      </c>
      <c r="BV43" s="25">
        <f>IsWalking!K43</f>
        <v>0</v>
      </c>
      <c r="BW43" s="25">
        <f>IsWalking!L43</f>
        <v>0</v>
      </c>
      <c r="BX43" s="25">
        <f>IsRunning!B43</f>
        <v>0</v>
      </c>
      <c r="BY43" s="25">
        <f>IsRunning!C43</f>
        <v>0</v>
      </c>
      <c r="BZ43" s="25">
        <f>IsRunning!D43</f>
        <v>0</v>
      </c>
      <c r="CA43" s="25">
        <f>IsRunning!E43</f>
        <v>0</v>
      </c>
      <c r="CB43" s="25">
        <f>IsRunning!F43</f>
        <v>0</v>
      </c>
      <c r="CC43" s="25">
        <f>IsRunning!G43</f>
        <v>0</v>
      </c>
      <c r="CD43" s="25">
        <f>IsRunning!H43</f>
        <v>0</v>
      </c>
      <c r="CE43" s="25">
        <f>IsRunning!I43</f>
        <v>0</v>
      </c>
      <c r="CF43" s="25">
        <f>IsRunning!J43</f>
        <v>0</v>
      </c>
      <c r="CG43" s="25">
        <f>IsRunning!K43</f>
        <v>0</v>
      </c>
      <c r="CH43" s="25">
        <f>IsRunning!L43</f>
        <v>0</v>
      </c>
      <c r="CI43" s="29">
        <f>IsCourse!B43</f>
        <v>1</v>
      </c>
      <c r="CJ43" s="29">
        <f>IsCourse!C43</f>
        <v>0</v>
      </c>
      <c r="CK43" s="29">
        <f>IsCourse!D43</f>
        <v>0</v>
      </c>
      <c r="CL43" s="29">
        <f>IsZone1!B43</f>
        <v>0</v>
      </c>
      <c r="CM43" s="29">
        <f>IsZone1!C43</f>
        <v>0</v>
      </c>
      <c r="CN43" s="29">
        <f>IsZone1!D43</f>
        <v>0</v>
      </c>
      <c r="CO43" s="29">
        <f>IsZone1!E43</f>
        <v>0</v>
      </c>
      <c r="CP43" s="29">
        <f>IsZone1!F43</f>
        <v>0</v>
      </c>
      <c r="CQ43" s="29">
        <f>IsZone1!G43</f>
        <v>0</v>
      </c>
      <c r="CR43" s="29">
        <f>IsZone1!H43</f>
        <v>0</v>
      </c>
      <c r="CS43" s="29">
        <f>IsZone2!B43</f>
        <v>0</v>
      </c>
      <c r="CT43" s="29">
        <f>IsZone2!C43</f>
        <v>0</v>
      </c>
      <c r="CU43" s="29">
        <f>IsZone2!D43</f>
        <v>0</v>
      </c>
      <c r="CV43" s="29">
        <f>IsZone2!E43</f>
        <v>0</v>
      </c>
      <c r="CW43" s="29">
        <f>IsZone2!F43</f>
        <v>0</v>
      </c>
      <c r="CX43" s="29">
        <f>IsZone2!G43</f>
        <v>0</v>
      </c>
      <c r="CY43" s="29">
        <f>IsZone2!H43</f>
        <v>0</v>
      </c>
      <c r="CZ43" s="25">
        <f>IsZone3!B43</f>
        <v>1</v>
      </c>
      <c r="DA43" s="25">
        <f>IsZone3!C43</f>
        <v>0</v>
      </c>
      <c r="DB43" s="25">
        <f>IsZone3!D43</f>
        <v>0</v>
      </c>
      <c r="DC43" s="25">
        <f>IsZone3!E43</f>
        <v>0</v>
      </c>
      <c r="DD43" s="25">
        <f>IsZone3!F43</f>
        <v>0</v>
      </c>
      <c r="DE43" s="25">
        <f>IsZone3!G43</f>
        <v>0</v>
      </c>
      <c r="DF43" s="25">
        <f>IsZone3!H43</f>
        <v>1</v>
      </c>
      <c r="DG43" s="25">
        <f>IsZone4!B43</f>
        <v>0</v>
      </c>
      <c r="DH43" s="25">
        <f>IsZone4!C43</f>
        <v>0</v>
      </c>
      <c r="DI43" s="25">
        <f>IsZone4!D43</f>
        <v>0</v>
      </c>
      <c r="DJ43" s="25">
        <f>IsZone4!E43</f>
        <v>0</v>
      </c>
      <c r="DK43" s="25">
        <f>IsZone4!F43</f>
        <v>0</v>
      </c>
      <c r="DL43" s="25">
        <f>IsZone4!G43</f>
        <v>0</v>
      </c>
      <c r="DM43" s="25">
        <f>IsZone4!H43</f>
        <v>0</v>
      </c>
      <c r="DN43" s="25">
        <f>IsZone5!B43</f>
        <v>0</v>
      </c>
      <c r="DO43" s="25">
        <f>IsZone5!C43</f>
        <v>0</v>
      </c>
      <c r="DP43" s="25">
        <f>IsZone5!D43</f>
        <v>0</v>
      </c>
      <c r="DQ43" s="25">
        <f>IsZone5!E43</f>
        <v>0</v>
      </c>
      <c r="DR43" s="25">
        <f>IsZone5!F43</f>
        <v>0</v>
      </c>
      <c r="DS43" s="25">
        <f>IsZone5!G43</f>
        <v>0</v>
      </c>
      <c r="DT43" s="25">
        <f>IsZone5!H43</f>
        <v>0</v>
      </c>
      <c r="DU43" s="29">
        <f>IsAnything!B43</f>
        <v>1</v>
      </c>
      <c r="DV43" s="29">
        <f>IsAnything!C43</f>
        <v>1</v>
      </c>
      <c r="DW43" s="29">
        <f>IsAnything!D43</f>
        <v>1</v>
      </c>
      <c r="DX43" s="29">
        <f>IsAnything!E43</f>
        <v>1</v>
      </c>
      <c r="DY43" s="29">
        <f>IsAnything!F43</f>
        <v>1</v>
      </c>
      <c r="DZ43" s="29">
        <f>IsAnything!G43</f>
        <v>1</v>
      </c>
    </row>
    <row r="44" spans="1:130" x14ac:dyDescent="0.15">
      <c r="A44" s="29">
        <f>Data!A44</f>
        <v>43</v>
      </c>
      <c r="B44" s="70">
        <f>Data!B44</f>
        <v>44327</v>
      </c>
      <c r="C44" s="71">
        <f>Data!C44</f>
        <v>0.51180555555555551</v>
      </c>
      <c r="D44" s="72">
        <f>Data!D44</f>
        <v>44327.511805555558</v>
      </c>
      <c r="E44" s="29" t="str">
        <f>Data!E44</f>
        <v>Yoga</v>
      </c>
      <c r="F44" s="29">
        <f>Data!F44</f>
        <v>0</v>
      </c>
      <c r="G44" s="29">
        <f>Data!G44</f>
        <v>48</v>
      </c>
      <c r="H44" s="29" t="str">
        <f>Data!H44</f>
        <v>Full Practice</v>
      </c>
      <c r="I44" s="29">
        <f>Data!I44</f>
        <v>0</v>
      </c>
      <c r="J44" s="29">
        <f>Data!J44</f>
        <v>94</v>
      </c>
      <c r="K44" s="29">
        <f>Data!K44</f>
        <v>116</v>
      </c>
      <c r="L44" s="29">
        <f>Data!L44</f>
        <v>252</v>
      </c>
      <c r="M44" s="29">
        <f>Data!M44</f>
        <v>1</v>
      </c>
      <c r="N44" s="29">
        <f>Data!N44</f>
        <v>0</v>
      </c>
      <c r="O44" s="29">
        <f>Data!O44</f>
        <v>0</v>
      </c>
      <c r="P44" s="29">
        <f>Data!P44</f>
        <v>0</v>
      </c>
      <c r="Q44" s="29">
        <f>Data!Q44</f>
        <v>60</v>
      </c>
      <c r="R44" s="29">
        <f>Data!R44</f>
        <v>50</v>
      </c>
      <c r="S44" s="29">
        <f>Data!S44</f>
        <v>65</v>
      </c>
      <c r="T44" s="25">
        <f>Work!B44</f>
        <v>-1.0713392705095843</v>
      </c>
      <c r="U44" s="25">
        <f>Work!C44</f>
        <v>-1.2122629873300728</v>
      </c>
      <c r="V44" s="25">
        <f>Work!D44</f>
        <v>0</v>
      </c>
      <c r="W44" s="25">
        <f>Work!E44</f>
        <v>0</v>
      </c>
      <c r="X44" s="25">
        <f>Work!F44</f>
        <v>0</v>
      </c>
      <c r="Y44" s="25">
        <f>Work!G44</f>
        <v>0</v>
      </c>
      <c r="Z44" s="25">
        <f>Work!H44</f>
        <v>0</v>
      </c>
      <c r="AA44" s="25">
        <f>Work!I44</f>
        <v>0</v>
      </c>
      <c r="AB44" s="25">
        <f>Work!J44</f>
        <v>0</v>
      </c>
      <c r="AC44" s="25">
        <f>Work!K44</f>
        <v>0</v>
      </c>
      <c r="AD44" s="25">
        <f>Work!L44</f>
        <v>0</v>
      </c>
      <c r="AE44" s="25">
        <f>Work!M44</f>
        <v>5.25</v>
      </c>
      <c r="AF44" s="25">
        <f>Work!N44</f>
        <v>0</v>
      </c>
      <c r="AG44" s="25">
        <f>Work!O44</f>
        <v>0</v>
      </c>
      <c r="AH44" s="25">
        <f>Work!P44</f>
        <v>-0.77713187798608019</v>
      </c>
      <c r="AI44" s="25">
        <f>Work!Q44</f>
        <v>-0.23335341207680196</v>
      </c>
      <c r="AJ44" s="25">
        <f>Work!R44</f>
        <v>5.5851063829787231E-2</v>
      </c>
      <c r="AK44" s="25">
        <f>Work!S44</f>
        <v>0.21781467225205609</v>
      </c>
      <c r="AL44" s="25">
        <f>Work!T44</f>
        <v>0</v>
      </c>
      <c r="AM44" s="25">
        <f>Work!U44</f>
        <v>0</v>
      </c>
      <c r="AN44" s="25">
        <f>Work!V44</f>
        <v>0</v>
      </c>
      <c r="AO44" s="25">
        <f>Work!W44</f>
        <v>-0.63579374146814294</v>
      </c>
      <c r="AP44" s="25">
        <f>IsYoga!C44</f>
        <v>1</v>
      </c>
      <c r="AQ44" s="25">
        <f>IsYoga!D44</f>
        <v>1</v>
      </c>
      <c r="AR44" s="25">
        <f>IsYoga!E44</f>
        <v>0</v>
      </c>
      <c r="AS44" s="25">
        <f>IsYoga!F44</f>
        <v>0</v>
      </c>
      <c r="AT44" s="25">
        <f>IsYoga!G44</f>
        <v>0</v>
      </c>
      <c r="AU44" s="25">
        <f>IsYoga!H44</f>
        <v>1</v>
      </c>
      <c r="AV44" s="25">
        <f>IsYoga!I44</f>
        <v>1</v>
      </c>
      <c r="AW44" s="25">
        <f>IsYoga!J44</f>
        <v>1</v>
      </c>
      <c r="AX44" s="25">
        <f>IsYoga!K44</f>
        <v>1</v>
      </c>
      <c r="AY44" s="25">
        <f>IsYoga!L44</f>
        <v>1</v>
      </c>
      <c r="AZ44" s="25">
        <f>IsBiking!C44</f>
        <v>0</v>
      </c>
      <c r="BA44" s="25">
        <f>IsBiking!D44</f>
        <v>0</v>
      </c>
      <c r="BB44" s="25">
        <f>IsBiking!E44</f>
        <v>0</v>
      </c>
      <c r="BC44" s="25">
        <f>IsBiking!F44</f>
        <v>0</v>
      </c>
      <c r="BD44" s="25">
        <f>IsBiking!G44</f>
        <v>0</v>
      </c>
      <c r="BE44" s="25">
        <f>IsBiking!H44</f>
        <v>0</v>
      </c>
      <c r="BF44" s="25">
        <f>IsBiking!I44</f>
        <v>0</v>
      </c>
      <c r="BG44" s="25">
        <f>IsBiking!J44</f>
        <v>0</v>
      </c>
      <c r="BH44" s="25">
        <f>IsBiking!K44</f>
        <v>0</v>
      </c>
      <c r="BI44" s="25">
        <f>IsBiking!L44</f>
        <v>0</v>
      </c>
      <c r="BJ44" s="25">
        <f>IsBiking!M44</f>
        <v>0</v>
      </c>
      <c r="BK44" s="25">
        <f>IsBiking!N44</f>
        <v>0</v>
      </c>
      <c r="BL44" s="25">
        <f>IsBiking!O44</f>
        <v>0</v>
      </c>
      <c r="BM44" s="25">
        <f>IsWalking!B44</f>
        <v>0</v>
      </c>
      <c r="BN44" s="25">
        <f>IsWalking!C44</f>
        <v>0</v>
      </c>
      <c r="BO44" s="25">
        <f>IsWalking!D44</f>
        <v>0</v>
      </c>
      <c r="BP44" s="25">
        <f>IsWalking!E44</f>
        <v>0</v>
      </c>
      <c r="BQ44" s="25">
        <f>IsWalking!F44</f>
        <v>0</v>
      </c>
      <c r="BR44" s="25">
        <f>IsWalking!G44</f>
        <v>0</v>
      </c>
      <c r="BS44" s="25">
        <f>IsWalking!H44</f>
        <v>0</v>
      </c>
      <c r="BT44" s="25">
        <f>IsWalking!I44</f>
        <v>0</v>
      </c>
      <c r="BU44" s="25">
        <f>IsWalking!J44</f>
        <v>0</v>
      </c>
      <c r="BV44" s="25">
        <f>IsWalking!K44</f>
        <v>0</v>
      </c>
      <c r="BW44" s="25">
        <f>IsWalking!L44</f>
        <v>0</v>
      </c>
      <c r="BX44" s="25">
        <f>IsRunning!B44</f>
        <v>0</v>
      </c>
      <c r="BY44" s="25">
        <f>IsRunning!C44</f>
        <v>0</v>
      </c>
      <c r="BZ44" s="25">
        <f>IsRunning!D44</f>
        <v>0</v>
      </c>
      <c r="CA44" s="25">
        <f>IsRunning!E44</f>
        <v>0</v>
      </c>
      <c r="CB44" s="25">
        <f>IsRunning!F44</f>
        <v>0</v>
      </c>
      <c r="CC44" s="25">
        <f>IsRunning!G44</f>
        <v>0</v>
      </c>
      <c r="CD44" s="25">
        <f>IsRunning!H44</f>
        <v>0</v>
      </c>
      <c r="CE44" s="25">
        <f>IsRunning!I44</f>
        <v>0</v>
      </c>
      <c r="CF44" s="25">
        <f>IsRunning!J44</f>
        <v>0</v>
      </c>
      <c r="CG44" s="25">
        <f>IsRunning!K44</f>
        <v>0</v>
      </c>
      <c r="CH44" s="25">
        <f>IsRunning!L44</f>
        <v>0</v>
      </c>
      <c r="CI44" s="29">
        <f>IsCourse!B44</f>
        <v>0</v>
      </c>
      <c r="CJ44" s="29">
        <f>IsCourse!C44</f>
        <v>0</v>
      </c>
      <c r="CK44" s="29">
        <f>IsCourse!D44</f>
        <v>0</v>
      </c>
      <c r="CL44" s="29">
        <f>IsZone1!B44</f>
        <v>1</v>
      </c>
      <c r="CM44" s="29">
        <f>IsZone1!C44</f>
        <v>0</v>
      </c>
      <c r="CN44" s="29">
        <f>IsZone1!D44</f>
        <v>1</v>
      </c>
      <c r="CO44" s="29">
        <f>IsZone1!E44</f>
        <v>1</v>
      </c>
      <c r="CP44" s="29">
        <f>IsZone1!F44</f>
        <v>1</v>
      </c>
      <c r="CQ44" s="29">
        <f>IsZone1!G44</f>
        <v>1</v>
      </c>
      <c r="CR44" s="29">
        <f>IsZone1!H44</f>
        <v>1</v>
      </c>
      <c r="CS44" s="29">
        <f>IsZone2!B44</f>
        <v>0</v>
      </c>
      <c r="CT44" s="29">
        <f>IsZone2!C44</f>
        <v>0</v>
      </c>
      <c r="CU44" s="29">
        <f>IsZone2!D44</f>
        <v>0</v>
      </c>
      <c r="CV44" s="29">
        <f>IsZone2!E44</f>
        <v>0</v>
      </c>
      <c r="CW44" s="29">
        <f>IsZone2!F44</f>
        <v>0</v>
      </c>
      <c r="CX44" s="29">
        <f>IsZone2!G44</f>
        <v>0</v>
      </c>
      <c r="CY44" s="29">
        <f>IsZone2!H44</f>
        <v>0</v>
      </c>
      <c r="CZ44" s="25">
        <f>IsZone3!B44</f>
        <v>0</v>
      </c>
      <c r="DA44" s="25">
        <f>IsZone3!C44</f>
        <v>0</v>
      </c>
      <c r="DB44" s="25">
        <f>IsZone3!D44</f>
        <v>0</v>
      </c>
      <c r="DC44" s="25">
        <f>IsZone3!E44</f>
        <v>0</v>
      </c>
      <c r="DD44" s="25">
        <f>IsZone3!F44</f>
        <v>0</v>
      </c>
      <c r="DE44" s="25">
        <f>IsZone3!G44</f>
        <v>0</v>
      </c>
      <c r="DF44" s="25">
        <f>IsZone3!H44</f>
        <v>0</v>
      </c>
      <c r="DG44" s="25">
        <f>IsZone4!B44</f>
        <v>0</v>
      </c>
      <c r="DH44" s="25">
        <f>IsZone4!C44</f>
        <v>0</v>
      </c>
      <c r="DI44" s="25">
        <f>IsZone4!D44</f>
        <v>0</v>
      </c>
      <c r="DJ44" s="25">
        <f>IsZone4!E44</f>
        <v>0</v>
      </c>
      <c r="DK44" s="25">
        <f>IsZone4!F44</f>
        <v>0</v>
      </c>
      <c r="DL44" s="25">
        <f>IsZone4!G44</f>
        <v>0</v>
      </c>
      <c r="DM44" s="25">
        <f>IsZone4!H44</f>
        <v>0</v>
      </c>
      <c r="DN44" s="25">
        <f>IsZone5!B44</f>
        <v>0</v>
      </c>
      <c r="DO44" s="25">
        <f>IsZone5!C44</f>
        <v>0</v>
      </c>
      <c r="DP44" s="25">
        <f>IsZone5!D44</f>
        <v>0</v>
      </c>
      <c r="DQ44" s="25">
        <f>IsZone5!E44</f>
        <v>0</v>
      </c>
      <c r="DR44" s="25">
        <f>IsZone5!F44</f>
        <v>0</v>
      </c>
      <c r="DS44" s="25">
        <f>IsZone5!G44</f>
        <v>0</v>
      </c>
      <c r="DT44" s="25">
        <f>IsZone5!H44</f>
        <v>0</v>
      </c>
      <c r="DU44" s="29">
        <f>IsAnything!B44</f>
        <v>0</v>
      </c>
      <c r="DV44" s="29">
        <f>IsAnything!C44</f>
        <v>1</v>
      </c>
      <c r="DW44" s="29">
        <f>IsAnything!D44</f>
        <v>1</v>
      </c>
      <c r="DX44" s="29">
        <f>IsAnything!E44</f>
        <v>1</v>
      </c>
      <c r="DY44" s="29">
        <f>IsAnything!F44</f>
        <v>1</v>
      </c>
      <c r="DZ44" s="29">
        <f>IsAnything!G44</f>
        <v>1</v>
      </c>
    </row>
    <row r="45" spans="1:130" x14ac:dyDescent="0.15">
      <c r="A45" s="29">
        <f>Data!A45</f>
        <v>44</v>
      </c>
      <c r="B45" s="70">
        <f>Data!B45</f>
        <v>44327</v>
      </c>
      <c r="C45" s="71">
        <f>Data!C45</f>
        <v>0.72083333333333333</v>
      </c>
      <c r="D45" s="72">
        <f>Data!D45</f>
        <v>44327.720833333333</v>
      </c>
      <c r="E45" s="29" t="str">
        <f>Data!E45</f>
        <v>Mountain Biking</v>
      </c>
      <c r="F45" s="29">
        <f>Data!F45</f>
        <v>4</v>
      </c>
      <c r="G45" s="29">
        <f>Data!G45</f>
        <v>97</v>
      </c>
      <c r="H45" s="29" t="str">
        <f>Data!H45</f>
        <v>White Oak - Green</v>
      </c>
      <c r="I45" s="29">
        <f>Data!I45</f>
        <v>13</v>
      </c>
      <c r="J45" s="29">
        <f>Data!J45</f>
        <v>145</v>
      </c>
      <c r="K45" s="29">
        <f>Data!K45</f>
        <v>160</v>
      </c>
      <c r="L45" s="29">
        <f>Data!L45</f>
        <v>1158</v>
      </c>
      <c r="M45" s="29">
        <f>Data!M45</f>
        <v>4</v>
      </c>
      <c r="N45" s="29">
        <f>Data!N45</f>
        <v>16.22</v>
      </c>
      <c r="O45" s="29">
        <f>Data!O45</f>
        <v>10</v>
      </c>
      <c r="P45" s="29">
        <f>Data!P45</f>
        <v>1612</v>
      </c>
      <c r="Q45" s="29">
        <f>Data!Q45</f>
        <v>69</v>
      </c>
      <c r="R45" s="29">
        <f>Data!R45</f>
        <v>52</v>
      </c>
      <c r="S45" s="29">
        <f>Data!S45</f>
        <v>54</v>
      </c>
      <c r="T45" s="25">
        <f>Work!B45</f>
        <v>1.2876335064553925</v>
      </c>
      <c r="U45" s="25">
        <f>Work!C45</f>
        <v>0.96528561355053888</v>
      </c>
      <c r="V45" s="25">
        <f>Work!D45</f>
        <v>84344</v>
      </c>
      <c r="W45" s="25">
        <f>Work!E45</f>
        <v>869.52577319587624</v>
      </c>
      <c r="X45" s="25">
        <f>Work!F45</f>
        <v>25708.051200000002</v>
      </c>
      <c r="Y45" s="25">
        <f>Work!G45</f>
        <v>265.03145567010307</v>
      </c>
      <c r="Z45" s="25">
        <f>Work!H45</f>
        <v>1.9112207151664611E-2</v>
      </c>
      <c r="AA45" s="25">
        <f>Work!I45</f>
        <v>16.618556701030929</v>
      </c>
      <c r="AB45" s="25">
        <f>Work!J45</f>
        <v>491.33760000000001</v>
      </c>
      <c r="AC45" s="25">
        <f>Work!K45</f>
        <v>6.2704093711467318E-2</v>
      </c>
      <c r="AD45" s="25">
        <f>Work!L45</f>
        <v>5.0653360824742268</v>
      </c>
      <c r="AE45" s="25">
        <f>Work!M45</f>
        <v>11.938144329896907</v>
      </c>
      <c r="AF45" s="25">
        <f>Work!N45</f>
        <v>1.3729488760314901E-2</v>
      </c>
      <c r="AG45" s="25">
        <f>Work!O45</f>
        <v>4.5044254462975393E-2</v>
      </c>
      <c r="AH45" s="25">
        <f>Work!P45</f>
        <v>1.3507984528185888</v>
      </c>
      <c r="AI45" s="25">
        <f>Work!Q45</f>
        <v>1.3532641528796145</v>
      </c>
      <c r="AJ45" s="25">
        <f>Work!R45</f>
        <v>8.2332029861357986E-2</v>
      </c>
      <c r="AK45" s="25">
        <f>Work!S45</f>
        <v>1.0509699740610903</v>
      </c>
      <c r="AL45" s="25">
        <f>Work!T45</f>
        <v>371548.35095661506</v>
      </c>
      <c r="AM45" s="25">
        <f>Work!U45</f>
        <v>14.452606619852034</v>
      </c>
      <c r="AN45" s="25">
        <f>Work!V45</f>
        <v>3830.3953706867533</v>
      </c>
      <c r="AO45" s="25">
        <f>Work!W45</f>
        <v>34916.290952970077</v>
      </c>
      <c r="AP45" s="25">
        <f>IsYoga!C45</f>
        <v>0</v>
      </c>
      <c r="AQ45" s="25">
        <f>IsYoga!D45</f>
        <v>0</v>
      </c>
      <c r="AR45" s="25">
        <f>IsYoga!E45</f>
        <v>0</v>
      </c>
      <c r="AS45" s="25">
        <f>IsYoga!F45</f>
        <v>0</v>
      </c>
      <c r="AT45" s="25">
        <f>IsYoga!G45</f>
        <v>0</v>
      </c>
      <c r="AU45" s="25">
        <f>IsYoga!H45</f>
        <v>0</v>
      </c>
      <c r="AV45" s="25">
        <f>IsYoga!I45</f>
        <v>0</v>
      </c>
      <c r="AW45" s="25">
        <f>IsYoga!J45</f>
        <v>0</v>
      </c>
      <c r="AX45" s="25">
        <f>IsYoga!K45</f>
        <v>0</v>
      </c>
      <c r="AY45" s="25">
        <f>IsYoga!L45</f>
        <v>0</v>
      </c>
      <c r="AZ45" s="25">
        <f>IsBiking!C45</f>
        <v>0</v>
      </c>
      <c r="BA45" s="25">
        <f>IsBiking!D45</f>
        <v>0</v>
      </c>
      <c r="BB45" s="25">
        <f>IsBiking!E45</f>
        <v>0</v>
      </c>
      <c r="BC45" s="25">
        <f>IsBiking!F45</f>
        <v>0</v>
      </c>
      <c r="BD45" s="25">
        <f>IsBiking!G45</f>
        <v>0</v>
      </c>
      <c r="BE45" s="25">
        <f>IsBiking!H45</f>
        <v>0</v>
      </c>
      <c r="BF45" s="25">
        <f>IsBiking!I45</f>
        <v>0</v>
      </c>
      <c r="BG45" s="25">
        <f>IsBiking!J45</f>
        <v>0</v>
      </c>
      <c r="BH45" s="25">
        <f>IsBiking!K45</f>
        <v>0</v>
      </c>
      <c r="BI45" s="25">
        <f>IsBiking!L45</f>
        <v>0</v>
      </c>
      <c r="BJ45" s="25">
        <f>IsBiking!M45</f>
        <v>0</v>
      </c>
      <c r="BK45" s="25">
        <f>IsBiking!N45</f>
        <v>0</v>
      </c>
      <c r="BL45" s="25">
        <f>IsBiking!O45</f>
        <v>0</v>
      </c>
      <c r="BM45" s="25">
        <f>IsWalking!B45</f>
        <v>0</v>
      </c>
      <c r="BN45" s="25">
        <f>IsWalking!C45</f>
        <v>0</v>
      </c>
      <c r="BO45" s="25">
        <f>IsWalking!D45</f>
        <v>0</v>
      </c>
      <c r="BP45" s="25">
        <f>IsWalking!E45</f>
        <v>0</v>
      </c>
      <c r="BQ45" s="25">
        <f>IsWalking!F45</f>
        <v>0</v>
      </c>
      <c r="BR45" s="25">
        <f>IsWalking!G45</f>
        <v>0</v>
      </c>
      <c r="BS45" s="25">
        <f>IsWalking!H45</f>
        <v>0</v>
      </c>
      <c r="BT45" s="25">
        <f>IsWalking!I45</f>
        <v>0</v>
      </c>
      <c r="BU45" s="25">
        <f>IsWalking!J45</f>
        <v>0</v>
      </c>
      <c r="BV45" s="25">
        <f>IsWalking!K45</f>
        <v>0</v>
      </c>
      <c r="BW45" s="25">
        <f>IsWalking!L45</f>
        <v>0</v>
      </c>
      <c r="BX45" s="25">
        <f>IsRunning!B45</f>
        <v>0</v>
      </c>
      <c r="BY45" s="25">
        <f>IsRunning!C45</f>
        <v>0</v>
      </c>
      <c r="BZ45" s="25">
        <f>IsRunning!D45</f>
        <v>0</v>
      </c>
      <c r="CA45" s="25">
        <f>IsRunning!E45</f>
        <v>0</v>
      </c>
      <c r="CB45" s="25">
        <f>IsRunning!F45</f>
        <v>0</v>
      </c>
      <c r="CC45" s="25">
        <f>IsRunning!G45</f>
        <v>0</v>
      </c>
      <c r="CD45" s="25">
        <f>IsRunning!H45</f>
        <v>0</v>
      </c>
      <c r="CE45" s="25">
        <f>IsRunning!I45</f>
        <v>0</v>
      </c>
      <c r="CF45" s="25">
        <f>IsRunning!J45</f>
        <v>0</v>
      </c>
      <c r="CG45" s="25">
        <f>IsRunning!K45</f>
        <v>0</v>
      </c>
      <c r="CH45" s="25">
        <f>IsRunning!L45</f>
        <v>0</v>
      </c>
      <c r="CI45" s="29">
        <f>IsCourse!B45</f>
        <v>0</v>
      </c>
      <c r="CJ45" s="29">
        <f>IsCourse!C45</f>
        <v>0</v>
      </c>
      <c r="CK45" s="29">
        <f>IsCourse!D45</f>
        <v>0</v>
      </c>
      <c r="CL45" s="29">
        <f>IsZone1!B45</f>
        <v>0</v>
      </c>
      <c r="CM45" s="29">
        <f>IsZone1!C45</f>
        <v>0</v>
      </c>
      <c r="CN45" s="29">
        <f>IsZone1!D45</f>
        <v>0</v>
      </c>
      <c r="CO45" s="29">
        <f>IsZone1!E45</f>
        <v>0</v>
      </c>
      <c r="CP45" s="29">
        <f>IsZone1!F45</f>
        <v>0</v>
      </c>
      <c r="CQ45" s="29">
        <f>IsZone1!G45</f>
        <v>0</v>
      </c>
      <c r="CR45" s="29">
        <f>IsZone1!H45</f>
        <v>0</v>
      </c>
      <c r="CS45" s="29">
        <f>IsZone2!B45</f>
        <v>0</v>
      </c>
      <c r="CT45" s="29">
        <f>IsZone2!C45</f>
        <v>0</v>
      </c>
      <c r="CU45" s="29">
        <f>IsZone2!D45</f>
        <v>0</v>
      </c>
      <c r="CV45" s="29">
        <f>IsZone2!E45</f>
        <v>0</v>
      </c>
      <c r="CW45" s="29">
        <f>IsZone2!F45</f>
        <v>0</v>
      </c>
      <c r="CX45" s="29">
        <f>IsZone2!G45</f>
        <v>0</v>
      </c>
      <c r="CY45" s="29">
        <f>IsZone2!H45</f>
        <v>0</v>
      </c>
      <c r="CZ45" s="25">
        <f>IsZone3!B45</f>
        <v>0</v>
      </c>
      <c r="DA45" s="25">
        <f>IsZone3!C45</f>
        <v>0</v>
      </c>
      <c r="DB45" s="25">
        <f>IsZone3!D45</f>
        <v>0</v>
      </c>
      <c r="DC45" s="25">
        <f>IsZone3!E45</f>
        <v>0</v>
      </c>
      <c r="DD45" s="25">
        <f>IsZone3!F45</f>
        <v>0</v>
      </c>
      <c r="DE45" s="25">
        <f>IsZone3!G45</f>
        <v>0</v>
      </c>
      <c r="DF45" s="25">
        <f>IsZone3!H45</f>
        <v>0</v>
      </c>
      <c r="DG45" s="25">
        <f>IsZone4!B45</f>
        <v>1</v>
      </c>
      <c r="DH45" s="25">
        <f>IsZone4!C45</f>
        <v>0</v>
      </c>
      <c r="DI45" s="25">
        <f>IsZone4!D45</f>
        <v>0</v>
      </c>
      <c r="DJ45" s="25">
        <f>IsZone4!E45</f>
        <v>0</v>
      </c>
      <c r="DK45" s="25">
        <f>IsZone4!F45</f>
        <v>1</v>
      </c>
      <c r="DL45" s="25">
        <f>IsZone4!G45</f>
        <v>1</v>
      </c>
      <c r="DM45" s="25">
        <f>IsZone4!H45</f>
        <v>1</v>
      </c>
      <c r="DN45" s="25">
        <f>IsZone5!B45</f>
        <v>0</v>
      </c>
      <c r="DO45" s="25">
        <f>IsZone5!C45</f>
        <v>0</v>
      </c>
      <c r="DP45" s="25">
        <f>IsZone5!D45</f>
        <v>0</v>
      </c>
      <c r="DQ45" s="25">
        <f>IsZone5!E45</f>
        <v>0</v>
      </c>
      <c r="DR45" s="25">
        <f>IsZone5!F45</f>
        <v>0</v>
      </c>
      <c r="DS45" s="25">
        <f>IsZone5!G45</f>
        <v>0</v>
      </c>
      <c r="DT45" s="25">
        <f>IsZone5!H45</f>
        <v>0</v>
      </c>
      <c r="DU45" s="29">
        <f>IsAnything!B45</f>
        <v>1</v>
      </c>
      <c r="DV45" s="29">
        <f>IsAnything!C45</f>
        <v>1</v>
      </c>
      <c r="DW45" s="29">
        <f>IsAnything!D45</f>
        <v>1</v>
      </c>
      <c r="DX45" s="29">
        <f>IsAnything!E45</f>
        <v>1</v>
      </c>
      <c r="DY45" s="29">
        <f>IsAnything!F45</f>
        <v>1</v>
      </c>
      <c r="DZ45" s="29">
        <f>IsAnything!G45</f>
        <v>1</v>
      </c>
    </row>
    <row r="46" spans="1:130" x14ac:dyDescent="0.15">
      <c r="A46" s="29">
        <f>Data!A46</f>
        <v>45</v>
      </c>
      <c r="B46" s="70">
        <f>Data!B46</f>
        <v>44328</v>
      </c>
      <c r="C46" s="71">
        <f>Data!C46</f>
        <v>0.53611111111111109</v>
      </c>
      <c r="D46" s="72">
        <f>Data!D46</f>
        <v>44328.536111111112</v>
      </c>
      <c r="E46" s="29" t="str">
        <f>Data!E46</f>
        <v>Trail Walking</v>
      </c>
      <c r="F46" s="29">
        <f>Data!F46</f>
        <v>6</v>
      </c>
      <c r="G46" s="29">
        <f>Data!G46</f>
        <v>120</v>
      </c>
      <c r="H46" s="29" t="str">
        <f>Data!H46</f>
        <v>Hawk's Ridge</v>
      </c>
      <c r="I46" s="29">
        <f>Data!I46</f>
        <v>6</v>
      </c>
      <c r="J46" s="29">
        <f>Data!J46</f>
        <v>110</v>
      </c>
      <c r="K46" s="29">
        <f>Data!K46</f>
        <v>151</v>
      </c>
      <c r="L46" s="29">
        <f>Data!L46</f>
        <v>747</v>
      </c>
      <c r="M46" s="29">
        <f>Data!M46</f>
        <v>2</v>
      </c>
      <c r="N46" s="29">
        <f>Data!N46</f>
        <v>7.15</v>
      </c>
      <c r="O46" s="29">
        <f>Data!O46</f>
        <v>3.5671819262782001</v>
      </c>
      <c r="P46" s="29">
        <f>Data!P46</f>
        <v>912</v>
      </c>
      <c r="Q46" s="29">
        <f>Data!Q46</f>
        <v>68</v>
      </c>
      <c r="R46" s="29">
        <f>Data!R46</f>
        <v>44</v>
      </c>
      <c r="S46" s="29">
        <f>Data!S46</f>
        <v>42</v>
      </c>
      <c r="T46" s="25">
        <f>Work!B46</f>
        <v>-0.33126937969704262</v>
      </c>
      <c r="U46" s="25">
        <f>Work!C46</f>
        <v>0.51987794518859565</v>
      </c>
      <c r="V46" s="25">
        <f>Work!D46</f>
        <v>37180</v>
      </c>
      <c r="W46" s="25">
        <f>Work!E46</f>
        <v>309.83333333333331</v>
      </c>
      <c r="X46" s="25">
        <f>Work!F46</f>
        <v>11332.464</v>
      </c>
      <c r="Y46" s="25">
        <f>Work!G46</f>
        <v>94.437200000000004</v>
      </c>
      <c r="Z46" s="25">
        <f>Work!H46</f>
        <v>2.4529316837009145E-2</v>
      </c>
      <c r="AA46" s="25">
        <f>Work!I46</f>
        <v>7.6</v>
      </c>
      <c r="AB46" s="25">
        <f>Work!J46</f>
        <v>277.9776</v>
      </c>
      <c r="AC46" s="25">
        <f>Work!K46</f>
        <v>8.0476763851533087E-2</v>
      </c>
      <c r="AD46" s="25">
        <f>Work!L46</f>
        <v>2.3164799999999999</v>
      </c>
      <c r="AE46" s="25">
        <f>Work!M46</f>
        <v>6.2249999999999996</v>
      </c>
      <c r="AF46" s="25">
        <f>Work!N46</f>
        <v>2.0091447014523936E-2</v>
      </c>
      <c r="AG46" s="25">
        <f>Work!O46</f>
        <v>6.5916820913792445E-2</v>
      </c>
      <c r="AH46" s="25">
        <f>Work!P46</f>
        <v>0.38547906434097412</v>
      </c>
      <c r="AI46" s="25">
        <f>Work!Q46</f>
        <v>-2.0557531854677874E-3</v>
      </c>
      <c r="AJ46" s="25">
        <f>Work!R46</f>
        <v>5.6590909090909088E-2</v>
      </c>
      <c r="AK46" s="25">
        <f>Work!S46</f>
        <v>6.2056842903737289E-3</v>
      </c>
      <c r="AL46" s="25">
        <f>Work!T46</f>
        <v>210206.01493327104</v>
      </c>
      <c r="AM46" s="25">
        <f>Work!U46</f>
        <v>18.549012371296396</v>
      </c>
      <c r="AN46" s="25">
        <f>Work!V46</f>
        <v>1751.7167911105921</v>
      </c>
      <c r="AO46" s="25">
        <f>Work!W46</f>
        <v>19753.853780080448</v>
      </c>
      <c r="AP46" s="25">
        <f>IsYoga!C46</f>
        <v>0</v>
      </c>
      <c r="AQ46" s="25">
        <f>IsYoga!D46</f>
        <v>0</v>
      </c>
      <c r="AR46" s="25">
        <f>IsYoga!E46</f>
        <v>0</v>
      </c>
      <c r="AS46" s="25">
        <f>IsYoga!F46</f>
        <v>0</v>
      </c>
      <c r="AT46" s="25">
        <f>IsYoga!G46</f>
        <v>0</v>
      </c>
      <c r="AU46" s="25">
        <f>IsYoga!H46</f>
        <v>0</v>
      </c>
      <c r="AV46" s="25">
        <f>IsYoga!I46</f>
        <v>0</v>
      </c>
      <c r="AW46" s="25">
        <f>IsYoga!J46</f>
        <v>0</v>
      </c>
      <c r="AX46" s="25">
        <f>IsYoga!K46</f>
        <v>0</v>
      </c>
      <c r="AY46" s="25">
        <f>IsYoga!L46</f>
        <v>0</v>
      </c>
      <c r="AZ46" s="25">
        <f>IsBiking!C46</f>
        <v>0</v>
      </c>
      <c r="BA46" s="25">
        <f>IsBiking!D46</f>
        <v>0</v>
      </c>
      <c r="BB46" s="25">
        <f>IsBiking!E46</f>
        <v>0</v>
      </c>
      <c r="BC46" s="25">
        <f>IsBiking!F46</f>
        <v>0</v>
      </c>
      <c r="BD46" s="25">
        <f>IsBiking!G46</f>
        <v>0</v>
      </c>
      <c r="BE46" s="25">
        <f>IsBiking!H46</f>
        <v>0</v>
      </c>
      <c r="BF46" s="25">
        <f>IsBiking!I46</f>
        <v>0</v>
      </c>
      <c r="BG46" s="25">
        <f>IsBiking!J46</f>
        <v>0</v>
      </c>
      <c r="BH46" s="25">
        <f>IsBiking!K46</f>
        <v>0</v>
      </c>
      <c r="BI46" s="25">
        <f>IsBiking!L46</f>
        <v>0</v>
      </c>
      <c r="BJ46" s="25">
        <f>IsBiking!M46</f>
        <v>0</v>
      </c>
      <c r="BK46" s="25">
        <f>IsBiking!N46</f>
        <v>0</v>
      </c>
      <c r="BL46" s="25">
        <f>IsBiking!O46</f>
        <v>0</v>
      </c>
      <c r="BM46" s="25">
        <f>IsWalking!B46</f>
        <v>0</v>
      </c>
      <c r="BN46" s="25">
        <f>IsWalking!C46</f>
        <v>0</v>
      </c>
      <c r="BO46" s="25">
        <f>IsWalking!D46</f>
        <v>0</v>
      </c>
      <c r="BP46" s="25">
        <f>IsWalking!E46</f>
        <v>0</v>
      </c>
      <c r="BQ46" s="25">
        <f>IsWalking!F46</f>
        <v>0</v>
      </c>
      <c r="BR46" s="25">
        <f>IsWalking!G46</f>
        <v>0</v>
      </c>
      <c r="BS46" s="25">
        <f>IsWalking!H46</f>
        <v>0</v>
      </c>
      <c r="BT46" s="25">
        <f>IsWalking!I46</f>
        <v>0</v>
      </c>
      <c r="BU46" s="25">
        <f>IsWalking!J46</f>
        <v>0</v>
      </c>
      <c r="BV46" s="25">
        <f>IsWalking!K46</f>
        <v>0</v>
      </c>
      <c r="BW46" s="25">
        <f>IsWalking!L46</f>
        <v>0</v>
      </c>
      <c r="BX46" s="25">
        <f>IsRunning!B46</f>
        <v>0</v>
      </c>
      <c r="BY46" s="25">
        <f>IsRunning!C46</f>
        <v>0</v>
      </c>
      <c r="BZ46" s="25">
        <f>IsRunning!D46</f>
        <v>0</v>
      </c>
      <c r="CA46" s="25">
        <f>IsRunning!E46</f>
        <v>0</v>
      </c>
      <c r="CB46" s="25">
        <f>IsRunning!F46</f>
        <v>0</v>
      </c>
      <c r="CC46" s="25">
        <f>IsRunning!G46</f>
        <v>0</v>
      </c>
      <c r="CD46" s="25">
        <f>IsRunning!H46</f>
        <v>0</v>
      </c>
      <c r="CE46" s="25">
        <f>IsRunning!I46</f>
        <v>0</v>
      </c>
      <c r="CF46" s="25">
        <f>IsRunning!J46</f>
        <v>0</v>
      </c>
      <c r="CG46" s="25">
        <f>IsRunning!K46</f>
        <v>0</v>
      </c>
      <c r="CH46" s="25">
        <f>IsRunning!L46</f>
        <v>0</v>
      </c>
      <c r="CI46" s="29">
        <f>IsCourse!B46</f>
        <v>1</v>
      </c>
      <c r="CJ46" s="29">
        <f>IsCourse!C46</f>
        <v>0</v>
      </c>
      <c r="CK46" s="29">
        <f>IsCourse!D46</f>
        <v>0</v>
      </c>
      <c r="CL46" s="29">
        <f>IsZone1!B46</f>
        <v>0</v>
      </c>
      <c r="CM46" s="29">
        <f>IsZone1!C46</f>
        <v>0</v>
      </c>
      <c r="CN46" s="29">
        <f>IsZone1!D46</f>
        <v>0</v>
      </c>
      <c r="CO46" s="29">
        <f>IsZone1!E46</f>
        <v>0</v>
      </c>
      <c r="CP46" s="29">
        <f>IsZone1!F46</f>
        <v>0</v>
      </c>
      <c r="CQ46" s="29">
        <f>IsZone1!G46</f>
        <v>0</v>
      </c>
      <c r="CR46" s="29">
        <f>IsZone1!H46</f>
        <v>0</v>
      </c>
      <c r="CS46" s="29">
        <f>IsZone2!B46</f>
        <v>1</v>
      </c>
      <c r="CT46" s="29">
        <f>IsZone2!C46</f>
        <v>0</v>
      </c>
      <c r="CU46" s="29">
        <f>IsZone2!D46</f>
        <v>0</v>
      </c>
      <c r="CV46" s="29">
        <f>IsZone2!E46</f>
        <v>0</v>
      </c>
      <c r="CW46" s="29">
        <f>IsZone2!F46</f>
        <v>1</v>
      </c>
      <c r="CX46" s="29">
        <f>IsZone2!G46</f>
        <v>1</v>
      </c>
      <c r="CY46" s="29">
        <f>IsZone2!H46</f>
        <v>1</v>
      </c>
      <c r="CZ46" s="25">
        <f>IsZone3!B46</f>
        <v>0</v>
      </c>
      <c r="DA46" s="25">
        <f>IsZone3!C46</f>
        <v>0</v>
      </c>
      <c r="DB46" s="25">
        <f>IsZone3!D46</f>
        <v>0</v>
      </c>
      <c r="DC46" s="25">
        <f>IsZone3!E46</f>
        <v>0</v>
      </c>
      <c r="DD46" s="25">
        <f>IsZone3!F46</f>
        <v>0</v>
      </c>
      <c r="DE46" s="25">
        <f>IsZone3!G46</f>
        <v>0</v>
      </c>
      <c r="DF46" s="25">
        <f>IsZone3!H46</f>
        <v>0</v>
      </c>
      <c r="DG46" s="25">
        <f>IsZone4!B46</f>
        <v>0</v>
      </c>
      <c r="DH46" s="25">
        <f>IsZone4!C46</f>
        <v>0</v>
      </c>
      <c r="DI46" s="25">
        <f>IsZone4!D46</f>
        <v>0</v>
      </c>
      <c r="DJ46" s="25">
        <f>IsZone4!E46</f>
        <v>0</v>
      </c>
      <c r="DK46" s="25">
        <f>IsZone4!F46</f>
        <v>0</v>
      </c>
      <c r="DL46" s="25">
        <f>IsZone4!G46</f>
        <v>0</v>
      </c>
      <c r="DM46" s="25">
        <f>IsZone4!H46</f>
        <v>0</v>
      </c>
      <c r="DN46" s="25">
        <f>IsZone5!B46</f>
        <v>0</v>
      </c>
      <c r="DO46" s="25">
        <f>IsZone5!C46</f>
        <v>0</v>
      </c>
      <c r="DP46" s="25">
        <f>IsZone5!D46</f>
        <v>0</v>
      </c>
      <c r="DQ46" s="25">
        <f>IsZone5!E46</f>
        <v>0</v>
      </c>
      <c r="DR46" s="25">
        <f>IsZone5!F46</f>
        <v>0</v>
      </c>
      <c r="DS46" s="25">
        <f>IsZone5!G46</f>
        <v>0</v>
      </c>
      <c r="DT46" s="25">
        <f>IsZone5!H46</f>
        <v>0</v>
      </c>
      <c r="DU46" s="29">
        <f>IsAnything!B46</f>
        <v>0</v>
      </c>
      <c r="DV46" s="29">
        <f>IsAnything!C46</f>
        <v>1</v>
      </c>
      <c r="DW46" s="29">
        <f>IsAnything!D46</f>
        <v>1</v>
      </c>
      <c r="DX46" s="29">
        <f>IsAnything!E46</f>
        <v>1</v>
      </c>
      <c r="DY46" s="29">
        <f>IsAnything!F46</f>
        <v>1</v>
      </c>
      <c r="DZ46" s="29">
        <f>IsAnything!G46</f>
        <v>1</v>
      </c>
    </row>
    <row r="47" spans="1:130" x14ac:dyDescent="0.15">
      <c r="A47" s="29">
        <f>Data!A47</f>
        <v>46</v>
      </c>
      <c r="B47" s="70">
        <f>Data!B47</f>
        <v>44328</v>
      </c>
      <c r="C47" s="71">
        <f>Data!C47</f>
        <v>0.80694444444444446</v>
      </c>
      <c r="D47" s="72">
        <f>Data!D47</f>
        <v>44328.806944444441</v>
      </c>
      <c r="E47" s="29" t="str">
        <f>Data!E47</f>
        <v>Yoga</v>
      </c>
      <c r="F47" s="29">
        <f>Data!F47</f>
        <v>0</v>
      </c>
      <c r="G47" s="29">
        <f>Data!G47</f>
        <v>48</v>
      </c>
      <c r="H47" s="29" t="str">
        <f>Data!H47</f>
        <v>Full Practice</v>
      </c>
      <c r="I47" s="29">
        <f>Data!I47</f>
        <v>0</v>
      </c>
      <c r="J47" s="29">
        <f>Data!J47</f>
        <v>98</v>
      </c>
      <c r="K47" s="29">
        <f>Data!K47</f>
        <v>123</v>
      </c>
      <c r="L47" s="29">
        <f>Data!L47</f>
        <v>262</v>
      </c>
      <c r="M47" s="29">
        <f>Data!M47</f>
        <v>1</v>
      </c>
      <c r="N47" s="29">
        <f>Data!N47</f>
        <v>0</v>
      </c>
      <c r="O47" s="29">
        <f>Data!O47</f>
        <v>0</v>
      </c>
      <c r="P47" s="29">
        <f>Data!P47</f>
        <v>0</v>
      </c>
      <c r="Q47" s="29">
        <f>Data!Q47</f>
        <v>58</v>
      </c>
      <c r="R47" s="29">
        <f>Data!R47</f>
        <v>46</v>
      </c>
      <c r="S47" s="29">
        <f>Data!S47</f>
        <v>56</v>
      </c>
      <c r="T47" s="25">
        <f>Work!B47</f>
        <v>-0.88632179780644893</v>
      </c>
      <c r="U47" s="25">
        <f>Work!C47</f>
        <v>-0.86583480082633901</v>
      </c>
      <c r="V47" s="25">
        <f>Work!D47</f>
        <v>0</v>
      </c>
      <c r="W47" s="25">
        <f>Work!E47</f>
        <v>0</v>
      </c>
      <c r="X47" s="25">
        <f>Work!F47</f>
        <v>0</v>
      </c>
      <c r="Y47" s="25">
        <f>Work!G47</f>
        <v>0</v>
      </c>
      <c r="Z47" s="25">
        <f>Work!H47</f>
        <v>0</v>
      </c>
      <c r="AA47" s="25">
        <f>Work!I47</f>
        <v>0</v>
      </c>
      <c r="AB47" s="25">
        <f>Work!J47</f>
        <v>0</v>
      </c>
      <c r="AC47" s="25">
        <f>Work!K47</f>
        <v>0</v>
      </c>
      <c r="AD47" s="25">
        <f>Work!L47</f>
        <v>0</v>
      </c>
      <c r="AE47" s="25">
        <f>Work!M47</f>
        <v>5.458333333333333</v>
      </c>
      <c r="AF47" s="25">
        <f>Work!N47</f>
        <v>0</v>
      </c>
      <c r="AG47" s="25">
        <f>Work!O47</f>
        <v>0</v>
      </c>
      <c r="AH47" s="25">
        <f>Work!P47</f>
        <v>-0.75364478824209924</v>
      </c>
      <c r="AI47" s="25">
        <f>Work!Q47</f>
        <v>-0.1839308353906195</v>
      </c>
      <c r="AJ47" s="25">
        <f>Work!R47</f>
        <v>5.5697278911564625E-2</v>
      </c>
      <c r="AK47" s="25">
        <f>Work!S47</f>
        <v>0.20752150725146162</v>
      </c>
      <c r="AL47" s="25">
        <f>Work!T47</f>
        <v>0</v>
      </c>
      <c r="AM47" s="25">
        <f>Work!U47</f>
        <v>0</v>
      </c>
      <c r="AN47" s="25">
        <f>Work!V47</f>
        <v>0</v>
      </c>
      <c r="AO47" s="25">
        <f>Work!W47</f>
        <v>-0.63579374146814294</v>
      </c>
      <c r="AP47" s="25">
        <f>IsYoga!C47</f>
        <v>1</v>
      </c>
      <c r="AQ47" s="25">
        <f>IsYoga!D47</f>
        <v>1</v>
      </c>
      <c r="AR47" s="25">
        <f>IsYoga!E47</f>
        <v>0</v>
      </c>
      <c r="AS47" s="25">
        <f>IsYoga!F47</f>
        <v>0</v>
      </c>
      <c r="AT47" s="25">
        <f>IsYoga!G47</f>
        <v>0</v>
      </c>
      <c r="AU47" s="25">
        <f>IsYoga!H47</f>
        <v>0</v>
      </c>
      <c r="AV47" s="25">
        <f>IsYoga!I47</f>
        <v>1</v>
      </c>
      <c r="AW47" s="25">
        <f>IsYoga!J47</f>
        <v>1</v>
      </c>
      <c r="AX47" s="25">
        <f>IsYoga!K47</f>
        <v>1</v>
      </c>
      <c r="AY47" s="25">
        <f>IsYoga!L47</f>
        <v>1</v>
      </c>
      <c r="AZ47" s="25">
        <f>IsBiking!C47</f>
        <v>0</v>
      </c>
      <c r="BA47" s="25">
        <f>IsBiking!D47</f>
        <v>0</v>
      </c>
      <c r="BB47" s="25">
        <f>IsBiking!E47</f>
        <v>0</v>
      </c>
      <c r="BC47" s="25">
        <f>IsBiking!F47</f>
        <v>0</v>
      </c>
      <c r="BD47" s="25">
        <f>IsBiking!G47</f>
        <v>0</v>
      </c>
      <c r="BE47" s="25">
        <f>IsBiking!H47</f>
        <v>0</v>
      </c>
      <c r="BF47" s="25">
        <f>IsBiking!I47</f>
        <v>0</v>
      </c>
      <c r="BG47" s="25">
        <f>IsBiking!J47</f>
        <v>0</v>
      </c>
      <c r="BH47" s="25">
        <f>IsBiking!K47</f>
        <v>0</v>
      </c>
      <c r="BI47" s="25">
        <f>IsBiking!L47</f>
        <v>0</v>
      </c>
      <c r="BJ47" s="25">
        <f>IsBiking!M47</f>
        <v>0</v>
      </c>
      <c r="BK47" s="25">
        <f>IsBiking!N47</f>
        <v>0</v>
      </c>
      <c r="BL47" s="25">
        <f>IsBiking!O47</f>
        <v>0</v>
      </c>
      <c r="BM47" s="25">
        <f>IsWalking!B47</f>
        <v>0</v>
      </c>
      <c r="BN47" s="25">
        <f>IsWalking!C47</f>
        <v>0</v>
      </c>
      <c r="BO47" s="25">
        <f>IsWalking!D47</f>
        <v>0</v>
      </c>
      <c r="BP47" s="25">
        <f>IsWalking!E47</f>
        <v>0</v>
      </c>
      <c r="BQ47" s="25">
        <f>IsWalking!F47</f>
        <v>0</v>
      </c>
      <c r="BR47" s="25">
        <f>IsWalking!G47</f>
        <v>0</v>
      </c>
      <c r="BS47" s="25">
        <f>IsWalking!H47</f>
        <v>0</v>
      </c>
      <c r="BT47" s="25">
        <f>IsWalking!I47</f>
        <v>0</v>
      </c>
      <c r="BU47" s="25">
        <f>IsWalking!J47</f>
        <v>0</v>
      </c>
      <c r="BV47" s="25">
        <f>IsWalking!K47</f>
        <v>0</v>
      </c>
      <c r="BW47" s="25">
        <f>IsWalking!L47</f>
        <v>0</v>
      </c>
      <c r="BX47" s="25">
        <f>IsRunning!B47</f>
        <v>0</v>
      </c>
      <c r="BY47" s="25">
        <f>IsRunning!C47</f>
        <v>0</v>
      </c>
      <c r="BZ47" s="25">
        <f>IsRunning!D47</f>
        <v>0</v>
      </c>
      <c r="CA47" s="25">
        <f>IsRunning!E47</f>
        <v>0</v>
      </c>
      <c r="CB47" s="25">
        <f>IsRunning!F47</f>
        <v>0</v>
      </c>
      <c r="CC47" s="25">
        <f>IsRunning!G47</f>
        <v>0</v>
      </c>
      <c r="CD47" s="25">
        <f>IsRunning!H47</f>
        <v>0</v>
      </c>
      <c r="CE47" s="25">
        <f>IsRunning!I47</f>
        <v>0</v>
      </c>
      <c r="CF47" s="25">
        <f>IsRunning!J47</f>
        <v>0</v>
      </c>
      <c r="CG47" s="25">
        <f>IsRunning!K47</f>
        <v>0</v>
      </c>
      <c r="CH47" s="25">
        <f>IsRunning!L47</f>
        <v>0</v>
      </c>
      <c r="CI47" s="29">
        <f>IsCourse!B47</f>
        <v>0</v>
      </c>
      <c r="CJ47" s="29">
        <f>IsCourse!C47</f>
        <v>0</v>
      </c>
      <c r="CK47" s="29">
        <f>IsCourse!D47</f>
        <v>0</v>
      </c>
      <c r="CL47" s="29">
        <f>IsZone1!B47</f>
        <v>1</v>
      </c>
      <c r="CM47" s="29">
        <f>IsZone1!C47</f>
        <v>0</v>
      </c>
      <c r="CN47" s="29">
        <f>IsZone1!D47</f>
        <v>0</v>
      </c>
      <c r="CO47" s="29">
        <f>IsZone1!E47</f>
        <v>1</v>
      </c>
      <c r="CP47" s="29">
        <f>IsZone1!F47</f>
        <v>1</v>
      </c>
      <c r="CQ47" s="29">
        <f>IsZone1!G47</f>
        <v>1</v>
      </c>
      <c r="CR47" s="29">
        <f>IsZone1!H47</f>
        <v>1</v>
      </c>
      <c r="CS47" s="29">
        <f>IsZone2!B47</f>
        <v>0</v>
      </c>
      <c r="CT47" s="29">
        <f>IsZone2!C47</f>
        <v>0</v>
      </c>
      <c r="CU47" s="29">
        <f>IsZone2!D47</f>
        <v>0</v>
      </c>
      <c r="CV47" s="29">
        <f>IsZone2!E47</f>
        <v>0</v>
      </c>
      <c r="CW47" s="29">
        <f>IsZone2!F47</f>
        <v>0</v>
      </c>
      <c r="CX47" s="29">
        <f>IsZone2!G47</f>
        <v>0</v>
      </c>
      <c r="CY47" s="29">
        <f>IsZone2!H47</f>
        <v>0</v>
      </c>
      <c r="CZ47" s="25">
        <f>IsZone3!B47</f>
        <v>0</v>
      </c>
      <c r="DA47" s="25">
        <f>IsZone3!C47</f>
        <v>0</v>
      </c>
      <c r="DB47" s="25">
        <f>IsZone3!D47</f>
        <v>0</v>
      </c>
      <c r="DC47" s="25">
        <f>IsZone3!E47</f>
        <v>0</v>
      </c>
      <c r="DD47" s="25">
        <f>IsZone3!F47</f>
        <v>0</v>
      </c>
      <c r="DE47" s="25">
        <f>IsZone3!G47</f>
        <v>0</v>
      </c>
      <c r="DF47" s="25">
        <f>IsZone3!H47</f>
        <v>0</v>
      </c>
      <c r="DG47" s="25">
        <f>IsZone4!B47</f>
        <v>0</v>
      </c>
      <c r="DH47" s="25">
        <f>IsZone4!C47</f>
        <v>0</v>
      </c>
      <c r="DI47" s="25">
        <f>IsZone4!D47</f>
        <v>0</v>
      </c>
      <c r="DJ47" s="25">
        <f>IsZone4!E47</f>
        <v>0</v>
      </c>
      <c r="DK47" s="25">
        <f>IsZone4!F47</f>
        <v>0</v>
      </c>
      <c r="DL47" s="25">
        <f>IsZone4!G47</f>
        <v>0</v>
      </c>
      <c r="DM47" s="25">
        <f>IsZone4!H47</f>
        <v>0</v>
      </c>
      <c r="DN47" s="25">
        <f>IsZone5!B47</f>
        <v>0</v>
      </c>
      <c r="DO47" s="25">
        <f>IsZone5!C47</f>
        <v>0</v>
      </c>
      <c r="DP47" s="25">
        <f>IsZone5!D47</f>
        <v>0</v>
      </c>
      <c r="DQ47" s="25">
        <f>IsZone5!E47</f>
        <v>0</v>
      </c>
      <c r="DR47" s="25">
        <f>IsZone5!F47</f>
        <v>0</v>
      </c>
      <c r="DS47" s="25">
        <f>IsZone5!G47</f>
        <v>0</v>
      </c>
      <c r="DT47" s="25">
        <f>IsZone5!H47</f>
        <v>0</v>
      </c>
      <c r="DU47" s="29">
        <f>IsAnything!B47</f>
        <v>1</v>
      </c>
      <c r="DV47" s="29">
        <f>IsAnything!C47</f>
        <v>1</v>
      </c>
      <c r="DW47" s="29">
        <f>IsAnything!D47</f>
        <v>1</v>
      </c>
      <c r="DX47" s="29">
        <f>IsAnything!E47</f>
        <v>1</v>
      </c>
      <c r="DY47" s="29">
        <f>IsAnything!F47</f>
        <v>1</v>
      </c>
      <c r="DZ47" s="29">
        <f>IsAnything!G47</f>
        <v>1</v>
      </c>
    </row>
    <row r="48" spans="1:130" x14ac:dyDescent="0.15">
      <c r="A48" s="29">
        <f>Data!A48</f>
        <v>47</v>
      </c>
      <c r="B48" s="70">
        <f>Data!B48</f>
        <v>44329</v>
      </c>
      <c r="C48" s="71">
        <f>Data!C48</f>
        <v>0.53888888888888886</v>
      </c>
      <c r="D48" s="72">
        <f>Data!D48</f>
        <v>44329.538888888892</v>
      </c>
      <c r="E48" s="29" t="str">
        <f>Data!E48</f>
        <v>Yoga</v>
      </c>
      <c r="F48" s="29">
        <f>Data!F48</f>
        <v>0</v>
      </c>
      <c r="G48" s="29">
        <f>Data!G48</f>
        <v>48</v>
      </c>
      <c r="H48" s="29" t="str">
        <f>Data!H48</f>
        <v>Full Practice</v>
      </c>
      <c r="I48" s="29">
        <f>Data!I48</f>
        <v>0</v>
      </c>
      <c r="J48" s="29">
        <f>Data!J48</f>
        <v>92</v>
      </c>
      <c r="K48" s="29">
        <f>Data!K48</f>
        <v>113</v>
      </c>
      <c r="L48" s="29">
        <f>Data!L48</f>
        <v>224</v>
      </c>
      <c r="M48" s="29">
        <f>Data!M48</f>
        <v>1</v>
      </c>
      <c r="N48" s="29">
        <f>Data!N48</f>
        <v>0</v>
      </c>
      <c r="O48" s="29">
        <f>Data!O48</f>
        <v>0</v>
      </c>
      <c r="P48" s="29">
        <f>Data!P48</f>
        <v>0</v>
      </c>
      <c r="Q48" s="29">
        <f>Data!Q48</f>
        <v>62</v>
      </c>
      <c r="R48" s="29">
        <f>Data!R48</f>
        <v>44</v>
      </c>
      <c r="S48" s="29">
        <f>Data!S48</f>
        <v>50</v>
      </c>
      <c r="T48" s="25">
        <f>Work!B48</f>
        <v>-1.1638480068611521</v>
      </c>
      <c r="U48" s="25">
        <f>Work!C48</f>
        <v>-1.3607322101173871</v>
      </c>
      <c r="V48" s="25">
        <f>Work!D48</f>
        <v>0</v>
      </c>
      <c r="W48" s="25">
        <f>Work!E48</f>
        <v>0</v>
      </c>
      <c r="X48" s="25">
        <f>Work!F48</f>
        <v>0</v>
      </c>
      <c r="Y48" s="25">
        <f>Work!G48</f>
        <v>0</v>
      </c>
      <c r="Z48" s="25">
        <f>Work!H48</f>
        <v>0</v>
      </c>
      <c r="AA48" s="25">
        <f>Work!I48</f>
        <v>0</v>
      </c>
      <c r="AB48" s="25">
        <f>Work!J48</f>
        <v>0</v>
      </c>
      <c r="AC48" s="25">
        <f>Work!K48</f>
        <v>0</v>
      </c>
      <c r="AD48" s="25">
        <f>Work!L48</f>
        <v>0</v>
      </c>
      <c r="AE48" s="25">
        <f>Work!M48</f>
        <v>4.666666666666667</v>
      </c>
      <c r="AF48" s="25">
        <f>Work!N48</f>
        <v>0</v>
      </c>
      <c r="AG48" s="25">
        <f>Work!O48</f>
        <v>0</v>
      </c>
      <c r="AH48" s="25">
        <f>Work!P48</f>
        <v>-0.84289572926922673</v>
      </c>
      <c r="AI48" s="25">
        <f>Work!Q48</f>
        <v>-0.37173662679811298</v>
      </c>
      <c r="AJ48" s="25">
        <f>Work!R48</f>
        <v>5.0724637681159424E-2</v>
      </c>
      <c r="AK48" s="25">
        <f>Work!S48</f>
        <v>0.31940307033791349</v>
      </c>
      <c r="AL48" s="25">
        <f>Work!T48</f>
        <v>0</v>
      </c>
      <c r="AM48" s="25">
        <f>Work!U48</f>
        <v>0</v>
      </c>
      <c r="AN48" s="25">
        <f>Work!V48</f>
        <v>0</v>
      </c>
      <c r="AO48" s="25">
        <f>Work!W48</f>
        <v>-0.63579374146814294</v>
      </c>
      <c r="AP48" s="25">
        <f>IsYoga!C48</f>
        <v>1</v>
      </c>
      <c r="AQ48" s="25">
        <f>IsYoga!D48</f>
        <v>1</v>
      </c>
      <c r="AR48" s="25">
        <f>IsYoga!E48</f>
        <v>0</v>
      </c>
      <c r="AS48" s="25">
        <f>IsYoga!F48</f>
        <v>0</v>
      </c>
      <c r="AT48" s="25">
        <f>IsYoga!G48</f>
        <v>0</v>
      </c>
      <c r="AU48" s="25">
        <f>IsYoga!H48</f>
        <v>1</v>
      </c>
      <c r="AV48" s="25">
        <f>IsYoga!I48</f>
        <v>1</v>
      </c>
      <c r="AW48" s="25">
        <f>IsYoga!J48</f>
        <v>1</v>
      </c>
      <c r="AX48" s="25">
        <f>IsYoga!K48</f>
        <v>1</v>
      </c>
      <c r="AY48" s="25">
        <f>IsYoga!L48</f>
        <v>1</v>
      </c>
      <c r="AZ48" s="25">
        <f>IsBiking!C48</f>
        <v>0</v>
      </c>
      <c r="BA48" s="25">
        <f>IsBiking!D48</f>
        <v>0</v>
      </c>
      <c r="BB48" s="25">
        <f>IsBiking!E48</f>
        <v>0</v>
      </c>
      <c r="BC48" s="25">
        <f>IsBiking!F48</f>
        <v>0</v>
      </c>
      <c r="BD48" s="25">
        <f>IsBiking!G48</f>
        <v>0</v>
      </c>
      <c r="BE48" s="25">
        <f>IsBiking!H48</f>
        <v>0</v>
      </c>
      <c r="BF48" s="25">
        <f>IsBiking!I48</f>
        <v>0</v>
      </c>
      <c r="BG48" s="25">
        <f>IsBiking!J48</f>
        <v>0</v>
      </c>
      <c r="BH48" s="25">
        <f>IsBiking!K48</f>
        <v>0</v>
      </c>
      <c r="BI48" s="25">
        <f>IsBiking!L48</f>
        <v>0</v>
      </c>
      <c r="BJ48" s="25">
        <f>IsBiking!M48</f>
        <v>0</v>
      </c>
      <c r="BK48" s="25">
        <f>IsBiking!N48</f>
        <v>0</v>
      </c>
      <c r="BL48" s="25">
        <f>IsBiking!O48</f>
        <v>0</v>
      </c>
      <c r="BM48" s="25">
        <f>IsWalking!B48</f>
        <v>0</v>
      </c>
      <c r="BN48" s="25">
        <f>IsWalking!C48</f>
        <v>0</v>
      </c>
      <c r="BO48" s="25">
        <f>IsWalking!D48</f>
        <v>0</v>
      </c>
      <c r="BP48" s="25">
        <f>IsWalking!E48</f>
        <v>0</v>
      </c>
      <c r="BQ48" s="25">
        <f>IsWalking!F48</f>
        <v>0</v>
      </c>
      <c r="BR48" s="25">
        <f>IsWalking!G48</f>
        <v>0</v>
      </c>
      <c r="BS48" s="25">
        <f>IsWalking!H48</f>
        <v>0</v>
      </c>
      <c r="BT48" s="25">
        <f>IsWalking!I48</f>
        <v>0</v>
      </c>
      <c r="BU48" s="25">
        <f>IsWalking!J48</f>
        <v>0</v>
      </c>
      <c r="BV48" s="25">
        <f>IsWalking!K48</f>
        <v>0</v>
      </c>
      <c r="BW48" s="25">
        <f>IsWalking!L48</f>
        <v>0</v>
      </c>
      <c r="BX48" s="25">
        <f>IsRunning!B48</f>
        <v>0</v>
      </c>
      <c r="BY48" s="25">
        <f>IsRunning!C48</f>
        <v>0</v>
      </c>
      <c r="BZ48" s="25">
        <f>IsRunning!D48</f>
        <v>0</v>
      </c>
      <c r="CA48" s="25">
        <f>IsRunning!E48</f>
        <v>0</v>
      </c>
      <c r="CB48" s="25">
        <f>IsRunning!F48</f>
        <v>0</v>
      </c>
      <c r="CC48" s="25">
        <f>IsRunning!G48</f>
        <v>0</v>
      </c>
      <c r="CD48" s="25">
        <f>IsRunning!H48</f>
        <v>0</v>
      </c>
      <c r="CE48" s="25">
        <f>IsRunning!I48</f>
        <v>0</v>
      </c>
      <c r="CF48" s="25">
        <f>IsRunning!J48</f>
        <v>0</v>
      </c>
      <c r="CG48" s="25">
        <f>IsRunning!K48</f>
        <v>0</v>
      </c>
      <c r="CH48" s="25">
        <f>IsRunning!L48</f>
        <v>0</v>
      </c>
      <c r="CI48" s="29">
        <f>IsCourse!B48</f>
        <v>0</v>
      </c>
      <c r="CJ48" s="29">
        <f>IsCourse!C48</f>
        <v>0</v>
      </c>
      <c r="CK48" s="29">
        <f>IsCourse!D48</f>
        <v>0</v>
      </c>
      <c r="CL48" s="29">
        <f>IsZone1!B48</f>
        <v>1</v>
      </c>
      <c r="CM48" s="29">
        <f>IsZone1!C48</f>
        <v>0</v>
      </c>
      <c r="CN48" s="29">
        <f>IsZone1!D48</f>
        <v>1</v>
      </c>
      <c r="CO48" s="29">
        <f>IsZone1!E48</f>
        <v>1</v>
      </c>
      <c r="CP48" s="29">
        <f>IsZone1!F48</f>
        <v>1</v>
      </c>
      <c r="CQ48" s="29">
        <f>IsZone1!G48</f>
        <v>1</v>
      </c>
      <c r="CR48" s="29">
        <f>IsZone1!H48</f>
        <v>1</v>
      </c>
      <c r="CS48" s="29">
        <f>IsZone2!B48</f>
        <v>0</v>
      </c>
      <c r="CT48" s="29">
        <f>IsZone2!C48</f>
        <v>0</v>
      </c>
      <c r="CU48" s="29">
        <f>IsZone2!D48</f>
        <v>0</v>
      </c>
      <c r="CV48" s="29">
        <f>IsZone2!E48</f>
        <v>0</v>
      </c>
      <c r="CW48" s="29">
        <f>IsZone2!F48</f>
        <v>0</v>
      </c>
      <c r="CX48" s="29">
        <f>IsZone2!G48</f>
        <v>0</v>
      </c>
      <c r="CY48" s="29">
        <f>IsZone2!H48</f>
        <v>0</v>
      </c>
      <c r="CZ48" s="25">
        <f>IsZone3!B48</f>
        <v>0</v>
      </c>
      <c r="DA48" s="25">
        <f>IsZone3!C48</f>
        <v>0</v>
      </c>
      <c r="DB48" s="25">
        <f>IsZone3!D48</f>
        <v>0</v>
      </c>
      <c r="DC48" s="25">
        <f>IsZone3!E48</f>
        <v>0</v>
      </c>
      <c r="DD48" s="25">
        <f>IsZone3!F48</f>
        <v>0</v>
      </c>
      <c r="DE48" s="25">
        <f>IsZone3!G48</f>
        <v>0</v>
      </c>
      <c r="DF48" s="25">
        <f>IsZone3!H48</f>
        <v>0</v>
      </c>
      <c r="DG48" s="25">
        <f>IsZone4!B48</f>
        <v>0</v>
      </c>
      <c r="DH48" s="25">
        <f>IsZone4!C48</f>
        <v>0</v>
      </c>
      <c r="DI48" s="25">
        <f>IsZone4!D48</f>
        <v>0</v>
      </c>
      <c r="DJ48" s="25">
        <f>IsZone4!E48</f>
        <v>0</v>
      </c>
      <c r="DK48" s="25">
        <f>IsZone4!F48</f>
        <v>0</v>
      </c>
      <c r="DL48" s="25">
        <f>IsZone4!G48</f>
        <v>0</v>
      </c>
      <c r="DM48" s="25">
        <f>IsZone4!H48</f>
        <v>0</v>
      </c>
      <c r="DN48" s="25">
        <f>IsZone5!B48</f>
        <v>0</v>
      </c>
      <c r="DO48" s="25">
        <f>IsZone5!C48</f>
        <v>0</v>
      </c>
      <c r="DP48" s="25">
        <f>IsZone5!D48</f>
        <v>0</v>
      </c>
      <c r="DQ48" s="25">
        <f>IsZone5!E48</f>
        <v>0</v>
      </c>
      <c r="DR48" s="25">
        <f>IsZone5!F48</f>
        <v>0</v>
      </c>
      <c r="DS48" s="25">
        <f>IsZone5!G48</f>
        <v>0</v>
      </c>
      <c r="DT48" s="25">
        <f>IsZone5!H48</f>
        <v>0</v>
      </c>
      <c r="DU48" s="29">
        <f>IsAnything!B48</f>
        <v>0</v>
      </c>
      <c r="DV48" s="29">
        <f>IsAnything!C48</f>
        <v>1</v>
      </c>
      <c r="DW48" s="29">
        <f>IsAnything!D48</f>
        <v>1</v>
      </c>
      <c r="DX48" s="29">
        <f>IsAnything!E48</f>
        <v>1</v>
      </c>
      <c r="DY48" s="29">
        <f>IsAnything!F48</f>
        <v>1</v>
      </c>
      <c r="DZ48" s="29">
        <f>IsAnything!G48</f>
        <v>1</v>
      </c>
    </row>
    <row r="49" spans="1:130" x14ac:dyDescent="0.15">
      <c r="A49" s="29">
        <f>Data!A49</f>
        <v>48</v>
      </c>
      <c r="B49" s="70">
        <f>Data!B49</f>
        <v>44329</v>
      </c>
      <c r="C49" s="71">
        <f>Data!C49</f>
        <v>0.86111111111111116</v>
      </c>
      <c r="D49" s="72">
        <f>Data!D49</f>
        <v>44329.861111111109</v>
      </c>
      <c r="E49" s="29" t="str">
        <f>Data!E49</f>
        <v>Walking</v>
      </c>
      <c r="F49" s="29">
        <f>Data!F49</f>
        <v>5</v>
      </c>
      <c r="G49" s="29">
        <f>Data!G49</f>
        <v>68</v>
      </c>
      <c r="H49" s="29" t="str">
        <f>Data!H49</f>
        <v>Alta Vista</v>
      </c>
      <c r="I49" s="29">
        <f>Data!I49</f>
        <v>1</v>
      </c>
      <c r="J49" s="29">
        <f>Data!J49</f>
        <v>106</v>
      </c>
      <c r="K49" s="29">
        <f>Data!K49</f>
        <v>129</v>
      </c>
      <c r="L49" s="29">
        <f>Data!L49</f>
        <v>423</v>
      </c>
      <c r="M49" s="29">
        <f>Data!M49</f>
        <v>2</v>
      </c>
      <c r="N49" s="29">
        <f>Data!N49</f>
        <v>4.01</v>
      </c>
      <c r="O49" s="29">
        <f>Data!O49</f>
        <v>3.5440047253396001</v>
      </c>
      <c r="P49" s="29">
        <f>Data!P49</f>
        <v>643</v>
      </c>
      <c r="Q49" s="29">
        <f>Data!Q49</f>
        <v>64</v>
      </c>
      <c r="R49" s="29">
        <f>Data!R49</f>
        <v>35</v>
      </c>
      <c r="S49" s="29">
        <f>Data!S49</f>
        <v>42</v>
      </c>
      <c r="T49" s="25">
        <f>Work!B49</f>
        <v>-0.51628685240017813</v>
      </c>
      <c r="U49" s="25">
        <f>Work!C49</f>
        <v>-0.56889635525171023</v>
      </c>
      <c r="V49" s="25">
        <f>Work!D49</f>
        <v>20852</v>
      </c>
      <c r="W49" s="25">
        <f>Work!E49</f>
        <v>306.64705882352939</v>
      </c>
      <c r="X49" s="25">
        <f>Work!F49</f>
        <v>6355.6896000000006</v>
      </c>
      <c r="Y49" s="25">
        <f>Work!G49</f>
        <v>93.466023529411757</v>
      </c>
      <c r="Z49" s="25">
        <f>Work!H49</f>
        <v>3.0836370611931709E-2</v>
      </c>
      <c r="AA49" s="25">
        <f>Work!I49</f>
        <v>9.4558823529411757</v>
      </c>
      <c r="AB49" s="25">
        <f>Work!J49</f>
        <v>195.9864</v>
      </c>
      <c r="AC49" s="25">
        <f>Work!K49</f>
        <v>0.10116919815845003</v>
      </c>
      <c r="AD49" s="25">
        <f>Work!L49</f>
        <v>2.8821529411764706</v>
      </c>
      <c r="AE49" s="25">
        <f>Work!M49</f>
        <v>6.2205882352941178</v>
      </c>
      <c r="AF49" s="25">
        <f>Work!N49</f>
        <v>2.0285823901784003E-2</v>
      </c>
      <c r="AG49" s="25">
        <f>Work!O49</f>
        <v>6.6554540360183725E-2</v>
      </c>
      <c r="AH49" s="25">
        <f>Work!P49</f>
        <v>-0.37550264336400691</v>
      </c>
      <c r="AI49" s="25">
        <f>Work!Q49</f>
        <v>-3.102348927057426E-3</v>
      </c>
      <c r="AJ49" s="25">
        <f>Work!R49</f>
        <v>5.8684794672586013E-2</v>
      </c>
      <c r="AK49" s="25">
        <f>Work!S49</f>
        <v>6.0089636461491186E-3</v>
      </c>
      <c r="AL49" s="25">
        <f>Work!T49</f>
        <v>148204.46009001456</v>
      </c>
      <c r="AM49" s="25">
        <f>Work!U49</f>
        <v>23.318391774515632</v>
      </c>
      <c r="AN49" s="25">
        <f>Work!V49</f>
        <v>2179.47735426492</v>
      </c>
      <c r="AO49" s="25">
        <f>Work!W49</f>
        <v>13927.145780784291</v>
      </c>
      <c r="AP49" s="25">
        <f>IsYoga!C49</f>
        <v>0</v>
      </c>
      <c r="AQ49" s="25">
        <f>IsYoga!D49</f>
        <v>0</v>
      </c>
      <c r="AR49" s="25">
        <f>IsYoga!E49</f>
        <v>0</v>
      </c>
      <c r="AS49" s="25">
        <f>IsYoga!F49</f>
        <v>0</v>
      </c>
      <c r="AT49" s="25">
        <f>IsYoga!G49</f>
        <v>0</v>
      </c>
      <c r="AU49" s="25">
        <f>IsYoga!H49</f>
        <v>0</v>
      </c>
      <c r="AV49" s="25">
        <f>IsYoga!I49</f>
        <v>0</v>
      </c>
      <c r="AW49" s="25">
        <f>IsYoga!J49</f>
        <v>0</v>
      </c>
      <c r="AX49" s="25">
        <f>IsYoga!K49</f>
        <v>0</v>
      </c>
      <c r="AY49" s="25">
        <f>IsYoga!L49</f>
        <v>0</v>
      </c>
      <c r="AZ49" s="25">
        <f>IsBiking!C49</f>
        <v>0</v>
      </c>
      <c r="BA49" s="25">
        <f>IsBiking!D49</f>
        <v>0</v>
      </c>
      <c r="BB49" s="25">
        <f>IsBiking!E49</f>
        <v>0</v>
      </c>
      <c r="BC49" s="25">
        <f>IsBiking!F49</f>
        <v>0</v>
      </c>
      <c r="BD49" s="25">
        <f>IsBiking!G49</f>
        <v>0</v>
      </c>
      <c r="BE49" s="25">
        <f>IsBiking!H49</f>
        <v>0</v>
      </c>
      <c r="BF49" s="25">
        <f>IsBiking!I49</f>
        <v>0</v>
      </c>
      <c r="BG49" s="25">
        <f>IsBiking!J49</f>
        <v>0</v>
      </c>
      <c r="BH49" s="25">
        <f>IsBiking!K49</f>
        <v>0</v>
      </c>
      <c r="BI49" s="25">
        <f>IsBiking!L49</f>
        <v>0</v>
      </c>
      <c r="BJ49" s="25">
        <f>IsBiking!M49</f>
        <v>0</v>
      </c>
      <c r="BK49" s="25">
        <f>IsBiking!N49</f>
        <v>0</v>
      </c>
      <c r="BL49" s="25">
        <f>IsBiking!O49</f>
        <v>0</v>
      </c>
      <c r="BM49" s="25">
        <f>IsWalking!B49</f>
        <v>1</v>
      </c>
      <c r="BN49" s="25">
        <f>IsWalking!C49</f>
        <v>0</v>
      </c>
      <c r="BO49" s="25">
        <f>IsWalking!D49</f>
        <v>0</v>
      </c>
      <c r="BP49" s="25">
        <f>IsWalking!E49</f>
        <v>0</v>
      </c>
      <c r="BQ49" s="25">
        <f>IsWalking!F49</f>
        <v>1</v>
      </c>
      <c r="BR49" s="25">
        <f>IsWalking!G49</f>
        <v>0</v>
      </c>
      <c r="BS49" s="25">
        <f>IsWalking!H49</f>
        <v>0</v>
      </c>
      <c r="BT49" s="25">
        <f>IsWalking!I49</f>
        <v>0</v>
      </c>
      <c r="BU49" s="25">
        <f>IsWalking!J49</f>
        <v>0</v>
      </c>
      <c r="BV49" s="25">
        <f>IsWalking!K49</f>
        <v>0</v>
      </c>
      <c r="BW49" s="25">
        <f>IsWalking!L49</f>
        <v>0</v>
      </c>
      <c r="BX49" s="25">
        <f>IsRunning!B49</f>
        <v>0</v>
      </c>
      <c r="BY49" s="25">
        <f>IsRunning!C49</f>
        <v>0</v>
      </c>
      <c r="BZ49" s="25">
        <f>IsRunning!D49</f>
        <v>0</v>
      </c>
      <c r="CA49" s="25">
        <f>IsRunning!E49</f>
        <v>0</v>
      </c>
      <c r="CB49" s="25">
        <f>IsRunning!F49</f>
        <v>0</v>
      </c>
      <c r="CC49" s="25">
        <f>IsRunning!G49</f>
        <v>0</v>
      </c>
      <c r="CD49" s="25">
        <f>IsRunning!H49</f>
        <v>0</v>
      </c>
      <c r="CE49" s="25">
        <f>IsRunning!I49</f>
        <v>0</v>
      </c>
      <c r="CF49" s="25">
        <f>IsRunning!J49</f>
        <v>0</v>
      </c>
      <c r="CG49" s="25">
        <f>IsRunning!K49</f>
        <v>0</v>
      </c>
      <c r="CH49" s="25">
        <f>IsRunning!L49</f>
        <v>0</v>
      </c>
      <c r="CI49" s="29">
        <f>IsCourse!B49</f>
        <v>0</v>
      </c>
      <c r="CJ49" s="29">
        <f>IsCourse!C49</f>
        <v>0</v>
      </c>
      <c r="CK49" s="29">
        <f>IsCourse!D49</f>
        <v>0</v>
      </c>
      <c r="CL49" s="29">
        <f>IsZone1!B49</f>
        <v>0</v>
      </c>
      <c r="CM49" s="29">
        <f>IsZone1!C49</f>
        <v>0</v>
      </c>
      <c r="CN49" s="29">
        <f>IsZone1!D49</f>
        <v>0</v>
      </c>
      <c r="CO49" s="29">
        <f>IsZone1!E49</f>
        <v>0</v>
      </c>
      <c r="CP49" s="29">
        <f>IsZone1!F49</f>
        <v>0</v>
      </c>
      <c r="CQ49" s="29">
        <f>IsZone1!G49</f>
        <v>0</v>
      </c>
      <c r="CR49" s="29">
        <f>IsZone1!H49</f>
        <v>0</v>
      </c>
      <c r="CS49" s="29">
        <f>IsZone2!B49</f>
        <v>1</v>
      </c>
      <c r="CT49" s="29">
        <f>IsZone2!C49</f>
        <v>0</v>
      </c>
      <c r="CU49" s="29">
        <f>IsZone2!D49</f>
        <v>0</v>
      </c>
      <c r="CV49" s="29">
        <f>IsZone2!E49</f>
        <v>1</v>
      </c>
      <c r="CW49" s="29">
        <f>IsZone2!F49</f>
        <v>1</v>
      </c>
      <c r="CX49" s="29">
        <f>IsZone2!G49</f>
        <v>1</v>
      </c>
      <c r="CY49" s="29">
        <f>IsZone2!H49</f>
        <v>1</v>
      </c>
      <c r="CZ49" s="25">
        <f>IsZone3!B49</f>
        <v>0</v>
      </c>
      <c r="DA49" s="25">
        <f>IsZone3!C49</f>
        <v>0</v>
      </c>
      <c r="DB49" s="25">
        <f>IsZone3!D49</f>
        <v>0</v>
      </c>
      <c r="DC49" s="25">
        <f>IsZone3!E49</f>
        <v>0</v>
      </c>
      <c r="DD49" s="25">
        <f>IsZone3!F49</f>
        <v>0</v>
      </c>
      <c r="DE49" s="25">
        <f>IsZone3!G49</f>
        <v>0</v>
      </c>
      <c r="DF49" s="25">
        <f>IsZone3!H49</f>
        <v>0</v>
      </c>
      <c r="DG49" s="25">
        <f>IsZone4!B49</f>
        <v>0</v>
      </c>
      <c r="DH49" s="25">
        <f>IsZone4!C49</f>
        <v>0</v>
      </c>
      <c r="DI49" s="25">
        <f>IsZone4!D49</f>
        <v>0</v>
      </c>
      <c r="DJ49" s="25">
        <f>IsZone4!E49</f>
        <v>0</v>
      </c>
      <c r="DK49" s="25">
        <f>IsZone4!F49</f>
        <v>0</v>
      </c>
      <c r="DL49" s="25">
        <f>IsZone4!G49</f>
        <v>0</v>
      </c>
      <c r="DM49" s="25">
        <f>IsZone4!H49</f>
        <v>0</v>
      </c>
      <c r="DN49" s="25">
        <f>IsZone5!B49</f>
        <v>0</v>
      </c>
      <c r="DO49" s="25">
        <f>IsZone5!C49</f>
        <v>0</v>
      </c>
      <c r="DP49" s="25">
        <f>IsZone5!D49</f>
        <v>0</v>
      </c>
      <c r="DQ49" s="25">
        <f>IsZone5!E49</f>
        <v>0</v>
      </c>
      <c r="DR49" s="25">
        <f>IsZone5!F49</f>
        <v>0</v>
      </c>
      <c r="DS49" s="25">
        <f>IsZone5!G49</f>
        <v>0</v>
      </c>
      <c r="DT49" s="25">
        <f>IsZone5!H49</f>
        <v>0</v>
      </c>
      <c r="DU49" s="29">
        <f>IsAnything!B49</f>
        <v>1</v>
      </c>
      <c r="DV49" s="29">
        <f>IsAnything!C49</f>
        <v>1</v>
      </c>
      <c r="DW49" s="29">
        <f>IsAnything!D49</f>
        <v>1</v>
      </c>
      <c r="DX49" s="29">
        <f>IsAnything!E49</f>
        <v>1</v>
      </c>
      <c r="DY49" s="29">
        <f>IsAnything!F49</f>
        <v>1</v>
      </c>
      <c r="DZ49" s="29">
        <f>IsAnything!G49</f>
        <v>1</v>
      </c>
    </row>
    <row r="50" spans="1:130" x14ac:dyDescent="0.15">
      <c r="A50" s="29">
        <f>Data!A50</f>
        <v>49</v>
      </c>
      <c r="B50" s="70">
        <f>Data!B50</f>
        <v>44330</v>
      </c>
      <c r="C50" s="71">
        <f>Data!C50</f>
        <v>0.59722222222222221</v>
      </c>
      <c r="D50" s="72">
        <f>Data!D50</f>
        <v>44330.597222222219</v>
      </c>
      <c r="E50" s="29" t="str">
        <f>Data!E50</f>
        <v>Mountain Biking</v>
      </c>
      <c r="F50" s="29">
        <f>Data!F50</f>
        <v>4</v>
      </c>
      <c r="G50" s="29">
        <f>Data!G50</f>
        <v>94</v>
      </c>
      <c r="H50" s="29" t="str">
        <f>Data!H50</f>
        <v>Whole Enchilada</v>
      </c>
      <c r="I50" s="29">
        <f>Data!I50</f>
        <v>15</v>
      </c>
      <c r="J50" s="29">
        <f>Data!J50</f>
        <v>151</v>
      </c>
      <c r="K50" s="29">
        <f>Data!K50</f>
        <v>163</v>
      </c>
      <c r="L50" s="29">
        <f>Data!L50</f>
        <v>697</v>
      </c>
      <c r="M50" s="29">
        <f>Data!M50</f>
        <v>4</v>
      </c>
      <c r="N50" s="29">
        <f>Data!N50</f>
        <v>15.34</v>
      </c>
      <c r="O50" s="29">
        <f>Data!O50</f>
        <v>9.8000000000000007</v>
      </c>
      <c r="P50" s="29">
        <f>Data!P50</f>
        <v>1254</v>
      </c>
      <c r="Q50" s="29">
        <f>Data!Q50</f>
        <v>72</v>
      </c>
      <c r="R50" s="29">
        <f>Data!R50</f>
        <v>35</v>
      </c>
      <c r="S50" s="29">
        <f>Data!S50</f>
        <v>26</v>
      </c>
      <c r="T50" s="25">
        <f>Work!B50</f>
        <v>1.5651597155100956</v>
      </c>
      <c r="U50" s="25">
        <f>Work!C50</f>
        <v>1.1137548363378533</v>
      </c>
      <c r="V50" s="25">
        <f>Work!D50</f>
        <v>79768</v>
      </c>
      <c r="W50" s="25">
        <f>Work!E50</f>
        <v>848.59574468085111</v>
      </c>
      <c r="X50" s="25">
        <f>Work!F50</f>
        <v>24313.286400000001</v>
      </c>
      <c r="Y50" s="25">
        <f>Work!G50</f>
        <v>258.65198297872342</v>
      </c>
      <c r="Z50" s="25">
        <f>Work!H50</f>
        <v>1.5720589710159463E-2</v>
      </c>
      <c r="AA50" s="25">
        <f>Work!I50</f>
        <v>13.340425531914894</v>
      </c>
      <c r="AB50" s="25">
        <f>Work!J50</f>
        <v>382.2192</v>
      </c>
      <c r="AC50" s="25">
        <f>Work!K50</f>
        <v>5.1576739544679569E-2</v>
      </c>
      <c r="AD50" s="25">
        <f>Work!L50</f>
        <v>4.0661617021276593</v>
      </c>
      <c r="AE50" s="25">
        <f>Work!M50</f>
        <v>7.4148936170212769</v>
      </c>
      <c r="AF50" s="25">
        <f>Work!N50</f>
        <v>8.7378397352321727E-3</v>
      </c>
      <c r="AG50" s="25">
        <f>Work!O50</f>
        <v>2.8667453199580618E-2</v>
      </c>
      <c r="AH50" s="25">
        <f>Work!P50</f>
        <v>0.2680436156210696</v>
      </c>
      <c r="AI50" s="25">
        <f>Work!Q50</f>
        <v>0.28022076778557148</v>
      </c>
      <c r="AJ50" s="25">
        <f>Work!R50</f>
        <v>4.9105255741862759E-2</v>
      </c>
      <c r="AK50" s="25">
        <f>Work!S50</f>
        <v>0.17903653218818358</v>
      </c>
      <c r="AL50" s="25">
        <f>Work!T50</f>
        <v>289033.27053324768</v>
      </c>
      <c r="AM50" s="25">
        <f>Work!U50</f>
        <v>11.887873394739744</v>
      </c>
      <c r="AN50" s="25">
        <f>Work!V50</f>
        <v>3074.8220269494432</v>
      </c>
      <c r="AO50" s="25">
        <f>Work!W50</f>
        <v>27161.787370263668</v>
      </c>
      <c r="AP50" s="25">
        <f>IsYoga!C50</f>
        <v>0</v>
      </c>
      <c r="AQ50" s="25">
        <f>IsYoga!D50</f>
        <v>0</v>
      </c>
      <c r="AR50" s="25">
        <f>IsYoga!E50</f>
        <v>0</v>
      </c>
      <c r="AS50" s="25">
        <f>IsYoga!F50</f>
        <v>0</v>
      </c>
      <c r="AT50" s="25">
        <f>IsYoga!G50</f>
        <v>0</v>
      </c>
      <c r="AU50" s="25">
        <f>IsYoga!H50</f>
        <v>0</v>
      </c>
      <c r="AV50" s="25">
        <f>IsYoga!I50</f>
        <v>0</v>
      </c>
      <c r="AW50" s="25">
        <f>IsYoga!J50</f>
        <v>0</v>
      </c>
      <c r="AX50" s="25">
        <f>IsYoga!K50</f>
        <v>0</v>
      </c>
      <c r="AY50" s="25">
        <f>IsYoga!L50</f>
        <v>0</v>
      </c>
      <c r="AZ50" s="25">
        <f>IsBiking!C50</f>
        <v>0</v>
      </c>
      <c r="BA50" s="25">
        <f>IsBiking!D50</f>
        <v>0</v>
      </c>
      <c r="BB50" s="25">
        <f>IsBiking!E50</f>
        <v>0</v>
      </c>
      <c r="BC50" s="25">
        <f>IsBiking!F50</f>
        <v>0</v>
      </c>
      <c r="BD50" s="25">
        <f>IsBiking!G50</f>
        <v>0</v>
      </c>
      <c r="BE50" s="25">
        <f>IsBiking!H50</f>
        <v>0</v>
      </c>
      <c r="BF50" s="25">
        <f>IsBiking!I50</f>
        <v>0</v>
      </c>
      <c r="BG50" s="25">
        <f>IsBiking!J50</f>
        <v>0</v>
      </c>
      <c r="BH50" s="25">
        <f>IsBiking!K50</f>
        <v>0</v>
      </c>
      <c r="BI50" s="25">
        <f>IsBiking!L50</f>
        <v>0</v>
      </c>
      <c r="BJ50" s="25">
        <f>IsBiking!M50</f>
        <v>0</v>
      </c>
      <c r="BK50" s="25">
        <f>IsBiking!N50</f>
        <v>0</v>
      </c>
      <c r="BL50" s="25">
        <f>IsBiking!O50</f>
        <v>0</v>
      </c>
      <c r="BM50" s="25">
        <f>IsWalking!B50</f>
        <v>0</v>
      </c>
      <c r="BN50" s="25">
        <f>IsWalking!C50</f>
        <v>0</v>
      </c>
      <c r="BO50" s="25">
        <f>IsWalking!D50</f>
        <v>0</v>
      </c>
      <c r="BP50" s="25">
        <f>IsWalking!E50</f>
        <v>0</v>
      </c>
      <c r="BQ50" s="25">
        <f>IsWalking!F50</f>
        <v>0</v>
      </c>
      <c r="BR50" s="25">
        <f>IsWalking!G50</f>
        <v>0</v>
      </c>
      <c r="BS50" s="25">
        <f>IsWalking!H50</f>
        <v>0</v>
      </c>
      <c r="BT50" s="25">
        <f>IsWalking!I50</f>
        <v>0</v>
      </c>
      <c r="BU50" s="25">
        <f>IsWalking!J50</f>
        <v>0</v>
      </c>
      <c r="BV50" s="25">
        <f>IsWalking!K50</f>
        <v>0</v>
      </c>
      <c r="BW50" s="25">
        <f>IsWalking!L50</f>
        <v>0</v>
      </c>
      <c r="BX50" s="25">
        <f>IsRunning!B50</f>
        <v>0</v>
      </c>
      <c r="BY50" s="25">
        <f>IsRunning!C50</f>
        <v>0</v>
      </c>
      <c r="BZ50" s="25">
        <f>IsRunning!D50</f>
        <v>0</v>
      </c>
      <c r="CA50" s="25">
        <f>IsRunning!E50</f>
        <v>0</v>
      </c>
      <c r="CB50" s="25">
        <f>IsRunning!F50</f>
        <v>0</v>
      </c>
      <c r="CC50" s="25">
        <f>IsRunning!G50</f>
        <v>0</v>
      </c>
      <c r="CD50" s="25">
        <f>IsRunning!H50</f>
        <v>0</v>
      </c>
      <c r="CE50" s="25">
        <f>IsRunning!I50</f>
        <v>0</v>
      </c>
      <c r="CF50" s="25">
        <f>IsRunning!J50</f>
        <v>0</v>
      </c>
      <c r="CG50" s="25">
        <f>IsRunning!K50</f>
        <v>0</v>
      </c>
      <c r="CH50" s="25">
        <f>IsRunning!L50</f>
        <v>0</v>
      </c>
      <c r="CI50" s="29">
        <f>IsCourse!B50</f>
        <v>0</v>
      </c>
      <c r="CJ50" s="29">
        <f>IsCourse!C50</f>
        <v>0</v>
      </c>
      <c r="CK50" s="29">
        <f>IsCourse!D50</f>
        <v>0</v>
      </c>
      <c r="CL50" s="29">
        <f>IsZone1!B50</f>
        <v>0</v>
      </c>
      <c r="CM50" s="29">
        <f>IsZone1!C50</f>
        <v>0</v>
      </c>
      <c r="CN50" s="29">
        <f>IsZone1!D50</f>
        <v>0</v>
      </c>
      <c r="CO50" s="29">
        <f>IsZone1!E50</f>
        <v>0</v>
      </c>
      <c r="CP50" s="29">
        <f>IsZone1!F50</f>
        <v>0</v>
      </c>
      <c r="CQ50" s="29">
        <f>IsZone1!G50</f>
        <v>0</v>
      </c>
      <c r="CR50" s="29">
        <f>IsZone1!H50</f>
        <v>0</v>
      </c>
      <c r="CS50" s="29">
        <f>IsZone2!B50</f>
        <v>0</v>
      </c>
      <c r="CT50" s="29">
        <f>IsZone2!C50</f>
        <v>0</v>
      </c>
      <c r="CU50" s="29">
        <f>IsZone2!D50</f>
        <v>0</v>
      </c>
      <c r="CV50" s="29">
        <f>IsZone2!E50</f>
        <v>0</v>
      </c>
      <c r="CW50" s="29">
        <f>IsZone2!F50</f>
        <v>0</v>
      </c>
      <c r="CX50" s="29">
        <f>IsZone2!G50</f>
        <v>0</v>
      </c>
      <c r="CY50" s="29">
        <f>IsZone2!H50</f>
        <v>0</v>
      </c>
      <c r="CZ50" s="25">
        <f>IsZone3!B50</f>
        <v>0</v>
      </c>
      <c r="DA50" s="25">
        <f>IsZone3!C50</f>
        <v>0</v>
      </c>
      <c r="DB50" s="25">
        <f>IsZone3!D50</f>
        <v>0</v>
      </c>
      <c r="DC50" s="25">
        <f>IsZone3!E50</f>
        <v>0</v>
      </c>
      <c r="DD50" s="25">
        <f>IsZone3!F50</f>
        <v>0</v>
      </c>
      <c r="DE50" s="25">
        <f>IsZone3!G50</f>
        <v>0</v>
      </c>
      <c r="DF50" s="25">
        <f>IsZone3!H50</f>
        <v>0</v>
      </c>
      <c r="DG50" s="25">
        <f>IsZone4!B50</f>
        <v>1</v>
      </c>
      <c r="DH50" s="25">
        <f>IsZone4!C50</f>
        <v>0</v>
      </c>
      <c r="DI50" s="25">
        <f>IsZone4!D50</f>
        <v>0</v>
      </c>
      <c r="DJ50" s="25">
        <f>IsZone4!E50</f>
        <v>0</v>
      </c>
      <c r="DK50" s="25">
        <f>IsZone4!F50</f>
        <v>0</v>
      </c>
      <c r="DL50" s="25">
        <f>IsZone4!G50</f>
        <v>0</v>
      </c>
      <c r="DM50" s="25">
        <f>IsZone4!H50</f>
        <v>1</v>
      </c>
      <c r="DN50" s="25">
        <f>IsZone5!B50</f>
        <v>0</v>
      </c>
      <c r="DO50" s="25">
        <f>IsZone5!C50</f>
        <v>0</v>
      </c>
      <c r="DP50" s="25">
        <f>IsZone5!D50</f>
        <v>0</v>
      </c>
      <c r="DQ50" s="25">
        <f>IsZone5!E50</f>
        <v>0</v>
      </c>
      <c r="DR50" s="25">
        <f>IsZone5!F50</f>
        <v>0</v>
      </c>
      <c r="DS50" s="25">
        <f>IsZone5!G50</f>
        <v>0</v>
      </c>
      <c r="DT50" s="25">
        <f>IsZone5!H50</f>
        <v>0</v>
      </c>
      <c r="DU50" s="29">
        <f>IsAnything!B50</f>
        <v>0</v>
      </c>
      <c r="DV50" s="29">
        <f>IsAnything!C50</f>
        <v>1</v>
      </c>
      <c r="DW50" s="29">
        <f>IsAnything!D50</f>
        <v>1</v>
      </c>
      <c r="DX50" s="29">
        <f>IsAnything!E50</f>
        <v>1</v>
      </c>
      <c r="DY50" s="29">
        <f>IsAnything!F50</f>
        <v>1</v>
      </c>
      <c r="DZ50" s="29">
        <f>IsAnything!G50</f>
        <v>1</v>
      </c>
    </row>
    <row r="51" spans="1:130" x14ac:dyDescent="0.15">
      <c r="A51" s="29">
        <f>Data!A51</f>
        <v>50</v>
      </c>
      <c r="B51" s="70">
        <f>Data!B51</f>
        <v>44332</v>
      </c>
      <c r="C51" s="71">
        <f>Data!C51</f>
        <v>0.32916666666666666</v>
      </c>
      <c r="D51" s="72">
        <f>Data!D51</f>
        <v>44332.32916666667</v>
      </c>
      <c r="E51" s="29" t="str">
        <f>Data!E51</f>
        <v>Biking</v>
      </c>
      <c r="F51" s="29">
        <f>Data!F51</f>
        <v>3</v>
      </c>
      <c r="G51" s="29">
        <f>Data!G51</f>
        <v>120</v>
      </c>
      <c r="H51" s="29" t="str">
        <f>Data!H51</f>
        <v>Riverwalk</v>
      </c>
      <c r="I51" s="29">
        <f>Data!I51</f>
        <v>10</v>
      </c>
      <c r="J51" s="29">
        <f>Data!J51</f>
        <v>126</v>
      </c>
      <c r="K51" s="29">
        <f>Data!K51</f>
        <v>152</v>
      </c>
      <c r="L51" s="29">
        <f>Data!L51</f>
        <v>774</v>
      </c>
      <c r="M51" s="29">
        <f>Data!M51</f>
        <v>3</v>
      </c>
      <c r="N51" s="29">
        <f>Data!N51</f>
        <v>29.05</v>
      </c>
      <c r="O51" s="29">
        <f>Data!O51</f>
        <v>14.5</v>
      </c>
      <c r="P51" s="29">
        <f>Data!P51</f>
        <v>697</v>
      </c>
      <c r="Q51" s="29">
        <f>Data!Q51</f>
        <v>62</v>
      </c>
      <c r="R51" s="29">
        <f>Data!R51</f>
        <v>54</v>
      </c>
      <c r="S51" s="29">
        <f>Data!S51</f>
        <v>75</v>
      </c>
      <c r="T51" s="25">
        <f>Work!B51</f>
        <v>0.40880051111549914</v>
      </c>
      <c r="U51" s="25">
        <f>Work!C51</f>
        <v>0.56936768611770039</v>
      </c>
      <c r="V51" s="25">
        <f>Work!D51</f>
        <v>151060</v>
      </c>
      <c r="W51" s="25">
        <f>Work!E51</f>
        <v>1258.8333333333333</v>
      </c>
      <c r="X51" s="25">
        <f>Work!F51</f>
        <v>46043.088000000003</v>
      </c>
      <c r="Y51" s="25">
        <f>Work!G51</f>
        <v>383.69240000000002</v>
      </c>
      <c r="Z51" s="25">
        <f>Work!H51</f>
        <v>4.6140606381570234E-3</v>
      </c>
      <c r="AA51" s="25">
        <f>Work!I51</f>
        <v>5.8083333333333336</v>
      </c>
      <c r="AB51" s="25">
        <f>Work!J51</f>
        <v>212.44560000000001</v>
      </c>
      <c r="AC51" s="25">
        <f>Work!K51</f>
        <v>1.5137994704091089E-2</v>
      </c>
      <c r="AD51" s="25">
        <f>Work!L51</f>
        <v>1.7703800000000001</v>
      </c>
      <c r="AE51" s="25">
        <f>Work!M51</f>
        <v>6.45</v>
      </c>
      <c r="AF51" s="25">
        <f>Work!N51</f>
        <v>5.1237918707798223E-3</v>
      </c>
      <c r="AG51" s="25">
        <f>Work!O51</f>
        <v>1.6810340783398367E-2</v>
      </c>
      <c r="AH51" s="25">
        <f>Work!P51</f>
        <v>0.44889420664972252</v>
      </c>
      <c r="AI51" s="25">
        <f>Work!Q51</f>
        <v>5.1320629635609474E-2</v>
      </c>
      <c r="AJ51" s="25">
        <f>Work!R51</f>
        <v>5.1190476190476189E-2</v>
      </c>
      <c r="AK51" s="25">
        <f>Work!S51</f>
        <v>0.12553954371429288</v>
      </c>
      <c r="AL51" s="25">
        <f>Work!T51</f>
        <v>160650.86886895823</v>
      </c>
      <c r="AM51" s="25">
        <f>Work!U51</f>
        <v>3.4891419287289813</v>
      </c>
      <c r="AN51" s="25">
        <f>Work!V51</f>
        <v>1338.7572405746519</v>
      </c>
      <c r="AO51" s="25">
        <f>Work!W51</f>
        <v>15096.819505550062</v>
      </c>
      <c r="AP51" s="25">
        <f>IsYoga!C51</f>
        <v>0</v>
      </c>
      <c r="AQ51" s="25">
        <f>IsYoga!D51</f>
        <v>0</v>
      </c>
      <c r="AR51" s="25">
        <f>IsYoga!E51</f>
        <v>0</v>
      </c>
      <c r="AS51" s="25">
        <f>IsYoga!F51</f>
        <v>0</v>
      </c>
      <c r="AT51" s="25">
        <f>IsYoga!G51</f>
        <v>0</v>
      </c>
      <c r="AU51" s="25">
        <f>IsYoga!H51</f>
        <v>0</v>
      </c>
      <c r="AV51" s="25">
        <f>IsYoga!I51</f>
        <v>0</v>
      </c>
      <c r="AW51" s="25">
        <f>IsYoga!J51</f>
        <v>0</v>
      </c>
      <c r="AX51" s="25">
        <f>IsYoga!K51</f>
        <v>0</v>
      </c>
      <c r="AY51" s="25">
        <f>IsYoga!L51</f>
        <v>0</v>
      </c>
      <c r="AZ51" s="25">
        <f>IsBiking!C51</f>
        <v>1</v>
      </c>
      <c r="BA51" s="25">
        <f>IsBiking!D51</f>
        <v>0</v>
      </c>
      <c r="BB51" s="25">
        <f>IsBiking!E51</f>
        <v>0</v>
      </c>
      <c r="BC51" s="25">
        <f>IsBiking!F51</f>
        <v>0</v>
      </c>
      <c r="BD51" s="25">
        <f>IsBiking!G51</f>
        <v>1</v>
      </c>
      <c r="BE51" s="25">
        <f>IsBiking!H51</f>
        <v>0</v>
      </c>
      <c r="BF51" s="25">
        <f>IsBiking!I51</f>
        <v>0</v>
      </c>
      <c r="BG51" s="25">
        <f>IsBiking!J51</f>
        <v>0</v>
      </c>
      <c r="BH51" s="25">
        <f>IsBiking!K51</f>
        <v>0</v>
      </c>
      <c r="BI51" s="25">
        <f>IsBiking!L51</f>
        <v>0</v>
      </c>
      <c r="BJ51" s="25">
        <f>IsBiking!M51</f>
        <v>0</v>
      </c>
      <c r="BK51" s="25">
        <f>IsBiking!N51</f>
        <v>0</v>
      </c>
      <c r="BL51" s="25">
        <f>IsBiking!O51</f>
        <v>0</v>
      </c>
      <c r="BM51" s="25">
        <f>IsWalking!B51</f>
        <v>0</v>
      </c>
      <c r="BN51" s="25">
        <f>IsWalking!C51</f>
        <v>0</v>
      </c>
      <c r="BO51" s="25">
        <f>IsWalking!D51</f>
        <v>0</v>
      </c>
      <c r="BP51" s="25">
        <f>IsWalking!E51</f>
        <v>0</v>
      </c>
      <c r="BQ51" s="25">
        <f>IsWalking!F51</f>
        <v>0</v>
      </c>
      <c r="BR51" s="25">
        <f>IsWalking!G51</f>
        <v>0</v>
      </c>
      <c r="BS51" s="25">
        <f>IsWalking!H51</f>
        <v>0</v>
      </c>
      <c r="BT51" s="25">
        <f>IsWalking!I51</f>
        <v>0</v>
      </c>
      <c r="BU51" s="25">
        <f>IsWalking!J51</f>
        <v>0</v>
      </c>
      <c r="BV51" s="25">
        <f>IsWalking!K51</f>
        <v>0</v>
      </c>
      <c r="BW51" s="25">
        <f>IsWalking!L51</f>
        <v>0</v>
      </c>
      <c r="BX51" s="25">
        <f>IsRunning!B51</f>
        <v>0</v>
      </c>
      <c r="BY51" s="25">
        <f>IsRunning!C51</f>
        <v>0</v>
      </c>
      <c r="BZ51" s="25">
        <f>IsRunning!D51</f>
        <v>0</v>
      </c>
      <c r="CA51" s="25">
        <f>IsRunning!E51</f>
        <v>0</v>
      </c>
      <c r="CB51" s="25">
        <f>IsRunning!F51</f>
        <v>0</v>
      </c>
      <c r="CC51" s="25">
        <f>IsRunning!G51</f>
        <v>0</v>
      </c>
      <c r="CD51" s="25">
        <f>IsRunning!H51</f>
        <v>0</v>
      </c>
      <c r="CE51" s="25">
        <f>IsRunning!I51</f>
        <v>0</v>
      </c>
      <c r="CF51" s="25">
        <f>IsRunning!J51</f>
        <v>0</v>
      </c>
      <c r="CG51" s="25">
        <f>IsRunning!K51</f>
        <v>0</v>
      </c>
      <c r="CH51" s="25">
        <f>IsRunning!L51</f>
        <v>0</v>
      </c>
      <c r="CI51" s="29">
        <f>IsCourse!B51</f>
        <v>0</v>
      </c>
      <c r="CJ51" s="29">
        <f>IsCourse!C51</f>
        <v>1</v>
      </c>
      <c r="CK51" s="29">
        <f>IsCourse!D51</f>
        <v>0</v>
      </c>
      <c r="CL51" s="29">
        <f>IsZone1!B51</f>
        <v>0</v>
      </c>
      <c r="CM51" s="29">
        <f>IsZone1!C51</f>
        <v>0</v>
      </c>
      <c r="CN51" s="29">
        <f>IsZone1!D51</f>
        <v>0</v>
      </c>
      <c r="CO51" s="29">
        <f>IsZone1!E51</f>
        <v>0</v>
      </c>
      <c r="CP51" s="29">
        <f>IsZone1!F51</f>
        <v>0</v>
      </c>
      <c r="CQ51" s="29">
        <f>IsZone1!G51</f>
        <v>0</v>
      </c>
      <c r="CR51" s="29">
        <f>IsZone1!H51</f>
        <v>0</v>
      </c>
      <c r="CS51" s="29">
        <f>IsZone2!B51</f>
        <v>0</v>
      </c>
      <c r="CT51" s="29">
        <f>IsZone2!C51</f>
        <v>0</v>
      </c>
      <c r="CU51" s="29">
        <f>IsZone2!D51</f>
        <v>0</v>
      </c>
      <c r="CV51" s="29">
        <f>IsZone2!E51</f>
        <v>0</v>
      </c>
      <c r="CW51" s="29">
        <f>IsZone2!F51</f>
        <v>0</v>
      </c>
      <c r="CX51" s="29">
        <f>IsZone2!G51</f>
        <v>0</v>
      </c>
      <c r="CY51" s="29">
        <f>IsZone2!H51</f>
        <v>0</v>
      </c>
      <c r="CZ51" s="25">
        <f>IsZone3!B51</f>
        <v>1</v>
      </c>
      <c r="DA51" s="25">
        <f>IsZone3!C51</f>
        <v>0</v>
      </c>
      <c r="DB51" s="25">
        <f>IsZone3!D51</f>
        <v>0</v>
      </c>
      <c r="DC51" s="25">
        <f>IsZone3!E51</f>
        <v>0</v>
      </c>
      <c r="DD51" s="25">
        <f>IsZone3!F51</f>
        <v>0</v>
      </c>
      <c r="DE51" s="25">
        <f>IsZone3!G51</f>
        <v>0</v>
      </c>
      <c r="DF51" s="25">
        <f>IsZone3!H51</f>
        <v>0</v>
      </c>
      <c r="DG51" s="25">
        <f>IsZone4!B51</f>
        <v>0</v>
      </c>
      <c r="DH51" s="25">
        <f>IsZone4!C51</f>
        <v>0</v>
      </c>
      <c r="DI51" s="25">
        <f>IsZone4!D51</f>
        <v>0</v>
      </c>
      <c r="DJ51" s="25">
        <f>IsZone4!E51</f>
        <v>0</v>
      </c>
      <c r="DK51" s="25">
        <f>IsZone4!F51</f>
        <v>0</v>
      </c>
      <c r="DL51" s="25">
        <f>IsZone4!G51</f>
        <v>0</v>
      </c>
      <c r="DM51" s="25">
        <f>IsZone4!H51</f>
        <v>0</v>
      </c>
      <c r="DN51" s="25">
        <f>IsZone5!B51</f>
        <v>0</v>
      </c>
      <c r="DO51" s="25">
        <f>IsZone5!C51</f>
        <v>0</v>
      </c>
      <c r="DP51" s="25">
        <f>IsZone5!D51</f>
        <v>0</v>
      </c>
      <c r="DQ51" s="25">
        <f>IsZone5!E51</f>
        <v>0</v>
      </c>
      <c r="DR51" s="25">
        <f>IsZone5!F51</f>
        <v>0</v>
      </c>
      <c r="DS51" s="25">
        <f>IsZone5!G51</f>
        <v>0</v>
      </c>
      <c r="DT51" s="25">
        <f>IsZone5!H51</f>
        <v>0</v>
      </c>
      <c r="DU51" s="29">
        <f>IsAnything!B51</f>
        <v>0</v>
      </c>
      <c r="DV51" s="29">
        <f>IsAnything!C51</f>
        <v>0</v>
      </c>
      <c r="DW51" s="29">
        <f>IsAnything!D51</f>
        <v>0</v>
      </c>
      <c r="DX51" s="29">
        <f>IsAnything!E51</f>
        <v>1</v>
      </c>
      <c r="DY51" s="29">
        <f>IsAnything!F51</f>
        <v>1</v>
      </c>
      <c r="DZ51" s="29">
        <f>IsAnything!G51</f>
        <v>1</v>
      </c>
    </row>
    <row r="52" spans="1:130" x14ac:dyDescent="0.15">
      <c r="A52" s="29">
        <f>Data!A52</f>
        <v>51</v>
      </c>
      <c r="B52" s="70">
        <f>Data!B52</f>
        <v>44333</v>
      </c>
      <c r="C52" s="71">
        <f>Data!C52</f>
        <v>0.5541666666666667</v>
      </c>
      <c r="D52" s="72">
        <f>Data!D52</f>
        <v>44333.554166666669</v>
      </c>
      <c r="E52" s="29" t="str">
        <f>Data!E52</f>
        <v>Yoga</v>
      </c>
      <c r="F52" s="29">
        <f>Data!F52</f>
        <v>0</v>
      </c>
      <c r="G52" s="29">
        <f>Data!G52</f>
        <v>33</v>
      </c>
      <c r="H52" s="29" t="str">
        <f>Data!H52</f>
        <v>Full Practice</v>
      </c>
      <c r="I52" s="29">
        <f>Data!I52</f>
        <v>0</v>
      </c>
      <c r="J52" s="29">
        <f>Data!J52</f>
        <v>97</v>
      </c>
      <c r="K52" s="29">
        <f>Data!K52</f>
        <v>116</v>
      </c>
      <c r="L52" s="29">
        <f>Data!L52</f>
        <v>206</v>
      </c>
      <c r="M52" s="29">
        <f>Data!M52</f>
        <v>1</v>
      </c>
      <c r="N52" s="29">
        <f>Data!N52</f>
        <v>0</v>
      </c>
      <c r="O52" s="29">
        <f>Data!O52</f>
        <v>0</v>
      </c>
      <c r="P52" s="29">
        <f>Data!P52</f>
        <v>0</v>
      </c>
      <c r="Q52" s="29">
        <f>Data!Q52</f>
        <v>75</v>
      </c>
      <c r="R52" s="29">
        <f>Data!R52</f>
        <v>52</v>
      </c>
      <c r="S52" s="29">
        <f>Data!S52</f>
        <v>44</v>
      </c>
      <c r="T52" s="25">
        <f>Work!B52</f>
        <v>-0.93257616598223281</v>
      </c>
      <c r="U52" s="25">
        <f>Work!C52</f>
        <v>-1.2122629873300728</v>
      </c>
      <c r="V52" s="25">
        <f>Work!D52</f>
        <v>0</v>
      </c>
      <c r="W52" s="25">
        <f>Work!E52</f>
        <v>0</v>
      </c>
      <c r="X52" s="25">
        <f>Work!F52</f>
        <v>0</v>
      </c>
      <c r="Y52" s="25">
        <f>Work!G52</f>
        <v>0</v>
      </c>
      <c r="Z52" s="25">
        <f>Work!H52</f>
        <v>0</v>
      </c>
      <c r="AA52" s="25">
        <f>Work!I52</f>
        <v>0</v>
      </c>
      <c r="AB52" s="25">
        <f>Work!J52</f>
        <v>0</v>
      </c>
      <c r="AC52" s="25">
        <f>Work!K52</f>
        <v>0</v>
      </c>
      <c r="AD52" s="25">
        <f>Work!L52</f>
        <v>0</v>
      </c>
      <c r="AE52" s="25">
        <f>Work!M52</f>
        <v>6.2424242424242422</v>
      </c>
      <c r="AF52" s="25">
        <f>Work!N52</f>
        <v>0</v>
      </c>
      <c r="AG52" s="25">
        <f>Work!O52</f>
        <v>0</v>
      </c>
      <c r="AH52" s="25">
        <f>Work!P52</f>
        <v>-0.88517249080839233</v>
      </c>
      <c r="AI52" s="25">
        <f>Work!Q52</f>
        <v>2.0777714101038762E-3</v>
      </c>
      <c r="AJ52" s="25">
        <f>Work!R52</f>
        <v>6.4354889097157142E-2</v>
      </c>
      <c r="AK52" s="25">
        <f>Work!S52</f>
        <v>-2.2279911131070675E-3</v>
      </c>
      <c r="AL52" s="25">
        <f>Work!T52</f>
        <v>0</v>
      </c>
      <c r="AM52" s="25">
        <f>Work!U52</f>
        <v>0</v>
      </c>
      <c r="AN52" s="25">
        <f>Work!V52</f>
        <v>0</v>
      </c>
      <c r="AO52" s="25">
        <f>Work!W52</f>
        <v>-0.63579374146814294</v>
      </c>
      <c r="AP52" s="25">
        <f>IsYoga!C52</f>
        <v>1</v>
      </c>
      <c r="AQ52" s="25">
        <f>IsYoga!D52</f>
        <v>1</v>
      </c>
      <c r="AR52" s="25">
        <f>IsYoga!E52</f>
        <v>0</v>
      </c>
      <c r="AS52" s="25">
        <f>IsYoga!F52</f>
        <v>0</v>
      </c>
      <c r="AT52" s="25">
        <f>IsYoga!G52</f>
        <v>0</v>
      </c>
      <c r="AU52" s="25">
        <f>IsYoga!H52</f>
        <v>0</v>
      </c>
      <c r="AV52" s="25">
        <f>IsYoga!I52</f>
        <v>0</v>
      </c>
      <c r="AW52" s="25">
        <f>IsYoga!J52</f>
        <v>0</v>
      </c>
      <c r="AX52" s="25">
        <f>IsYoga!K52</f>
        <v>0</v>
      </c>
      <c r="AY52" s="25">
        <f>IsYoga!L52</f>
        <v>0</v>
      </c>
      <c r="AZ52" s="25">
        <f>IsBiking!C52</f>
        <v>0</v>
      </c>
      <c r="BA52" s="25">
        <f>IsBiking!D52</f>
        <v>0</v>
      </c>
      <c r="BB52" s="25">
        <f>IsBiking!E52</f>
        <v>0</v>
      </c>
      <c r="BC52" s="25">
        <f>IsBiking!F52</f>
        <v>0</v>
      </c>
      <c r="BD52" s="25">
        <f>IsBiking!G52</f>
        <v>0</v>
      </c>
      <c r="BE52" s="25">
        <f>IsBiking!H52</f>
        <v>0</v>
      </c>
      <c r="BF52" s="25">
        <f>IsBiking!I52</f>
        <v>0</v>
      </c>
      <c r="BG52" s="25">
        <f>IsBiking!J52</f>
        <v>0</v>
      </c>
      <c r="BH52" s="25">
        <f>IsBiking!K52</f>
        <v>0</v>
      </c>
      <c r="BI52" s="25">
        <f>IsBiking!L52</f>
        <v>0</v>
      </c>
      <c r="BJ52" s="25">
        <f>IsBiking!M52</f>
        <v>0</v>
      </c>
      <c r="BK52" s="25">
        <f>IsBiking!N52</f>
        <v>0</v>
      </c>
      <c r="BL52" s="25">
        <f>IsBiking!O52</f>
        <v>0</v>
      </c>
      <c r="BM52" s="25">
        <f>IsWalking!B52</f>
        <v>0</v>
      </c>
      <c r="BN52" s="25">
        <f>IsWalking!C52</f>
        <v>0</v>
      </c>
      <c r="BO52" s="25">
        <f>IsWalking!D52</f>
        <v>0</v>
      </c>
      <c r="BP52" s="25">
        <f>IsWalking!E52</f>
        <v>0</v>
      </c>
      <c r="BQ52" s="25">
        <f>IsWalking!F52</f>
        <v>0</v>
      </c>
      <c r="BR52" s="25">
        <f>IsWalking!G52</f>
        <v>0</v>
      </c>
      <c r="BS52" s="25">
        <f>IsWalking!H52</f>
        <v>0</v>
      </c>
      <c r="BT52" s="25">
        <f>IsWalking!I52</f>
        <v>0</v>
      </c>
      <c r="BU52" s="25">
        <f>IsWalking!J52</f>
        <v>0</v>
      </c>
      <c r="BV52" s="25">
        <f>IsWalking!K52</f>
        <v>0</v>
      </c>
      <c r="BW52" s="25">
        <f>IsWalking!L52</f>
        <v>0</v>
      </c>
      <c r="BX52" s="25">
        <f>IsRunning!B52</f>
        <v>0</v>
      </c>
      <c r="BY52" s="25">
        <f>IsRunning!C52</f>
        <v>0</v>
      </c>
      <c r="BZ52" s="25">
        <f>IsRunning!D52</f>
        <v>0</v>
      </c>
      <c r="CA52" s="25">
        <f>IsRunning!E52</f>
        <v>0</v>
      </c>
      <c r="CB52" s="25">
        <f>IsRunning!F52</f>
        <v>0</v>
      </c>
      <c r="CC52" s="25">
        <f>IsRunning!G52</f>
        <v>0</v>
      </c>
      <c r="CD52" s="25">
        <f>IsRunning!H52</f>
        <v>0</v>
      </c>
      <c r="CE52" s="25">
        <f>IsRunning!I52</f>
        <v>0</v>
      </c>
      <c r="CF52" s="25">
        <f>IsRunning!J52</f>
        <v>0</v>
      </c>
      <c r="CG52" s="25">
        <f>IsRunning!K52</f>
        <v>0</v>
      </c>
      <c r="CH52" s="25">
        <f>IsRunning!L52</f>
        <v>0</v>
      </c>
      <c r="CI52" s="29">
        <f>IsCourse!B52</f>
        <v>0</v>
      </c>
      <c r="CJ52" s="29">
        <f>IsCourse!C52</f>
        <v>0</v>
      </c>
      <c r="CK52" s="29">
        <f>IsCourse!D52</f>
        <v>0</v>
      </c>
      <c r="CL52" s="29">
        <f>IsZone1!B52</f>
        <v>1</v>
      </c>
      <c r="CM52" s="29">
        <f>IsZone1!C52</f>
        <v>0</v>
      </c>
      <c r="CN52" s="29">
        <f>IsZone1!D52</f>
        <v>0</v>
      </c>
      <c r="CO52" s="29">
        <f>IsZone1!E52</f>
        <v>0</v>
      </c>
      <c r="CP52" s="29">
        <f>IsZone1!F52</f>
        <v>0</v>
      </c>
      <c r="CQ52" s="29">
        <f>IsZone1!G52</f>
        <v>0</v>
      </c>
      <c r="CR52" s="29">
        <f>IsZone1!H52</f>
        <v>0</v>
      </c>
      <c r="CS52" s="29">
        <f>IsZone2!B52</f>
        <v>0</v>
      </c>
      <c r="CT52" s="29">
        <f>IsZone2!C52</f>
        <v>0</v>
      </c>
      <c r="CU52" s="29">
        <f>IsZone2!D52</f>
        <v>0</v>
      </c>
      <c r="CV52" s="29">
        <f>IsZone2!E52</f>
        <v>0</v>
      </c>
      <c r="CW52" s="29">
        <f>IsZone2!F52</f>
        <v>0</v>
      </c>
      <c r="CX52" s="29">
        <f>IsZone2!G52</f>
        <v>0</v>
      </c>
      <c r="CY52" s="29">
        <f>IsZone2!H52</f>
        <v>0</v>
      </c>
      <c r="CZ52" s="25">
        <f>IsZone3!B52</f>
        <v>0</v>
      </c>
      <c r="DA52" s="25">
        <f>IsZone3!C52</f>
        <v>0</v>
      </c>
      <c r="DB52" s="25">
        <f>IsZone3!D52</f>
        <v>0</v>
      </c>
      <c r="DC52" s="25">
        <f>IsZone3!E52</f>
        <v>0</v>
      </c>
      <c r="DD52" s="25">
        <f>IsZone3!F52</f>
        <v>0</v>
      </c>
      <c r="DE52" s="25">
        <f>IsZone3!G52</f>
        <v>0</v>
      </c>
      <c r="DF52" s="25">
        <f>IsZone3!H52</f>
        <v>0</v>
      </c>
      <c r="DG52" s="25">
        <f>IsZone4!B52</f>
        <v>0</v>
      </c>
      <c r="DH52" s="25">
        <f>IsZone4!C52</f>
        <v>0</v>
      </c>
      <c r="DI52" s="25">
        <f>IsZone4!D52</f>
        <v>0</v>
      </c>
      <c r="DJ52" s="25">
        <f>IsZone4!E52</f>
        <v>0</v>
      </c>
      <c r="DK52" s="25">
        <f>IsZone4!F52</f>
        <v>0</v>
      </c>
      <c r="DL52" s="25">
        <f>IsZone4!G52</f>
        <v>0</v>
      </c>
      <c r="DM52" s="25">
        <f>IsZone4!H52</f>
        <v>0</v>
      </c>
      <c r="DN52" s="25">
        <f>IsZone5!B52</f>
        <v>0</v>
      </c>
      <c r="DO52" s="25">
        <f>IsZone5!C52</f>
        <v>0</v>
      </c>
      <c r="DP52" s="25">
        <f>IsZone5!D52</f>
        <v>0</v>
      </c>
      <c r="DQ52" s="25">
        <f>IsZone5!E52</f>
        <v>0</v>
      </c>
      <c r="DR52" s="25">
        <f>IsZone5!F52</f>
        <v>0</v>
      </c>
      <c r="DS52" s="25">
        <f>IsZone5!G52</f>
        <v>0</v>
      </c>
      <c r="DT52" s="25">
        <f>IsZone5!H52</f>
        <v>0</v>
      </c>
      <c r="DU52" s="29">
        <f>IsAnything!B52</f>
        <v>0</v>
      </c>
      <c r="DV52" s="29">
        <f>IsAnything!C52</f>
        <v>0</v>
      </c>
      <c r="DW52" s="29">
        <f>IsAnything!D52</f>
        <v>1</v>
      </c>
      <c r="DX52" s="29">
        <f>IsAnything!E52</f>
        <v>1</v>
      </c>
      <c r="DY52" s="29">
        <f>IsAnything!F52</f>
        <v>1</v>
      </c>
      <c r="DZ52" s="29">
        <f>IsAnything!G52</f>
        <v>1</v>
      </c>
    </row>
    <row r="53" spans="1:130" x14ac:dyDescent="0.15">
      <c r="A53" s="29">
        <f>Data!A53</f>
        <v>52</v>
      </c>
      <c r="B53" s="70">
        <f>Data!B53</f>
        <v>44333</v>
      </c>
      <c r="C53" s="71">
        <f>Data!C53</f>
        <v>0.57013888888888886</v>
      </c>
      <c r="D53" s="72">
        <f>Data!D53</f>
        <v>44333.570138888892</v>
      </c>
      <c r="E53" s="29" t="str">
        <f>Data!E53</f>
        <v>Running</v>
      </c>
      <c r="F53" s="29">
        <f>Data!F53</f>
        <v>1</v>
      </c>
      <c r="G53" s="29">
        <f>Data!G53</f>
        <v>44</v>
      </c>
      <c r="H53" s="29" t="str">
        <f>Data!H53</f>
        <v>Riverwalk</v>
      </c>
      <c r="I53" s="29">
        <f>Data!I53</f>
        <v>10</v>
      </c>
      <c r="J53" s="29">
        <f>Data!J53</f>
        <v>141</v>
      </c>
      <c r="K53" s="29">
        <f>Data!K53</f>
        <v>153</v>
      </c>
      <c r="L53" s="29">
        <f>Data!L53</f>
        <v>639</v>
      </c>
      <c r="M53" s="29">
        <f>Data!M53</f>
        <v>4</v>
      </c>
      <c r="N53" s="29">
        <f>Data!N53</f>
        <v>4.01</v>
      </c>
      <c r="O53" s="29">
        <f>Data!O53</f>
        <v>5.4545454545455003</v>
      </c>
      <c r="P53" s="29">
        <f>Data!P53</f>
        <v>60</v>
      </c>
      <c r="Q53" s="29">
        <f>Data!Q53</f>
        <v>78</v>
      </c>
      <c r="R53" s="29">
        <f>Data!R53</f>
        <v>54</v>
      </c>
      <c r="S53" s="29">
        <f>Data!S53</f>
        <v>45</v>
      </c>
      <c r="T53" s="25">
        <f>Work!B53</f>
        <v>1.102616033752257</v>
      </c>
      <c r="U53" s="25">
        <f>Work!C53</f>
        <v>0.61885742704680524</v>
      </c>
      <c r="V53" s="25">
        <f>Work!D53</f>
        <v>20852</v>
      </c>
      <c r="W53" s="25">
        <f>Work!E53</f>
        <v>473.90909090909093</v>
      </c>
      <c r="X53" s="25">
        <f>Work!F53</f>
        <v>6355.6896000000006</v>
      </c>
      <c r="Y53" s="25">
        <f>Work!G53</f>
        <v>144.44749090909093</v>
      </c>
      <c r="Z53" s="25">
        <f>Work!H53</f>
        <v>2.8774218300402837E-3</v>
      </c>
      <c r="AA53" s="25">
        <f>Work!I53</f>
        <v>1.3636363636363635</v>
      </c>
      <c r="AB53" s="25">
        <f>Work!J53</f>
        <v>18.288</v>
      </c>
      <c r="AC53" s="25">
        <f>Work!K53</f>
        <v>9.4403606368693646E-3</v>
      </c>
      <c r="AD53" s="25">
        <f>Work!L53</f>
        <v>0.41563636363636364</v>
      </c>
      <c r="AE53" s="25">
        <f>Work!M53</f>
        <v>14.522727272727273</v>
      </c>
      <c r="AF53" s="25">
        <f>Work!N53</f>
        <v>3.0644542489929025E-2</v>
      </c>
      <c r="AG53" s="25">
        <f>Work!O53</f>
        <v>0.10053983756538393</v>
      </c>
      <c r="AH53" s="25">
        <f>Work!P53</f>
        <v>0.13181849510598043</v>
      </c>
      <c r="AI53" s="25">
        <f>Work!Q53</f>
        <v>1.9664005466100136</v>
      </c>
      <c r="AJ53" s="25">
        <f>Work!R53</f>
        <v>0.10299806576402322</v>
      </c>
      <c r="AK53" s="25">
        <f>Work!S53</f>
        <v>1.783395566921202</v>
      </c>
      <c r="AL53" s="25">
        <f>Work!T53</f>
        <v>13829.3430877152</v>
      </c>
      <c r="AM53" s="25">
        <f>Work!U53</f>
        <v>2.1758996990216763</v>
      </c>
      <c r="AN53" s="25">
        <f>Work!V53</f>
        <v>314.30325199352728</v>
      </c>
      <c r="AO53" s="25">
        <f>Work!W53</f>
        <v>1299.0016782205</v>
      </c>
      <c r="AP53" s="25">
        <f>IsYoga!C53</f>
        <v>0</v>
      </c>
      <c r="AQ53" s="25">
        <f>IsYoga!D53</f>
        <v>0</v>
      </c>
      <c r="AR53" s="25">
        <f>IsYoga!E53</f>
        <v>0</v>
      </c>
      <c r="AS53" s="25">
        <f>IsYoga!F53</f>
        <v>0</v>
      </c>
      <c r="AT53" s="25">
        <f>IsYoga!G53</f>
        <v>0</v>
      </c>
      <c r="AU53" s="25">
        <f>IsYoga!H53</f>
        <v>0</v>
      </c>
      <c r="AV53" s="25">
        <f>IsYoga!I53</f>
        <v>0</v>
      </c>
      <c r="AW53" s="25">
        <f>IsYoga!J53</f>
        <v>0</v>
      </c>
      <c r="AX53" s="25">
        <f>IsYoga!K53</f>
        <v>0</v>
      </c>
      <c r="AY53" s="25">
        <f>IsYoga!L53</f>
        <v>0</v>
      </c>
      <c r="AZ53" s="25">
        <f>IsBiking!C53</f>
        <v>0</v>
      </c>
      <c r="BA53" s="25">
        <f>IsBiking!D53</f>
        <v>0</v>
      </c>
      <c r="BB53" s="25">
        <f>IsBiking!E53</f>
        <v>0</v>
      </c>
      <c r="BC53" s="25">
        <f>IsBiking!F53</f>
        <v>0</v>
      </c>
      <c r="BD53" s="25">
        <f>IsBiking!G53</f>
        <v>0</v>
      </c>
      <c r="BE53" s="25">
        <f>IsBiking!H53</f>
        <v>0</v>
      </c>
      <c r="BF53" s="25">
        <f>IsBiking!I53</f>
        <v>0</v>
      </c>
      <c r="BG53" s="25">
        <f>IsBiking!J53</f>
        <v>0</v>
      </c>
      <c r="BH53" s="25">
        <f>IsBiking!K53</f>
        <v>0</v>
      </c>
      <c r="BI53" s="25">
        <f>IsBiking!L53</f>
        <v>0</v>
      </c>
      <c r="BJ53" s="25">
        <f>IsBiking!M53</f>
        <v>0</v>
      </c>
      <c r="BK53" s="25">
        <f>IsBiking!N53</f>
        <v>0</v>
      </c>
      <c r="BL53" s="25">
        <f>IsBiking!O53</f>
        <v>0</v>
      </c>
      <c r="BM53" s="25">
        <f>IsWalking!B53</f>
        <v>0</v>
      </c>
      <c r="BN53" s="25">
        <f>IsWalking!C53</f>
        <v>0</v>
      </c>
      <c r="BO53" s="25">
        <f>IsWalking!D53</f>
        <v>0</v>
      </c>
      <c r="BP53" s="25">
        <f>IsWalking!E53</f>
        <v>0</v>
      </c>
      <c r="BQ53" s="25">
        <f>IsWalking!F53</f>
        <v>0</v>
      </c>
      <c r="BR53" s="25">
        <f>IsWalking!G53</f>
        <v>0</v>
      </c>
      <c r="BS53" s="25">
        <f>IsWalking!H53</f>
        <v>0</v>
      </c>
      <c r="BT53" s="25">
        <f>IsWalking!I53</f>
        <v>0</v>
      </c>
      <c r="BU53" s="25">
        <f>IsWalking!J53</f>
        <v>0</v>
      </c>
      <c r="BV53" s="25">
        <f>IsWalking!K53</f>
        <v>0</v>
      </c>
      <c r="BW53" s="25">
        <f>IsWalking!L53</f>
        <v>0</v>
      </c>
      <c r="BX53" s="25">
        <f>IsRunning!B53</f>
        <v>1</v>
      </c>
      <c r="BY53" s="25">
        <f>IsRunning!C53</f>
        <v>0</v>
      </c>
      <c r="BZ53" s="25">
        <f>IsRunning!D53</f>
        <v>0</v>
      </c>
      <c r="CA53" s="25">
        <f>IsRunning!E53</f>
        <v>1</v>
      </c>
      <c r="CB53" s="25">
        <f>IsRunning!F53</f>
        <v>0</v>
      </c>
      <c r="CC53" s="25">
        <f>IsRunning!G53</f>
        <v>0</v>
      </c>
      <c r="CD53" s="25">
        <f>IsRunning!H53</f>
        <v>0</v>
      </c>
      <c r="CE53" s="25">
        <f>IsRunning!I53</f>
        <v>0</v>
      </c>
      <c r="CF53" s="25">
        <f>IsRunning!J53</f>
        <v>0</v>
      </c>
      <c r="CG53" s="25">
        <f>IsRunning!K53</f>
        <v>0</v>
      </c>
      <c r="CH53" s="25">
        <f>IsRunning!L53</f>
        <v>0</v>
      </c>
      <c r="CI53" s="29">
        <f>IsCourse!B53</f>
        <v>0</v>
      </c>
      <c r="CJ53" s="29">
        <f>IsCourse!C53</f>
        <v>1</v>
      </c>
      <c r="CK53" s="29">
        <f>IsCourse!D53</f>
        <v>0</v>
      </c>
      <c r="CL53" s="29">
        <f>IsZone1!B53</f>
        <v>0</v>
      </c>
      <c r="CM53" s="29">
        <f>IsZone1!C53</f>
        <v>0</v>
      </c>
      <c r="CN53" s="29">
        <f>IsZone1!D53</f>
        <v>0</v>
      </c>
      <c r="CO53" s="29">
        <f>IsZone1!E53</f>
        <v>0</v>
      </c>
      <c r="CP53" s="29">
        <f>IsZone1!F53</f>
        <v>0</v>
      </c>
      <c r="CQ53" s="29">
        <f>IsZone1!G53</f>
        <v>0</v>
      </c>
      <c r="CR53" s="29">
        <f>IsZone1!H53</f>
        <v>0</v>
      </c>
      <c r="CS53" s="29">
        <f>IsZone2!B53</f>
        <v>0</v>
      </c>
      <c r="CT53" s="29">
        <f>IsZone2!C53</f>
        <v>0</v>
      </c>
      <c r="CU53" s="29">
        <f>IsZone2!D53</f>
        <v>0</v>
      </c>
      <c r="CV53" s="29">
        <f>IsZone2!E53</f>
        <v>0</v>
      </c>
      <c r="CW53" s="29">
        <f>IsZone2!F53</f>
        <v>0</v>
      </c>
      <c r="CX53" s="29">
        <f>IsZone2!G53</f>
        <v>0</v>
      </c>
      <c r="CY53" s="29">
        <f>IsZone2!H53</f>
        <v>0</v>
      </c>
      <c r="CZ53" s="25">
        <f>IsZone3!B53</f>
        <v>0</v>
      </c>
      <c r="DA53" s="25">
        <f>IsZone3!C53</f>
        <v>0</v>
      </c>
      <c r="DB53" s="25">
        <f>IsZone3!D53</f>
        <v>0</v>
      </c>
      <c r="DC53" s="25">
        <f>IsZone3!E53</f>
        <v>0</v>
      </c>
      <c r="DD53" s="25">
        <f>IsZone3!F53</f>
        <v>0</v>
      </c>
      <c r="DE53" s="25">
        <f>IsZone3!G53</f>
        <v>0</v>
      </c>
      <c r="DF53" s="25">
        <f>IsZone3!H53</f>
        <v>0</v>
      </c>
      <c r="DG53" s="25">
        <f>IsZone4!B53</f>
        <v>1</v>
      </c>
      <c r="DH53" s="25">
        <f>IsZone4!C53</f>
        <v>0</v>
      </c>
      <c r="DI53" s="25">
        <f>IsZone4!D53</f>
        <v>0</v>
      </c>
      <c r="DJ53" s="25">
        <f>IsZone4!E53</f>
        <v>0</v>
      </c>
      <c r="DK53" s="25">
        <f>IsZone4!F53</f>
        <v>0</v>
      </c>
      <c r="DL53" s="25">
        <f>IsZone4!G53</f>
        <v>0</v>
      </c>
      <c r="DM53" s="25">
        <f>IsZone4!H53</f>
        <v>1</v>
      </c>
      <c r="DN53" s="25">
        <f>IsZone5!B53</f>
        <v>0</v>
      </c>
      <c r="DO53" s="25">
        <f>IsZone5!C53</f>
        <v>0</v>
      </c>
      <c r="DP53" s="25">
        <f>IsZone5!D53</f>
        <v>0</v>
      </c>
      <c r="DQ53" s="25">
        <f>IsZone5!E53</f>
        <v>0</v>
      </c>
      <c r="DR53" s="25">
        <f>IsZone5!F53</f>
        <v>0</v>
      </c>
      <c r="DS53" s="25">
        <f>IsZone5!G53</f>
        <v>0</v>
      </c>
      <c r="DT53" s="25">
        <f>IsZone5!H53</f>
        <v>0</v>
      </c>
      <c r="DU53" s="29">
        <f>IsAnything!B53</f>
        <v>1</v>
      </c>
      <c r="DV53" s="29">
        <f>IsAnything!C53</f>
        <v>1</v>
      </c>
      <c r="DW53" s="29">
        <f>IsAnything!D53</f>
        <v>1</v>
      </c>
      <c r="DX53" s="29">
        <f>IsAnything!E53</f>
        <v>1</v>
      </c>
      <c r="DY53" s="29">
        <f>IsAnything!F53</f>
        <v>1</v>
      </c>
      <c r="DZ53" s="29">
        <f>IsAnything!G53</f>
        <v>1</v>
      </c>
    </row>
    <row r="54" spans="1:130" x14ac:dyDescent="0.15">
      <c r="A54" s="29">
        <f>Data!A54</f>
        <v>53</v>
      </c>
      <c r="B54" s="70">
        <f>Data!B54</f>
        <v>44334</v>
      </c>
      <c r="C54" s="71">
        <f>Data!C54</f>
        <v>0.53819444444444442</v>
      </c>
      <c r="D54" s="72">
        <f>Data!D54</f>
        <v>44334.538194444445</v>
      </c>
      <c r="E54" s="29" t="str">
        <f>Data!E54</f>
        <v>Yoga</v>
      </c>
      <c r="F54" s="29">
        <f>Data!F54</f>
        <v>0</v>
      </c>
      <c r="G54" s="29">
        <f>Data!G54</f>
        <v>48</v>
      </c>
      <c r="H54" s="29" t="str">
        <f>Data!H54</f>
        <v>Full Practice</v>
      </c>
      <c r="I54" s="29">
        <f>Data!I54</f>
        <v>0</v>
      </c>
      <c r="J54" s="29">
        <f>Data!J54</f>
        <v>91</v>
      </c>
      <c r="K54" s="29">
        <f>Data!K54</f>
        <v>114</v>
      </c>
      <c r="L54" s="29">
        <f>Data!L54</f>
        <v>262</v>
      </c>
      <c r="M54" s="29">
        <f>Data!M54</f>
        <v>1</v>
      </c>
      <c r="N54" s="29">
        <f>Data!N54</f>
        <v>0</v>
      </c>
      <c r="O54" s="29">
        <f>Data!O54</f>
        <v>0</v>
      </c>
      <c r="P54" s="29">
        <f>Data!P54</f>
        <v>0</v>
      </c>
      <c r="Q54" s="29">
        <f>Data!Q54</f>
        <v>71</v>
      </c>
      <c r="R54" s="29">
        <f>Data!R54</f>
        <v>60</v>
      </c>
      <c r="S54" s="29">
        <f>Data!S54</f>
        <v>63</v>
      </c>
      <c r="T54" s="25">
        <f>Work!B54</f>
        <v>-1.210102375036936</v>
      </c>
      <c r="U54" s="25">
        <f>Work!C54</f>
        <v>-1.3112424691882822</v>
      </c>
      <c r="V54" s="25">
        <f>Work!D54</f>
        <v>0</v>
      </c>
      <c r="W54" s="25">
        <f>Work!E54</f>
        <v>0</v>
      </c>
      <c r="X54" s="25">
        <f>Work!F54</f>
        <v>0</v>
      </c>
      <c r="Y54" s="25">
        <f>Work!G54</f>
        <v>0</v>
      </c>
      <c r="Z54" s="25">
        <f>Work!H54</f>
        <v>0</v>
      </c>
      <c r="AA54" s="25">
        <f>Work!I54</f>
        <v>0</v>
      </c>
      <c r="AB54" s="25">
        <f>Work!J54</f>
        <v>0</v>
      </c>
      <c r="AC54" s="25">
        <f>Work!K54</f>
        <v>0</v>
      </c>
      <c r="AD54" s="25">
        <f>Work!L54</f>
        <v>0</v>
      </c>
      <c r="AE54" s="25">
        <f>Work!M54</f>
        <v>5.458333333333333</v>
      </c>
      <c r="AF54" s="25">
        <f>Work!N54</f>
        <v>0</v>
      </c>
      <c r="AG54" s="25">
        <f>Work!O54</f>
        <v>0</v>
      </c>
      <c r="AH54" s="25">
        <f>Work!P54</f>
        <v>-0.75364478824209924</v>
      </c>
      <c r="AI54" s="25">
        <f>Work!Q54</f>
        <v>-0.1839308353906195</v>
      </c>
      <c r="AJ54" s="25">
        <f>Work!R54</f>
        <v>5.9981684981684977E-2</v>
      </c>
      <c r="AK54" s="25">
        <f>Work!S54</f>
        <v>0.15199609486346588</v>
      </c>
      <c r="AL54" s="25">
        <f>Work!T54</f>
        <v>0</v>
      </c>
      <c r="AM54" s="25">
        <f>Work!U54</f>
        <v>0</v>
      </c>
      <c r="AN54" s="25">
        <f>Work!V54</f>
        <v>0</v>
      </c>
      <c r="AO54" s="25">
        <f>Work!W54</f>
        <v>-0.63579374146814294</v>
      </c>
      <c r="AP54" s="25">
        <f>IsYoga!C54</f>
        <v>1</v>
      </c>
      <c r="AQ54" s="25">
        <f>IsYoga!D54</f>
        <v>1</v>
      </c>
      <c r="AR54" s="25">
        <f>IsYoga!E54</f>
        <v>0</v>
      </c>
      <c r="AS54" s="25">
        <f>IsYoga!F54</f>
        <v>0</v>
      </c>
      <c r="AT54" s="25">
        <f>IsYoga!G54</f>
        <v>0</v>
      </c>
      <c r="AU54" s="25">
        <f>IsYoga!H54</f>
        <v>1</v>
      </c>
      <c r="AV54" s="25">
        <f>IsYoga!I54</f>
        <v>1</v>
      </c>
      <c r="AW54" s="25">
        <f>IsYoga!J54</f>
        <v>1</v>
      </c>
      <c r="AX54" s="25">
        <f>IsYoga!K54</f>
        <v>1</v>
      </c>
      <c r="AY54" s="25">
        <f>IsYoga!L54</f>
        <v>1</v>
      </c>
      <c r="AZ54" s="25">
        <f>IsBiking!C54</f>
        <v>0</v>
      </c>
      <c r="BA54" s="25">
        <f>IsBiking!D54</f>
        <v>0</v>
      </c>
      <c r="BB54" s="25">
        <f>IsBiking!E54</f>
        <v>0</v>
      </c>
      <c r="BC54" s="25">
        <f>IsBiking!F54</f>
        <v>0</v>
      </c>
      <c r="BD54" s="25">
        <f>IsBiking!G54</f>
        <v>0</v>
      </c>
      <c r="BE54" s="25">
        <f>IsBiking!H54</f>
        <v>0</v>
      </c>
      <c r="BF54" s="25">
        <f>IsBiking!I54</f>
        <v>0</v>
      </c>
      <c r="BG54" s="25">
        <f>IsBiking!J54</f>
        <v>0</v>
      </c>
      <c r="BH54" s="25">
        <f>IsBiking!K54</f>
        <v>0</v>
      </c>
      <c r="BI54" s="25">
        <f>IsBiking!L54</f>
        <v>0</v>
      </c>
      <c r="BJ54" s="25">
        <f>IsBiking!M54</f>
        <v>0</v>
      </c>
      <c r="BK54" s="25">
        <f>IsBiking!N54</f>
        <v>0</v>
      </c>
      <c r="BL54" s="25">
        <f>IsBiking!O54</f>
        <v>0</v>
      </c>
      <c r="BM54" s="25">
        <f>IsWalking!B54</f>
        <v>0</v>
      </c>
      <c r="BN54" s="25">
        <f>IsWalking!C54</f>
        <v>0</v>
      </c>
      <c r="BO54" s="25">
        <f>IsWalking!D54</f>
        <v>0</v>
      </c>
      <c r="BP54" s="25">
        <f>IsWalking!E54</f>
        <v>0</v>
      </c>
      <c r="BQ54" s="25">
        <f>IsWalking!F54</f>
        <v>0</v>
      </c>
      <c r="BR54" s="25">
        <f>IsWalking!G54</f>
        <v>0</v>
      </c>
      <c r="BS54" s="25">
        <f>IsWalking!H54</f>
        <v>0</v>
      </c>
      <c r="BT54" s="25">
        <f>IsWalking!I54</f>
        <v>0</v>
      </c>
      <c r="BU54" s="25">
        <f>IsWalking!J54</f>
        <v>0</v>
      </c>
      <c r="BV54" s="25">
        <f>IsWalking!K54</f>
        <v>0</v>
      </c>
      <c r="BW54" s="25">
        <f>IsWalking!L54</f>
        <v>0</v>
      </c>
      <c r="BX54" s="25">
        <f>IsRunning!B54</f>
        <v>0</v>
      </c>
      <c r="BY54" s="25">
        <f>IsRunning!C54</f>
        <v>0</v>
      </c>
      <c r="BZ54" s="25">
        <f>IsRunning!D54</f>
        <v>0</v>
      </c>
      <c r="CA54" s="25">
        <f>IsRunning!E54</f>
        <v>0</v>
      </c>
      <c r="CB54" s="25">
        <f>IsRunning!F54</f>
        <v>0</v>
      </c>
      <c r="CC54" s="25">
        <f>IsRunning!G54</f>
        <v>0</v>
      </c>
      <c r="CD54" s="25">
        <f>IsRunning!H54</f>
        <v>0</v>
      </c>
      <c r="CE54" s="25">
        <f>IsRunning!I54</f>
        <v>0</v>
      </c>
      <c r="CF54" s="25">
        <f>IsRunning!J54</f>
        <v>0</v>
      </c>
      <c r="CG54" s="25">
        <f>IsRunning!K54</f>
        <v>0</v>
      </c>
      <c r="CH54" s="25">
        <f>IsRunning!L54</f>
        <v>0</v>
      </c>
      <c r="CI54" s="29">
        <f>IsCourse!B54</f>
        <v>0</v>
      </c>
      <c r="CJ54" s="29">
        <f>IsCourse!C54</f>
        <v>0</v>
      </c>
      <c r="CK54" s="29">
        <f>IsCourse!D54</f>
        <v>0</v>
      </c>
      <c r="CL54" s="29">
        <f>IsZone1!B54</f>
        <v>1</v>
      </c>
      <c r="CM54" s="29">
        <f>IsZone1!C54</f>
        <v>0</v>
      </c>
      <c r="CN54" s="29">
        <f>IsZone1!D54</f>
        <v>1</v>
      </c>
      <c r="CO54" s="29">
        <f>IsZone1!E54</f>
        <v>1</v>
      </c>
      <c r="CP54" s="29">
        <f>IsZone1!F54</f>
        <v>1</v>
      </c>
      <c r="CQ54" s="29">
        <f>IsZone1!G54</f>
        <v>1</v>
      </c>
      <c r="CR54" s="29">
        <f>IsZone1!H54</f>
        <v>1</v>
      </c>
      <c r="CS54" s="29">
        <f>IsZone2!B54</f>
        <v>0</v>
      </c>
      <c r="CT54" s="29">
        <f>IsZone2!C54</f>
        <v>0</v>
      </c>
      <c r="CU54" s="29">
        <f>IsZone2!D54</f>
        <v>0</v>
      </c>
      <c r="CV54" s="29">
        <f>IsZone2!E54</f>
        <v>0</v>
      </c>
      <c r="CW54" s="29">
        <f>IsZone2!F54</f>
        <v>0</v>
      </c>
      <c r="CX54" s="29">
        <f>IsZone2!G54</f>
        <v>0</v>
      </c>
      <c r="CY54" s="29">
        <f>IsZone2!H54</f>
        <v>0</v>
      </c>
      <c r="CZ54" s="25">
        <f>IsZone3!B54</f>
        <v>0</v>
      </c>
      <c r="DA54" s="25">
        <f>IsZone3!C54</f>
        <v>0</v>
      </c>
      <c r="DB54" s="25">
        <f>IsZone3!D54</f>
        <v>0</v>
      </c>
      <c r="DC54" s="25">
        <f>IsZone3!E54</f>
        <v>0</v>
      </c>
      <c r="DD54" s="25">
        <f>IsZone3!F54</f>
        <v>0</v>
      </c>
      <c r="DE54" s="25">
        <f>IsZone3!G54</f>
        <v>0</v>
      </c>
      <c r="DF54" s="25">
        <f>IsZone3!H54</f>
        <v>0</v>
      </c>
      <c r="DG54" s="25">
        <f>IsZone4!B54</f>
        <v>0</v>
      </c>
      <c r="DH54" s="25">
        <f>IsZone4!C54</f>
        <v>0</v>
      </c>
      <c r="DI54" s="25">
        <f>IsZone4!D54</f>
        <v>0</v>
      </c>
      <c r="DJ54" s="25">
        <f>IsZone4!E54</f>
        <v>0</v>
      </c>
      <c r="DK54" s="25">
        <f>IsZone4!F54</f>
        <v>0</v>
      </c>
      <c r="DL54" s="25">
        <f>IsZone4!G54</f>
        <v>0</v>
      </c>
      <c r="DM54" s="25">
        <f>IsZone4!H54</f>
        <v>0</v>
      </c>
      <c r="DN54" s="25">
        <f>IsZone5!B54</f>
        <v>0</v>
      </c>
      <c r="DO54" s="25">
        <f>IsZone5!C54</f>
        <v>0</v>
      </c>
      <c r="DP54" s="25">
        <f>IsZone5!D54</f>
        <v>0</v>
      </c>
      <c r="DQ54" s="25">
        <f>IsZone5!E54</f>
        <v>0</v>
      </c>
      <c r="DR54" s="25">
        <f>IsZone5!F54</f>
        <v>0</v>
      </c>
      <c r="DS54" s="25">
        <f>IsZone5!G54</f>
        <v>0</v>
      </c>
      <c r="DT54" s="25">
        <f>IsZone5!H54</f>
        <v>0</v>
      </c>
      <c r="DU54" s="29">
        <f>IsAnything!B54</f>
        <v>0</v>
      </c>
      <c r="DV54" s="29">
        <f>IsAnything!C54</f>
        <v>1</v>
      </c>
      <c r="DW54" s="29">
        <f>IsAnything!D54</f>
        <v>1</v>
      </c>
      <c r="DX54" s="29">
        <f>IsAnything!E54</f>
        <v>1</v>
      </c>
      <c r="DY54" s="29">
        <f>IsAnything!F54</f>
        <v>1</v>
      </c>
      <c r="DZ54" s="29">
        <f>IsAnything!G54</f>
        <v>1</v>
      </c>
    </row>
    <row r="55" spans="1:130" x14ac:dyDescent="0.15">
      <c r="A55" s="29">
        <f>Data!A55</f>
        <v>54</v>
      </c>
      <c r="B55" s="70">
        <f>Data!B55</f>
        <v>44334</v>
      </c>
      <c r="C55" s="71">
        <f>Data!C55</f>
        <v>0.84027777777777779</v>
      </c>
      <c r="D55" s="72">
        <f>Data!D55</f>
        <v>44334.840277777781</v>
      </c>
      <c r="E55" s="29" t="str">
        <f>Data!E55</f>
        <v>Walking</v>
      </c>
      <c r="F55" s="29">
        <f>Data!F55</f>
        <v>5</v>
      </c>
      <c r="G55" s="29">
        <f>Data!G55</f>
        <v>49</v>
      </c>
      <c r="H55" s="29" t="str">
        <f>Data!H55</f>
        <v>Riverwalk</v>
      </c>
      <c r="I55" s="29">
        <f>Data!I55</f>
        <v>10</v>
      </c>
      <c r="J55" s="29">
        <f>Data!J55</f>
        <v>92</v>
      </c>
      <c r="K55" s="29">
        <f>Data!K55</f>
        <v>107</v>
      </c>
      <c r="L55" s="29">
        <f>Data!L55</f>
        <v>225</v>
      </c>
      <c r="M55" s="29">
        <f>Data!M55</f>
        <v>1</v>
      </c>
      <c r="N55" s="29">
        <f>Data!N55</f>
        <v>2.83</v>
      </c>
      <c r="O55" s="29">
        <f>Data!O55</f>
        <v>3.4622042700518998</v>
      </c>
      <c r="P55" s="29">
        <f>Data!P55</f>
        <v>87</v>
      </c>
      <c r="Q55" s="29">
        <f>Data!Q55</f>
        <v>73</v>
      </c>
      <c r="R55" s="29">
        <f>Data!R55</f>
        <v>58</v>
      </c>
      <c r="S55" s="29">
        <f>Data!S55</f>
        <v>56</v>
      </c>
      <c r="T55" s="25">
        <f>Work!B55</f>
        <v>-1.1638480068611521</v>
      </c>
      <c r="U55" s="25">
        <f>Work!C55</f>
        <v>-1.657670655692016</v>
      </c>
      <c r="V55" s="25">
        <f>Work!D55</f>
        <v>14716</v>
      </c>
      <c r="W55" s="25">
        <f>Work!E55</f>
        <v>300.32653061224488</v>
      </c>
      <c r="X55" s="25">
        <f>Work!F55</f>
        <v>4485.4368000000004</v>
      </c>
      <c r="Y55" s="25">
        <f>Work!G55</f>
        <v>91.53952653061225</v>
      </c>
      <c r="Z55" s="25">
        <f>Work!H55</f>
        <v>5.9119325903778204E-3</v>
      </c>
      <c r="AA55" s="25">
        <f>Work!I55</f>
        <v>1.7755102040816326</v>
      </c>
      <c r="AB55" s="25">
        <f>Work!J55</f>
        <v>26.517600000000002</v>
      </c>
      <c r="AC55" s="25">
        <f>Work!K55</f>
        <v>1.9396104919815169E-2</v>
      </c>
      <c r="AD55" s="25">
        <f>Work!L55</f>
        <v>0.54117551020408161</v>
      </c>
      <c r="AE55" s="25">
        <f>Work!M55</f>
        <v>4.591836734693878</v>
      </c>
      <c r="AF55" s="25">
        <f>Work!N55</f>
        <v>1.5289480837184018E-2</v>
      </c>
      <c r="AG55" s="25">
        <f>Work!O55</f>
        <v>5.0162338704671967E-2</v>
      </c>
      <c r="AH55" s="25">
        <f>Work!P55</f>
        <v>-0.84054702029482864</v>
      </c>
      <c r="AI55" s="25">
        <f>Work!Q55</f>
        <v>-0.38948840944457852</v>
      </c>
      <c r="AJ55" s="25">
        <f>Work!R55</f>
        <v>4.9911268855368236E-2</v>
      </c>
      <c r="AK55" s="25">
        <f>Work!S55</f>
        <v>0.33465573438151258</v>
      </c>
      <c r="AL55" s="25">
        <f>Work!T55</f>
        <v>20052.547477187039</v>
      </c>
      <c r="AM55" s="25">
        <f>Work!U55</f>
        <v>4.4705896819652073</v>
      </c>
      <c r="AN55" s="25">
        <f>Work!V55</f>
        <v>409.23566279973551</v>
      </c>
      <c r="AO55" s="25">
        <f>Work!W55</f>
        <v>1883.8385406033858</v>
      </c>
      <c r="AP55" s="25">
        <f>IsYoga!C55</f>
        <v>0</v>
      </c>
      <c r="AQ55" s="25">
        <f>IsYoga!D55</f>
        <v>0</v>
      </c>
      <c r="AR55" s="25">
        <f>IsYoga!E55</f>
        <v>0</v>
      </c>
      <c r="AS55" s="25">
        <f>IsYoga!F55</f>
        <v>0</v>
      </c>
      <c r="AT55" s="25">
        <f>IsYoga!G55</f>
        <v>0</v>
      </c>
      <c r="AU55" s="25">
        <f>IsYoga!H55</f>
        <v>0</v>
      </c>
      <c r="AV55" s="25">
        <f>IsYoga!I55</f>
        <v>0</v>
      </c>
      <c r="AW55" s="25">
        <f>IsYoga!J55</f>
        <v>0</v>
      </c>
      <c r="AX55" s="25">
        <f>IsYoga!K55</f>
        <v>0</v>
      </c>
      <c r="AY55" s="25">
        <f>IsYoga!L55</f>
        <v>0</v>
      </c>
      <c r="AZ55" s="25">
        <f>IsBiking!C55</f>
        <v>0</v>
      </c>
      <c r="BA55" s="25">
        <f>IsBiking!D55</f>
        <v>0</v>
      </c>
      <c r="BB55" s="25">
        <f>IsBiking!E55</f>
        <v>0</v>
      </c>
      <c r="BC55" s="25">
        <f>IsBiking!F55</f>
        <v>0</v>
      </c>
      <c r="BD55" s="25">
        <f>IsBiking!G55</f>
        <v>0</v>
      </c>
      <c r="BE55" s="25">
        <f>IsBiking!H55</f>
        <v>0</v>
      </c>
      <c r="BF55" s="25">
        <f>IsBiking!I55</f>
        <v>0</v>
      </c>
      <c r="BG55" s="25">
        <f>IsBiking!J55</f>
        <v>0</v>
      </c>
      <c r="BH55" s="25">
        <f>IsBiking!K55</f>
        <v>0</v>
      </c>
      <c r="BI55" s="25">
        <f>IsBiking!L55</f>
        <v>0</v>
      </c>
      <c r="BJ55" s="25">
        <f>IsBiking!M55</f>
        <v>0</v>
      </c>
      <c r="BK55" s="25">
        <f>IsBiking!N55</f>
        <v>0</v>
      </c>
      <c r="BL55" s="25">
        <f>IsBiking!O55</f>
        <v>0</v>
      </c>
      <c r="BM55" s="25">
        <f>IsWalking!B55</f>
        <v>1</v>
      </c>
      <c r="BN55" s="25">
        <f>IsWalking!C55</f>
        <v>0</v>
      </c>
      <c r="BO55" s="25">
        <f>IsWalking!D55</f>
        <v>0</v>
      </c>
      <c r="BP55" s="25">
        <f>IsWalking!E55</f>
        <v>1</v>
      </c>
      <c r="BQ55" s="25">
        <f>IsWalking!F55</f>
        <v>0</v>
      </c>
      <c r="BR55" s="25">
        <f>IsWalking!G55</f>
        <v>0</v>
      </c>
      <c r="BS55" s="25">
        <f>IsWalking!H55</f>
        <v>0</v>
      </c>
      <c r="BT55" s="25">
        <f>IsWalking!I55</f>
        <v>0</v>
      </c>
      <c r="BU55" s="25">
        <f>IsWalking!J55</f>
        <v>0</v>
      </c>
      <c r="BV55" s="25">
        <f>IsWalking!K55</f>
        <v>0</v>
      </c>
      <c r="BW55" s="25">
        <f>IsWalking!L55</f>
        <v>0</v>
      </c>
      <c r="BX55" s="25">
        <f>IsRunning!B55</f>
        <v>0</v>
      </c>
      <c r="BY55" s="25">
        <f>IsRunning!C55</f>
        <v>0</v>
      </c>
      <c r="BZ55" s="25">
        <f>IsRunning!D55</f>
        <v>0</v>
      </c>
      <c r="CA55" s="25">
        <f>IsRunning!E55</f>
        <v>0</v>
      </c>
      <c r="CB55" s="25">
        <f>IsRunning!F55</f>
        <v>0</v>
      </c>
      <c r="CC55" s="25">
        <f>IsRunning!G55</f>
        <v>0</v>
      </c>
      <c r="CD55" s="25">
        <f>IsRunning!H55</f>
        <v>0</v>
      </c>
      <c r="CE55" s="25">
        <f>IsRunning!I55</f>
        <v>0</v>
      </c>
      <c r="CF55" s="25">
        <f>IsRunning!J55</f>
        <v>0</v>
      </c>
      <c r="CG55" s="25">
        <f>IsRunning!K55</f>
        <v>0</v>
      </c>
      <c r="CH55" s="25">
        <f>IsRunning!L55</f>
        <v>0</v>
      </c>
      <c r="CI55" s="29">
        <f>IsCourse!B55</f>
        <v>0</v>
      </c>
      <c r="CJ55" s="29">
        <f>IsCourse!C55</f>
        <v>1</v>
      </c>
      <c r="CK55" s="29">
        <f>IsCourse!D55</f>
        <v>0</v>
      </c>
      <c r="CL55" s="29">
        <f>IsZone1!B55</f>
        <v>1</v>
      </c>
      <c r="CM55" s="29">
        <f>IsZone1!C55</f>
        <v>1</v>
      </c>
      <c r="CN55" s="29">
        <f>IsZone1!D55</f>
        <v>1</v>
      </c>
      <c r="CO55" s="29">
        <f>IsZone1!E55</f>
        <v>1</v>
      </c>
      <c r="CP55" s="29">
        <f>IsZone1!F55</f>
        <v>1</v>
      </c>
      <c r="CQ55" s="29">
        <f>IsZone1!G55</f>
        <v>1</v>
      </c>
      <c r="CR55" s="29">
        <f>IsZone1!H55</f>
        <v>1</v>
      </c>
      <c r="CS55" s="29">
        <f>IsZone2!B55</f>
        <v>0</v>
      </c>
      <c r="CT55" s="29">
        <f>IsZone2!C55</f>
        <v>0</v>
      </c>
      <c r="CU55" s="29">
        <f>IsZone2!D55</f>
        <v>0</v>
      </c>
      <c r="CV55" s="29">
        <f>IsZone2!E55</f>
        <v>0</v>
      </c>
      <c r="CW55" s="29">
        <f>IsZone2!F55</f>
        <v>0</v>
      </c>
      <c r="CX55" s="29">
        <f>IsZone2!G55</f>
        <v>0</v>
      </c>
      <c r="CY55" s="29">
        <f>IsZone2!H55</f>
        <v>0</v>
      </c>
      <c r="CZ55" s="25">
        <f>IsZone3!B55</f>
        <v>0</v>
      </c>
      <c r="DA55" s="25">
        <f>IsZone3!C55</f>
        <v>0</v>
      </c>
      <c r="DB55" s="25">
        <f>IsZone3!D55</f>
        <v>0</v>
      </c>
      <c r="DC55" s="25">
        <f>IsZone3!E55</f>
        <v>0</v>
      </c>
      <c r="DD55" s="25">
        <f>IsZone3!F55</f>
        <v>0</v>
      </c>
      <c r="DE55" s="25">
        <f>IsZone3!G55</f>
        <v>0</v>
      </c>
      <c r="DF55" s="25">
        <f>IsZone3!H55</f>
        <v>0</v>
      </c>
      <c r="DG55" s="25">
        <f>IsZone4!B55</f>
        <v>0</v>
      </c>
      <c r="DH55" s="25">
        <f>IsZone4!C55</f>
        <v>0</v>
      </c>
      <c r="DI55" s="25">
        <f>IsZone4!D55</f>
        <v>0</v>
      </c>
      <c r="DJ55" s="25">
        <f>IsZone4!E55</f>
        <v>0</v>
      </c>
      <c r="DK55" s="25">
        <f>IsZone4!F55</f>
        <v>0</v>
      </c>
      <c r="DL55" s="25">
        <f>IsZone4!G55</f>
        <v>0</v>
      </c>
      <c r="DM55" s="25">
        <f>IsZone4!H55</f>
        <v>0</v>
      </c>
      <c r="DN55" s="25">
        <f>IsZone5!B55</f>
        <v>0</v>
      </c>
      <c r="DO55" s="25">
        <f>IsZone5!C55</f>
        <v>0</v>
      </c>
      <c r="DP55" s="25">
        <f>IsZone5!D55</f>
        <v>0</v>
      </c>
      <c r="DQ55" s="25">
        <f>IsZone5!E55</f>
        <v>0</v>
      </c>
      <c r="DR55" s="25">
        <f>IsZone5!F55</f>
        <v>0</v>
      </c>
      <c r="DS55" s="25">
        <f>IsZone5!G55</f>
        <v>0</v>
      </c>
      <c r="DT55" s="25">
        <f>IsZone5!H55</f>
        <v>0</v>
      </c>
      <c r="DU55" s="29">
        <f>IsAnything!B55</f>
        <v>1</v>
      </c>
      <c r="DV55" s="29">
        <f>IsAnything!C55</f>
        <v>1</v>
      </c>
      <c r="DW55" s="29">
        <f>IsAnything!D55</f>
        <v>1</v>
      </c>
      <c r="DX55" s="29">
        <f>IsAnything!E55</f>
        <v>1</v>
      </c>
      <c r="DY55" s="29">
        <f>IsAnything!F55</f>
        <v>1</v>
      </c>
      <c r="DZ55" s="29">
        <f>IsAnything!G55</f>
        <v>1</v>
      </c>
    </row>
    <row r="56" spans="1:130" x14ac:dyDescent="0.15">
      <c r="A56" s="29">
        <f>Data!A56</f>
        <v>55</v>
      </c>
      <c r="B56" s="70">
        <f>Data!B56</f>
        <v>44336</v>
      </c>
      <c r="C56" s="71">
        <f>Data!C56</f>
        <v>0.52916666666666667</v>
      </c>
      <c r="D56" s="72">
        <f>Data!D56</f>
        <v>44336.529166666667</v>
      </c>
      <c r="E56" s="29" t="str">
        <f>Data!E56</f>
        <v>Yoga</v>
      </c>
      <c r="F56" s="29">
        <f>Data!F56</f>
        <v>0</v>
      </c>
      <c r="G56" s="29">
        <f>Data!G56</f>
        <v>48</v>
      </c>
      <c r="H56" s="29" t="str">
        <f>Data!H56</f>
        <v>Full Practice</v>
      </c>
      <c r="I56" s="29">
        <f>Data!I56</f>
        <v>0</v>
      </c>
      <c r="J56" s="29">
        <f>Data!J56</f>
        <v>94</v>
      </c>
      <c r="K56" s="29">
        <f>Data!K56</f>
        <v>117</v>
      </c>
      <c r="L56" s="29">
        <f>Data!L56</f>
        <v>263</v>
      </c>
      <c r="M56" s="29">
        <f>Data!M56</f>
        <v>1</v>
      </c>
      <c r="N56" s="29">
        <f>Data!N56</f>
        <v>0</v>
      </c>
      <c r="O56" s="29">
        <f>Data!O56</f>
        <v>0</v>
      </c>
      <c r="P56" s="29">
        <f>Data!P56</f>
        <v>0</v>
      </c>
      <c r="Q56" s="29">
        <f>Data!Q56</f>
        <v>75</v>
      </c>
      <c r="R56" s="29">
        <f>Data!R56</f>
        <v>54</v>
      </c>
      <c r="S56" s="29">
        <f>Data!S56</f>
        <v>46</v>
      </c>
      <c r="T56" s="25">
        <f>Work!B56</f>
        <v>-1.0713392705095843</v>
      </c>
      <c r="U56" s="25">
        <f>Work!C56</f>
        <v>-1.1627732464009679</v>
      </c>
      <c r="V56" s="25">
        <f>Work!D56</f>
        <v>0</v>
      </c>
      <c r="W56" s="25">
        <f>Work!E56</f>
        <v>0</v>
      </c>
      <c r="X56" s="25">
        <f>Work!F56</f>
        <v>0</v>
      </c>
      <c r="Y56" s="25">
        <f>Work!G56</f>
        <v>0</v>
      </c>
      <c r="Z56" s="25">
        <f>Work!H56</f>
        <v>0</v>
      </c>
      <c r="AA56" s="25">
        <f>Work!I56</f>
        <v>0</v>
      </c>
      <c r="AB56" s="25">
        <f>Work!J56</f>
        <v>0</v>
      </c>
      <c r="AC56" s="25">
        <f>Work!K56</f>
        <v>0</v>
      </c>
      <c r="AD56" s="25">
        <f>Work!L56</f>
        <v>0</v>
      </c>
      <c r="AE56" s="25">
        <f>Work!M56</f>
        <v>5.479166666666667</v>
      </c>
      <c r="AF56" s="25">
        <f>Work!N56</f>
        <v>0</v>
      </c>
      <c r="AG56" s="25">
        <f>Work!O56</f>
        <v>0</v>
      </c>
      <c r="AH56" s="25">
        <f>Work!P56</f>
        <v>-0.75129607926770126</v>
      </c>
      <c r="AI56" s="25">
        <f>Work!Q56</f>
        <v>-0.17898857772200111</v>
      </c>
      <c r="AJ56" s="25">
        <f>Work!R56</f>
        <v>5.8289007092198586E-2</v>
      </c>
      <c r="AK56" s="25">
        <f>Work!S56</f>
        <v>0.16706993073899445</v>
      </c>
      <c r="AL56" s="25">
        <f>Work!T56</f>
        <v>0</v>
      </c>
      <c r="AM56" s="25">
        <f>Work!U56</f>
        <v>0</v>
      </c>
      <c r="AN56" s="25">
        <f>Work!V56</f>
        <v>0</v>
      </c>
      <c r="AO56" s="25">
        <f>Work!W56</f>
        <v>-0.63579374146814294</v>
      </c>
      <c r="AP56" s="25">
        <f>IsYoga!C56</f>
        <v>1</v>
      </c>
      <c r="AQ56" s="25">
        <f>IsYoga!D56</f>
        <v>1</v>
      </c>
      <c r="AR56" s="25">
        <f>IsYoga!E56</f>
        <v>0</v>
      </c>
      <c r="AS56" s="25">
        <f>IsYoga!F56</f>
        <v>0</v>
      </c>
      <c r="AT56" s="25">
        <f>IsYoga!G56</f>
        <v>0</v>
      </c>
      <c r="AU56" s="25">
        <f>IsYoga!H56</f>
        <v>0</v>
      </c>
      <c r="AV56" s="25">
        <f>IsYoga!I56</f>
        <v>0</v>
      </c>
      <c r="AW56" s="25">
        <f>IsYoga!J56</f>
        <v>1</v>
      </c>
      <c r="AX56" s="25">
        <f>IsYoga!K56</f>
        <v>1</v>
      </c>
      <c r="AY56" s="25">
        <f>IsYoga!L56</f>
        <v>1</v>
      </c>
      <c r="AZ56" s="25">
        <f>IsBiking!C56</f>
        <v>0</v>
      </c>
      <c r="BA56" s="25">
        <f>IsBiking!D56</f>
        <v>0</v>
      </c>
      <c r="BB56" s="25">
        <f>IsBiking!E56</f>
        <v>0</v>
      </c>
      <c r="BC56" s="25">
        <f>IsBiking!F56</f>
        <v>0</v>
      </c>
      <c r="BD56" s="25">
        <f>IsBiking!G56</f>
        <v>0</v>
      </c>
      <c r="BE56" s="25">
        <f>IsBiking!H56</f>
        <v>0</v>
      </c>
      <c r="BF56" s="25">
        <f>IsBiking!I56</f>
        <v>0</v>
      </c>
      <c r="BG56" s="25">
        <f>IsBiking!J56</f>
        <v>0</v>
      </c>
      <c r="BH56" s="25">
        <f>IsBiking!K56</f>
        <v>0</v>
      </c>
      <c r="BI56" s="25">
        <f>IsBiking!L56</f>
        <v>0</v>
      </c>
      <c r="BJ56" s="25">
        <f>IsBiking!M56</f>
        <v>0</v>
      </c>
      <c r="BK56" s="25">
        <f>IsBiking!N56</f>
        <v>0</v>
      </c>
      <c r="BL56" s="25">
        <f>IsBiking!O56</f>
        <v>0</v>
      </c>
      <c r="BM56" s="25">
        <f>IsWalking!B56</f>
        <v>0</v>
      </c>
      <c r="BN56" s="25">
        <f>IsWalking!C56</f>
        <v>0</v>
      </c>
      <c r="BO56" s="25">
        <f>IsWalking!D56</f>
        <v>0</v>
      </c>
      <c r="BP56" s="25">
        <f>IsWalking!E56</f>
        <v>0</v>
      </c>
      <c r="BQ56" s="25">
        <f>IsWalking!F56</f>
        <v>0</v>
      </c>
      <c r="BR56" s="25">
        <f>IsWalking!G56</f>
        <v>0</v>
      </c>
      <c r="BS56" s="25">
        <f>IsWalking!H56</f>
        <v>0</v>
      </c>
      <c r="BT56" s="25">
        <f>IsWalking!I56</f>
        <v>0</v>
      </c>
      <c r="BU56" s="25">
        <f>IsWalking!J56</f>
        <v>0</v>
      </c>
      <c r="BV56" s="25">
        <f>IsWalking!K56</f>
        <v>0</v>
      </c>
      <c r="BW56" s="25">
        <f>IsWalking!L56</f>
        <v>0</v>
      </c>
      <c r="BX56" s="25">
        <f>IsRunning!B56</f>
        <v>0</v>
      </c>
      <c r="BY56" s="25">
        <f>IsRunning!C56</f>
        <v>0</v>
      </c>
      <c r="BZ56" s="25">
        <f>IsRunning!D56</f>
        <v>0</v>
      </c>
      <c r="CA56" s="25">
        <f>IsRunning!E56</f>
        <v>0</v>
      </c>
      <c r="CB56" s="25">
        <f>IsRunning!F56</f>
        <v>0</v>
      </c>
      <c r="CC56" s="25">
        <f>IsRunning!G56</f>
        <v>0</v>
      </c>
      <c r="CD56" s="25">
        <f>IsRunning!H56</f>
        <v>0</v>
      </c>
      <c r="CE56" s="25">
        <f>IsRunning!I56</f>
        <v>0</v>
      </c>
      <c r="CF56" s="25">
        <f>IsRunning!J56</f>
        <v>0</v>
      </c>
      <c r="CG56" s="25">
        <f>IsRunning!K56</f>
        <v>0</v>
      </c>
      <c r="CH56" s="25">
        <f>IsRunning!L56</f>
        <v>0</v>
      </c>
      <c r="CI56" s="29">
        <f>IsCourse!B56</f>
        <v>0</v>
      </c>
      <c r="CJ56" s="29">
        <f>IsCourse!C56</f>
        <v>0</v>
      </c>
      <c r="CK56" s="29">
        <f>IsCourse!D56</f>
        <v>0</v>
      </c>
      <c r="CL56" s="29">
        <f>IsZone1!B56</f>
        <v>1</v>
      </c>
      <c r="CM56" s="29">
        <f>IsZone1!C56</f>
        <v>0</v>
      </c>
      <c r="CN56" s="29">
        <f>IsZone1!D56</f>
        <v>0</v>
      </c>
      <c r="CO56" s="29">
        <f>IsZone1!E56</f>
        <v>0</v>
      </c>
      <c r="CP56" s="29">
        <f>IsZone1!F56</f>
        <v>1</v>
      </c>
      <c r="CQ56" s="29">
        <f>IsZone1!G56</f>
        <v>1</v>
      </c>
      <c r="CR56" s="29">
        <f>IsZone1!H56</f>
        <v>1</v>
      </c>
      <c r="CS56" s="29">
        <f>IsZone2!B56</f>
        <v>0</v>
      </c>
      <c r="CT56" s="29">
        <f>IsZone2!C56</f>
        <v>0</v>
      </c>
      <c r="CU56" s="29">
        <f>IsZone2!D56</f>
        <v>0</v>
      </c>
      <c r="CV56" s="29">
        <f>IsZone2!E56</f>
        <v>0</v>
      </c>
      <c r="CW56" s="29">
        <f>IsZone2!F56</f>
        <v>0</v>
      </c>
      <c r="CX56" s="29">
        <f>IsZone2!G56</f>
        <v>0</v>
      </c>
      <c r="CY56" s="29">
        <f>IsZone2!H56</f>
        <v>0</v>
      </c>
      <c r="CZ56" s="25">
        <f>IsZone3!B56</f>
        <v>0</v>
      </c>
      <c r="DA56" s="25">
        <f>IsZone3!C56</f>
        <v>0</v>
      </c>
      <c r="DB56" s="25">
        <f>IsZone3!D56</f>
        <v>0</v>
      </c>
      <c r="DC56" s="25">
        <f>IsZone3!E56</f>
        <v>0</v>
      </c>
      <c r="DD56" s="25">
        <f>IsZone3!F56</f>
        <v>0</v>
      </c>
      <c r="DE56" s="25">
        <f>IsZone3!G56</f>
        <v>0</v>
      </c>
      <c r="DF56" s="25">
        <f>IsZone3!H56</f>
        <v>0</v>
      </c>
      <c r="DG56" s="25">
        <f>IsZone4!B56</f>
        <v>0</v>
      </c>
      <c r="DH56" s="25">
        <f>IsZone4!C56</f>
        <v>0</v>
      </c>
      <c r="DI56" s="25">
        <f>IsZone4!D56</f>
        <v>0</v>
      </c>
      <c r="DJ56" s="25">
        <f>IsZone4!E56</f>
        <v>0</v>
      </c>
      <c r="DK56" s="25">
        <f>IsZone4!F56</f>
        <v>0</v>
      </c>
      <c r="DL56" s="25">
        <f>IsZone4!G56</f>
        <v>0</v>
      </c>
      <c r="DM56" s="25">
        <f>IsZone4!H56</f>
        <v>0</v>
      </c>
      <c r="DN56" s="25">
        <f>IsZone5!B56</f>
        <v>0</v>
      </c>
      <c r="DO56" s="25">
        <f>IsZone5!C56</f>
        <v>0</v>
      </c>
      <c r="DP56" s="25">
        <f>IsZone5!D56</f>
        <v>0</v>
      </c>
      <c r="DQ56" s="25">
        <f>IsZone5!E56</f>
        <v>0</v>
      </c>
      <c r="DR56" s="25">
        <f>IsZone5!F56</f>
        <v>0</v>
      </c>
      <c r="DS56" s="25">
        <f>IsZone5!G56</f>
        <v>0</v>
      </c>
      <c r="DT56" s="25">
        <f>IsZone5!H56</f>
        <v>0</v>
      </c>
      <c r="DU56" s="29">
        <f>IsAnything!B56</f>
        <v>0</v>
      </c>
      <c r="DV56" s="29">
        <f>IsAnything!C56</f>
        <v>0</v>
      </c>
      <c r="DW56" s="29">
        <f>IsAnything!D56</f>
        <v>0</v>
      </c>
      <c r="DX56" s="29">
        <f>IsAnything!E56</f>
        <v>1</v>
      </c>
      <c r="DY56" s="29">
        <f>IsAnything!F56</f>
        <v>1</v>
      </c>
      <c r="DZ56" s="29">
        <f>IsAnything!G56</f>
        <v>1</v>
      </c>
    </row>
    <row r="57" spans="1:130" x14ac:dyDescent="0.15">
      <c r="A57" s="29">
        <f>Data!A57</f>
        <v>56</v>
      </c>
      <c r="B57" s="70">
        <f>Data!B57</f>
        <v>44336</v>
      </c>
      <c r="C57" s="71">
        <f>Data!C57</f>
        <v>0.72152777777777777</v>
      </c>
      <c r="D57" s="72">
        <f>Data!D57</f>
        <v>44336.72152777778</v>
      </c>
      <c r="E57" s="29" t="str">
        <f>Data!E57</f>
        <v>Mountain Biking</v>
      </c>
      <c r="F57" s="29">
        <f>Data!F57</f>
        <v>4</v>
      </c>
      <c r="G57" s="29">
        <f>Data!G57</f>
        <v>84</v>
      </c>
      <c r="H57" s="29" t="str">
        <f>Data!H57</f>
        <v>Greenway</v>
      </c>
      <c r="I57" s="29">
        <f>Data!I57</f>
        <v>5</v>
      </c>
      <c r="J57" s="29">
        <f>Data!J57</f>
        <v>139</v>
      </c>
      <c r="K57" s="29">
        <f>Data!K57</f>
        <v>164</v>
      </c>
      <c r="L57" s="29">
        <f>Data!L57</f>
        <v>677</v>
      </c>
      <c r="M57" s="29">
        <f>Data!M57</f>
        <v>3</v>
      </c>
      <c r="N57" s="29">
        <f>Data!N57</f>
        <v>11.26</v>
      </c>
      <c r="O57" s="29">
        <f>Data!O57</f>
        <v>8</v>
      </c>
      <c r="P57" s="29">
        <f>Data!P57</f>
        <v>1524</v>
      </c>
      <c r="Q57" s="29">
        <f>Data!Q57</f>
        <v>83</v>
      </c>
      <c r="R57" s="29">
        <f>Data!R57</f>
        <v>53</v>
      </c>
      <c r="S57" s="29">
        <f>Data!S57</f>
        <v>36</v>
      </c>
      <c r="T57" s="25">
        <f>Work!B57</f>
        <v>1.0101072974006893</v>
      </c>
      <c r="U57" s="25">
        <f>Work!C57</f>
        <v>1.1632445772669582</v>
      </c>
      <c r="V57" s="25">
        <f>Work!D57</f>
        <v>58552</v>
      </c>
      <c r="W57" s="25">
        <f>Work!E57</f>
        <v>697.04761904761904</v>
      </c>
      <c r="X57" s="25">
        <f>Work!F57</f>
        <v>17846.649600000001</v>
      </c>
      <c r="Y57" s="25">
        <f>Work!G57</f>
        <v>212.4601142857143</v>
      </c>
      <c r="Z57" s="25">
        <f>Work!H57</f>
        <v>2.6028145921573986E-2</v>
      </c>
      <c r="AA57" s="25">
        <f>Work!I57</f>
        <v>18.142857142857142</v>
      </c>
      <c r="AB57" s="25">
        <f>Work!J57</f>
        <v>464.51520000000005</v>
      </c>
      <c r="AC57" s="25">
        <f>Work!K57</f>
        <v>8.5394182265336793E-2</v>
      </c>
      <c r="AD57" s="25">
        <f>Work!L57</f>
        <v>5.5299428571428582</v>
      </c>
      <c r="AE57" s="25">
        <f>Work!M57</f>
        <v>8.0595238095238102</v>
      </c>
      <c r="AF57" s="25">
        <f>Work!N57</f>
        <v>1.15623719087307E-2</v>
      </c>
      <c r="AG57" s="25">
        <f>Work!O57</f>
        <v>3.7934291039142719E-2</v>
      </c>
      <c r="AH57" s="25">
        <f>Work!P57</f>
        <v>0.22106943613310784</v>
      </c>
      <c r="AI57" s="25">
        <f>Work!Q57</f>
        <v>0.43314533637685981</v>
      </c>
      <c r="AJ57" s="25">
        <f>Work!R57</f>
        <v>5.7982185680027415E-2</v>
      </c>
      <c r="AK57" s="25">
        <f>Work!S57</f>
        <v>0.42881121390912963</v>
      </c>
      <c r="AL57" s="25">
        <f>Work!T57</f>
        <v>351265.31442796614</v>
      </c>
      <c r="AM57" s="25">
        <f>Work!U57</f>
        <v>19.682423440866241</v>
      </c>
      <c r="AN57" s="25">
        <f>Work!V57</f>
        <v>4181.7299336662636</v>
      </c>
      <c r="AO57" s="25">
        <f>Work!W57</f>
        <v>33010.155994092529</v>
      </c>
      <c r="AP57" s="25">
        <f>IsYoga!C57</f>
        <v>0</v>
      </c>
      <c r="AQ57" s="25">
        <f>IsYoga!D57</f>
        <v>0</v>
      </c>
      <c r="AR57" s="25">
        <f>IsYoga!E57</f>
        <v>0</v>
      </c>
      <c r="AS57" s="25">
        <f>IsYoga!F57</f>
        <v>0</v>
      </c>
      <c r="AT57" s="25">
        <f>IsYoga!G57</f>
        <v>0</v>
      </c>
      <c r="AU57" s="25">
        <f>IsYoga!H57</f>
        <v>0</v>
      </c>
      <c r="AV57" s="25">
        <f>IsYoga!I57</f>
        <v>0</v>
      </c>
      <c r="AW57" s="25">
        <f>IsYoga!J57</f>
        <v>0</v>
      </c>
      <c r="AX57" s="25">
        <f>IsYoga!K57</f>
        <v>0</v>
      </c>
      <c r="AY57" s="25">
        <f>IsYoga!L57</f>
        <v>0</v>
      </c>
      <c r="AZ57" s="25">
        <f>IsBiking!C57</f>
        <v>0</v>
      </c>
      <c r="BA57" s="25">
        <f>IsBiking!D57</f>
        <v>0</v>
      </c>
      <c r="BB57" s="25">
        <f>IsBiking!E57</f>
        <v>0</v>
      </c>
      <c r="BC57" s="25">
        <f>IsBiking!F57</f>
        <v>0</v>
      </c>
      <c r="BD57" s="25">
        <f>IsBiking!G57</f>
        <v>0</v>
      </c>
      <c r="BE57" s="25">
        <f>IsBiking!H57</f>
        <v>0</v>
      </c>
      <c r="BF57" s="25">
        <f>IsBiking!I57</f>
        <v>0</v>
      </c>
      <c r="BG57" s="25">
        <f>IsBiking!J57</f>
        <v>0</v>
      </c>
      <c r="BH57" s="25">
        <f>IsBiking!K57</f>
        <v>0</v>
      </c>
      <c r="BI57" s="25">
        <f>IsBiking!L57</f>
        <v>0</v>
      </c>
      <c r="BJ57" s="25">
        <f>IsBiking!M57</f>
        <v>0</v>
      </c>
      <c r="BK57" s="25">
        <f>IsBiking!N57</f>
        <v>0</v>
      </c>
      <c r="BL57" s="25">
        <f>IsBiking!O57</f>
        <v>0</v>
      </c>
      <c r="BM57" s="25">
        <f>IsWalking!B57</f>
        <v>0</v>
      </c>
      <c r="BN57" s="25">
        <f>IsWalking!C57</f>
        <v>0</v>
      </c>
      <c r="BO57" s="25">
        <f>IsWalking!D57</f>
        <v>0</v>
      </c>
      <c r="BP57" s="25">
        <f>IsWalking!E57</f>
        <v>0</v>
      </c>
      <c r="BQ57" s="25">
        <f>IsWalking!F57</f>
        <v>0</v>
      </c>
      <c r="BR57" s="25">
        <f>IsWalking!G57</f>
        <v>0</v>
      </c>
      <c r="BS57" s="25">
        <f>IsWalking!H57</f>
        <v>0</v>
      </c>
      <c r="BT57" s="25">
        <f>IsWalking!I57</f>
        <v>0</v>
      </c>
      <c r="BU57" s="25">
        <f>IsWalking!J57</f>
        <v>0</v>
      </c>
      <c r="BV57" s="25">
        <f>IsWalking!K57</f>
        <v>0</v>
      </c>
      <c r="BW57" s="25">
        <f>IsWalking!L57</f>
        <v>0</v>
      </c>
      <c r="BX57" s="25">
        <f>IsRunning!B57</f>
        <v>0</v>
      </c>
      <c r="BY57" s="25">
        <f>IsRunning!C57</f>
        <v>0</v>
      </c>
      <c r="BZ57" s="25">
        <f>IsRunning!D57</f>
        <v>0</v>
      </c>
      <c r="CA57" s="25">
        <f>IsRunning!E57</f>
        <v>0</v>
      </c>
      <c r="CB57" s="25">
        <f>IsRunning!F57</f>
        <v>0</v>
      </c>
      <c r="CC57" s="25">
        <f>IsRunning!G57</f>
        <v>0</v>
      </c>
      <c r="CD57" s="25">
        <f>IsRunning!H57</f>
        <v>0</v>
      </c>
      <c r="CE57" s="25">
        <f>IsRunning!I57</f>
        <v>0</v>
      </c>
      <c r="CF57" s="25">
        <f>IsRunning!J57</f>
        <v>0</v>
      </c>
      <c r="CG57" s="25">
        <f>IsRunning!K57</f>
        <v>0</v>
      </c>
      <c r="CH57" s="25">
        <f>IsRunning!L57</f>
        <v>0</v>
      </c>
      <c r="CI57" s="29">
        <f>IsCourse!B57</f>
        <v>0</v>
      </c>
      <c r="CJ57" s="29">
        <f>IsCourse!C57</f>
        <v>0</v>
      </c>
      <c r="CK57" s="29">
        <f>IsCourse!D57</f>
        <v>0</v>
      </c>
      <c r="CL57" s="29">
        <f>IsZone1!B57</f>
        <v>0</v>
      </c>
      <c r="CM57" s="29">
        <f>IsZone1!C57</f>
        <v>0</v>
      </c>
      <c r="CN57" s="29">
        <f>IsZone1!D57</f>
        <v>0</v>
      </c>
      <c r="CO57" s="29">
        <f>IsZone1!E57</f>
        <v>0</v>
      </c>
      <c r="CP57" s="29">
        <f>IsZone1!F57</f>
        <v>0</v>
      </c>
      <c r="CQ57" s="29">
        <f>IsZone1!G57</f>
        <v>0</v>
      </c>
      <c r="CR57" s="29">
        <f>IsZone1!H57</f>
        <v>0</v>
      </c>
      <c r="CS57" s="29">
        <f>IsZone2!B57</f>
        <v>0</v>
      </c>
      <c r="CT57" s="29">
        <f>IsZone2!C57</f>
        <v>0</v>
      </c>
      <c r="CU57" s="29">
        <f>IsZone2!D57</f>
        <v>0</v>
      </c>
      <c r="CV57" s="29">
        <f>IsZone2!E57</f>
        <v>0</v>
      </c>
      <c r="CW57" s="29">
        <f>IsZone2!F57</f>
        <v>0</v>
      </c>
      <c r="CX57" s="29">
        <f>IsZone2!G57</f>
        <v>0</v>
      </c>
      <c r="CY57" s="29">
        <f>IsZone2!H57</f>
        <v>0</v>
      </c>
      <c r="CZ57" s="25">
        <f>IsZone3!B57</f>
        <v>1</v>
      </c>
      <c r="DA57" s="25">
        <f>IsZone3!C57</f>
        <v>0</v>
      </c>
      <c r="DB57" s="25">
        <f>IsZone3!D57</f>
        <v>0</v>
      </c>
      <c r="DC57" s="25">
        <f>IsZone3!E57</f>
        <v>0</v>
      </c>
      <c r="DD57" s="25">
        <f>IsZone3!F57</f>
        <v>0</v>
      </c>
      <c r="DE57" s="25">
        <f>IsZone3!G57</f>
        <v>0</v>
      </c>
      <c r="DF57" s="25">
        <f>IsZone3!H57</f>
        <v>0</v>
      </c>
      <c r="DG57" s="25">
        <f>IsZone4!B57</f>
        <v>0</v>
      </c>
      <c r="DH57" s="25">
        <f>IsZone4!C57</f>
        <v>0</v>
      </c>
      <c r="DI57" s="25">
        <f>IsZone4!D57</f>
        <v>0</v>
      </c>
      <c r="DJ57" s="25">
        <f>IsZone4!E57</f>
        <v>0</v>
      </c>
      <c r="DK57" s="25">
        <f>IsZone4!F57</f>
        <v>0</v>
      </c>
      <c r="DL57" s="25">
        <f>IsZone4!G57</f>
        <v>0</v>
      </c>
      <c r="DM57" s="25">
        <f>IsZone4!H57</f>
        <v>0</v>
      </c>
      <c r="DN57" s="25">
        <f>IsZone5!B57</f>
        <v>0</v>
      </c>
      <c r="DO57" s="25">
        <f>IsZone5!C57</f>
        <v>0</v>
      </c>
      <c r="DP57" s="25">
        <f>IsZone5!D57</f>
        <v>0</v>
      </c>
      <c r="DQ57" s="25">
        <f>IsZone5!E57</f>
        <v>0</v>
      </c>
      <c r="DR57" s="25">
        <f>IsZone5!F57</f>
        <v>0</v>
      </c>
      <c r="DS57" s="25">
        <f>IsZone5!G57</f>
        <v>0</v>
      </c>
      <c r="DT57" s="25">
        <f>IsZone5!H57</f>
        <v>0</v>
      </c>
      <c r="DU57" s="29">
        <f>IsAnything!B57</f>
        <v>1</v>
      </c>
      <c r="DV57" s="29">
        <f>IsAnything!C57</f>
        <v>1</v>
      </c>
      <c r="DW57" s="29">
        <f>IsAnything!D57</f>
        <v>1</v>
      </c>
      <c r="DX57" s="29">
        <f>IsAnything!E57</f>
        <v>1</v>
      </c>
      <c r="DY57" s="29">
        <f>IsAnything!F57</f>
        <v>1</v>
      </c>
      <c r="DZ57" s="29">
        <f>IsAnything!G57</f>
        <v>1</v>
      </c>
    </row>
    <row r="58" spans="1:130" x14ac:dyDescent="0.15">
      <c r="A58" s="29">
        <f>Data!A58</f>
        <v>57</v>
      </c>
      <c r="B58" s="70">
        <f>Data!B58</f>
        <v>44337</v>
      </c>
      <c r="C58" s="71">
        <f>Data!C58</f>
        <v>0.52083333333333337</v>
      </c>
      <c r="D58" s="72">
        <f>Data!D58</f>
        <v>44337.520833333336</v>
      </c>
      <c r="E58" s="29" t="str">
        <f>Data!E58</f>
        <v>Yoga</v>
      </c>
      <c r="F58" s="29">
        <f>Data!F58</f>
        <v>0</v>
      </c>
      <c r="G58" s="29">
        <f>Data!G58</f>
        <v>48</v>
      </c>
      <c r="H58" s="29" t="str">
        <f>Data!H58</f>
        <v>Full Practice</v>
      </c>
      <c r="I58" s="29">
        <f>Data!I58</f>
        <v>0</v>
      </c>
      <c r="J58" s="29">
        <f>Data!J58</f>
        <v>94</v>
      </c>
      <c r="K58" s="29">
        <f>Data!K58</f>
        <v>114</v>
      </c>
      <c r="L58" s="29">
        <f>Data!L58</f>
        <v>263</v>
      </c>
      <c r="M58" s="29">
        <f>Data!M58</f>
        <v>1</v>
      </c>
      <c r="N58" s="29">
        <f>Data!N58</f>
        <v>0</v>
      </c>
      <c r="O58" s="29">
        <f>Data!O58</f>
        <v>0</v>
      </c>
      <c r="P58" s="29">
        <f>Data!P58</f>
        <v>0</v>
      </c>
      <c r="Q58" s="29">
        <f>Data!Q58</f>
        <v>75</v>
      </c>
      <c r="R58" s="29">
        <f>Data!R58</f>
        <v>51</v>
      </c>
      <c r="S58" s="29">
        <f>Data!S58</f>
        <v>44</v>
      </c>
      <c r="T58" s="25">
        <f>Work!B58</f>
        <v>-1.0713392705095843</v>
      </c>
      <c r="U58" s="25">
        <f>Work!C58</f>
        <v>-1.3112424691882822</v>
      </c>
      <c r="V58" s="25">
        <f>Work!D58</f>
        <v>0</v>
      </c>
      <c r="W58" s="25">
        <f>Work!E58</f>
        <v>0</v>
      </c>
      <c r="X58" s="25">
        <f>Work!F58</f>
        <v>0</v>
      </c>
      <c r="Y58" s="25">
        <f>Work!G58</f>
        <v>0</v>
      </c>
      <c r="Z58" s="25">
        <f>Work!H58</f>
        <v>0</v>
      </c>
      <c r="AA58" s="25">
        <f>Work!I58</f>
        <v>0</v>
      </c>
      <c r="AB58" s="25">
        <f>Work!J58</f>
        <v>0</v>
      </c>
      <c r="AC58" s="25">
        <f>Work!K58</f>
        <v>0</v>
      </c>
      <c r="AD58" s="25">
        <f>Work!L58</f>
        <v>0</v>
      </c>
      <c r="AE58" s="25">
        <f>Work!M58</f>
        <v>5.479166666666667</v>
      </c>
      <c r="AF58" s="25">
        <f>Work!N58</f>
        <v>0</v>
      </c>
      <c r="AG58" s="25">
        <f>Work!O58</f>
        <v>0</v>
      </c>
      <c r="AH58" s="25">
        <f>Work!P58</f>
        <v>-0.75129607926770126</v>
      </c>
      <c r="AI58" s="25">
        <f>Work!Q58</f>
        <v>-0.17898857772200111</v>
      </c>
      <c r="AJ58" s="25">
        <f>Work!R58</f>
        <v>5.8289007092198586E-2</v>
      </c>
      <c r="AK58" s="25">
        <f>Work!S58</f>
        <v>0.16706993073899445</v>
      </c>
      <c r="AL58" s="25">
        <f>Work!T58</f>
        <v>0</v>
      </c>
      <c r="AM58" s="25">
        <f>Work!U58</f>
        <v>0</v>
      </c>
      <c r="AN58" s="25">
        <f>Work!V58</f>
        <v>0</v>
      </c>
      <c r="AO58" s="25">
        <f>Work!W58</f>
        <v>-0.63579374146814294</v>
      </c>
      <c r="AP58" s="25">
        <f>IsYoga!C58</f>
        <v>1</v>
      </c>
      <c r="AQ58" s="25">
        <f>IsYoga!D58</f>
        <v>1</v>
      </c>
      <c r="AR58" s="25">
        <f>IsYoga!E58</f>
        <v>0</v>
      </c>
      <c r="AS58" s="25">
        <f>IsYoga!F58</f>
        <v>0</v>
      </c>
      <c r="AT58" s="25">
        <f>IsYoga!G58</f>
        <v>0</v>
      </c>
      <c r="AU58" s="25">
        <f>IsYoga!H58</f>
        <v>1</v>
      </c>
      <c r="AV58" s="25">
        <f>IsYoga!I58</f>
        <v>1</v>
      </c>
      <c r="AW58" s="25">
        <f>IsYoga!J58</f>
        <v>1</v>
      </c>
      <c r="AX58" s="25">
        <f>IsYoga!K58</f>
        <v>1</v>
      </c>
      <c r="AY58" s="25">
        <f>IsYoga!L58</f>
        <v>1</v>
      </c>
      <c r="AZ58" s="25">
        <f>IsBiking!C58</f>
        <v>0</v>
      </c>
      <c r="BA58" s="25">
        <f>IsBiking!D58</f>
        <v>0</v>
      </c>
      <c r="BB58" s="25">
        <f>IsBiking!E58</f>
        <v>0</v>
      </c>
      <c r="BC58" s="25">
        <f>IsBiking!F58</f>
        <v>0</v>
      </c>
      <c r="BD58" s="25">
        <f>IsBiking!G58</f>
        <v>0</v>
      </c>
      <c r="BE58" s="25">
        <f>IsBiking!H58</f>
        <v>0</v>
      </c>
      <c r="BF58" s="25">
        <f>IsBiking!I58</f>
        <v>0</v>
      </c>
      <c r="BG58" s="25">
        <f>IsBiking!J58</f>
        <v>0</v>
      </c>
      <c r="BH58" s="25">
        <f>IsBiking!K58</f>
        <v>0</v>
      </c>
      <c r="BI58" s="25">
        <f>IsBiking!L58</f>
        <v>0</v>
      </c>
      <c r="BJ58" s="25">
        <f>IsBiking!M58</f>
        <v>0</v>
      </c>
      <c r="BK58" s="25">
        <f>IsBiking!N58</f>
        <v>0</v>
      </c>
      <c r="BL58" s="25">
        <f>IsBiking!O58</f>
        <v>0</v>
      </c>
      <c r="BM58" s="25">
        <f>IsWalking!B58</f>
        <v>0</v>
      </c>
      <c r="BN58" s="25">
        <f>IsWalking!C58</f>
        <v>0</v>
      </c>
      <c r="BO58" s="25">
        <f>IsWalking!D58</f>
        <v>0</v>
      </c>
      <c r="BP58" s="25">
        <f>IsWalking!E58</f>
        <v>0</v>
      </c>
      <c r="BQ58" s="25">
        <f>IsWalking!F58</f>
        <v>0</v>
      </c>
      <c r="BR58" s="25">
        <f>IsWalking!G58</f>
        <v>0</v>
      </c>
      <c r="BS58" s="25">
        <f>IsWalking!H58</f>
        <v>0</v>
      </c>
      <c r="BT58" s="25">
        <f>IsWalking!I58</f>
        <v>0</v>
      </c>
      <c r="BU58" s="25">
        <f>IsWalking!J58</f>
        <v>0</v>
      </c>
      <c r="BV58" s="25">
        <f>IsWalking!K58</f>
        <v>0</v>
      </c>
      <c r="BW58" s="25">
        <f>IsWalking!L58</f>
        <v>0</v>
      </c>
      <c r="BX58" s="25">
        <f>IsRunning!B58</f>
        <v>0</v>
      </c>
      <c r="BY58" s="25">
        <f>IsRunning!C58</f>
        <v>0</v>
      </c>
      <c r="BZ58" s="25">
        <f>IsRunning!D58</f>
        <v>0</v>
      </c>
      <c r="CA58" s="25">
        <f>IsRunning!E58</f>
        <v>0</v>
      </c>
      <c r="CB58" s="25">
        <f>IsRunning!F58</f>
        <v>0</v>
      </c>
      <c r="CC58" s="25">
        <f>IsRunning!G58</f>
        <v>0</v>
      </c>
      <c r="CD58" s="25">
        <f>IsRunning!H58</f>
        <v>0</v>
      </c>
      <c r="CE58" s="25">
        <f>IsRunning!I58</f>
        <v>0</v>
      </c>
      <c r="CF58" s="25">
        <f>IsRunning!J58</f>
        <v>0</v>
      </c>
      <c r="CG58" s="25">
        <f>IsRunning!K58</f>
        <v>0</v>
      </c>
      <c r="CH58" s="25">
        <f>IsRunning!L58</f>
        <v>0</v>
      </c>
      <c r="CI58" s="29">
        <f>IsCourse!B58</f>
        <v>0</v>
      </c>
      <c r="CJ58" s="29">
        <f>IsCourse!C58</f>
        <v>0</v>
      </c>
      <c r="CK58" s="29">
        <f>IsCourse!D58</f>
        <v>0</v>
      </c>
      <c r="CL58" s="29">
        <f>IsZone1!B58</f>
        <v>1</v>
      </c>
      <c r="CM58" s="29">
        <f>IsZone1!C58</f>
        <v>0</v>
      </c>
      <c r="CN58" s="29">
        <f>IsZone1!D58</f>
        <v>1</v>
      </c>
      <c r="CO58" s="29">
        <f>IsZone1!E58</f>
        <v>1</v>
      </c>
      <c r="CP58" s="29">
        <f>IsZone1!F58</f>
        <v>1</v>
      </c>
      <c r="CQ58" s="29">
        <f>IsZone1!G58</f>
        <v>1</v>
      </c>
      <c r="CR58" s="29">
        <f>IsZone1!H58</f>
        <v>1</v>
      </c>
      <c r="CS58" s="29">
        <f>IsZone2!B58</f>
        <v>0</v>
      </c>
      <c r="CT58" s="29">
        <f>IsZone2!C58</f>
        <v>0</v>
      </c>
      <c r="CU58" s="29">
        <f>IsZone2!D58</f>
        <v>0</v>
      </c>
      <c r="CV58" s="29">
        <f>IsZone2!E58</f>
        <v>0</v>
      </c>
      <c r="CW58" s="29">
        <f>IsZone2!F58</f>
        <v>0</v>
      </c>
      <c r="CX58" s="29">
        <f>IsZone2!G58</f>
        <v>0</v>
      </c>
      <c r="CY58" s="29">
        <f>IsZone2!H58</f>
        <v>0</v>
      </c>
      <c r="CZ58" s="25">
        <f>IsZone3!B58</f>
        <v>0</v>
      </c>
      <c r="DA58" s="25">
        <f>IsZone3!C58</f>
        <v>0</v>
      </c>
      <c r="DB58" s="25">
        <f>IsZone3!D58</f>
        <v>0</v>
      </c>
      <c r="DC58" s="25">
        <f>IsZone3!E58</f>
        <v>0</v>
      </c>
      <c r="DD58" s="25">
        <f>IsZone3!F58</f>
        <v>0</v>
      </c>
      <c r="DE58" s="25">
        <f>IsZone3!G58</f>
        <v>0</v>
      </c>
      <c r="DF58" s="25">
        <f>IsZone3!H58</f>
        <v>0</v>
      </c>
      <c r="DG58" s="25">
        <f>IsZone4!B58</f>
        <v>0</v>
      </c>
      <c r="DH58" s="25">
        <f>IsZone4!C58</f>
        <v>0</v>
      </c>
      <c r="DI58" s="25">
        <f>IsZone4!D58</f>
        <v>0</v>
      </c>
      <c r="DJ58" s="25">
        <f>IsZone4!E58</f>
        <v>0</v>
      </c>
      <c r="DK58" s="25">
        <f>IsZone4!F58</f>
        <v>0</v>
      </c>
      <c r="DL58" s="25">
        <f>IsZone4!G58</f>
        <v>0</v>
      </c>
      <c r="DM58" s="25">
        <f>IsZone4!H58</f>
        <v>0</v>
      </c>
      <c r="DN58" s="25">
        <f>IsZone5!B58</f>
        <v>0</v>
      </c>
      <c r="DO58" s="25">
        <f>IsZone5!C58</f>
        <v>0</v>
      </c>
      <c r="DP58" s="25">
        <f>IsZone5!D58</f>
        <v>0</v>
      </c>
      <c r="DQ58" s="25">
        <f>IsZone5!E58</f>
        <v>0</v>
      </c>
      <c r="DR58" s="25">
        <f>IsZone5!F58</f>
        <v>0</v>
      </c>
      <c r="DS58" s="25">
        <f>IsZone5!G58</f>
        <v>0</v>
      </c>
      <c r="DT58" s="25">
        <f>IsZone5!H58</f>
        <v>0</v>
      </c>
      <c r="DU58" s="29">
        <f>IsAnything!B58</f>
        <v>0</v>
      </c>
      <c r="DV58" s="29">
        <f>IsAnything!C58</f>
        <v>1</v>
      </c>
      <c r="DW58" s="29">
        <f>IsAnything!D58</f>
        <v>1</v>
      </c>
      <c r="DX58" s="29">
        <f>IsAnything!E58</f>
        <v>1</v>
      </c>
      <c r="DY58" s="29">
        <f>IsAnything!F58</f>
        <v>1</v>
      </c>
      <c r="DZ58" s="29">
        <f>IsAnything!G58</f>
        <v>1</v>
      </c>
    </row>
    <row r="59" spans="1:130" x14ac:dyDescent="0.15">
      <c r="A59" s="29">
        <f>Data!A59</f>
        <v>58</v>
      </c>
      <c r="B59" s="70">
        <f>Data!B59</f>
        <v>44338</v>
      </c>
      <c r="C59" s="71">
        <f>Data!C59</f>
        <v>0.46875</v>
      </c>
      <c r="D59" s="72">
        <f>Data!D59</f>
        <v>44338.46875</v>
      </c>
      <c r="E59" s="29" t="str">
        <f>Data!E59</f>
        <v>Yoga</v>
      </c>
      <c r="F59" s="29">
        <f>Data!F59</f>
        <v>0</v>
      </c>
      <c r="G59" s="29">
        <f>Data!G59</f>
        <v>75</v>
      </c>
      <c r="H59" s="29" t="str">
        <f>Data!H59</f>
        <v>Southern Soul</v>
      </c>
      <c r="I59" s="29">
        <f>Data!I59</f>
        <v>11</v>
      </c>
      <c r="J59" s="29">
        <f>Data!J59</f>
        <v>123</v>
      </c>
      <c r="K59" s="29">
        <f>Data!K59</f>
        <v>157</v>
      </c>
      <c r="L59" s="29">
        <f>Data!L59</f>
        <v>509</v>
      </c>
      <c r="M59" s="29">
        <f>Data!M59</f>
        <v>3</v>
      </c>
      <c r="N59" s="29">
        <f>Data!N59</f>
        <v>0</v>
      </c>
      <c r="O59" s="29">
        <f>Data!O59</f>
        <v>0</v>
      </c>
      <c r="P59" s="29">
        <f>Data!P59</f>
        <v>0</v>
      </c>
      <c r="Q59" s="29">
        <f>Data!Q59</f>
        <v>90</v>
      </c>
      <c r="R59" s="29">
        <f>Data!R59</f>
        <v>57</v>
      </c>
      <c r="S59" s="29">
        <f>Data!S59</f>
        <v>56</v>
      </c>
      <c r="T59" s="25">
        <f>Work!B59</f>
        <v>0.27003740658814757</v>
      </c>
      <c r="U59" s="25">
        <f>Work!C59</f>
        <v>0.81681639076322443</v>
      </c>
      <c r="V59" s="25">
        <f>Work!D59</f>
        <v>0</v>
      </c>
      <c r="W59" s="25">
        <f>Work!E59</f>
        <v>0</v>
      </c>
      <c r="X59" s="25">
        <f>Work!F59</f>
        <v>0</v>
      </c>
      <c r="Y59" s="25">
        <f>Work!G59</f>
        <v>0</v>
      </c>
      <c r="Z59" s="25">
        <f>Work!H59</f>
        <v>0</v>
      </c>
      <c r="AA59" s="25">
        <f>Work!I59</f>
        <v>0</v>
      </c>
      <c r="AB59" s="25">
        <f>Work!J59</f>
        <v>0</v>
      </c>
      <c r="AC59" s="25">
        <f>Work!K59</f>
        <v>0</v>
      </c>
      <c r="AD59" s="25">
        <f>Work!L59</f>
        <v>0</v>
      </c>
      <c r="AE59" s="25">
        <f>Work!M59</f>
        <v>6.7866666666666671</v>
      </c>
      <c r="AF59" s="25">
        <f>Work!N59</f>
        <v>0</v>
      </c>
      <c r="AG59" s="25">
        <f>Work!O59</f>
        <v>0</v>
      </c>
      <c r="AH59" s="25">
        <f>Work!P59</f>
        <v>-0.17351367156577119</v>
      </c>
      <c r="AI59" s="25">
        <f>Work!Q59</f>
        <v>0.1311875135604805</v>
      </c>
      <c r="AJ59" s="25">
        <f>Work!R59</f>
        <v>5.5176151761517619E-2</v>
      </c>
      <c r="AK59" s="25">
        <f>Work!S59</f>
        <v>0.48581237398922111</v>
      </c>
      <c r="AL59" s="25">
        <f>Work!T59</f>
        <v>0</v>
      </c>
      <c r="AM59" s="25">
        <f>Work!U59</f>
        <v>0</v>
      </c>
      <c r="AN59" s="25">
        <f>Work!V59</f>
        <v>0</v>
      </c>
      <c r="AO59" s="25">
        <f>Work!W59</f>
        <v>-0.63579374146814294</v>
      </c>
      <c r="AP59" s="25">
        <f>IsYoga!C59</f>
        <v>1</v>
      </c>
      <c r="AQ59" s="25">
        <f>IsYoga!D59</f>
        <v>0</v>
      </c>
      <c r="AR59" s="25">
        <f>IsYoga!E59</f>
        <v>1</v>
      </c>
      <c r="AS59" s="25">
        <f>IsYoga!F59</f>
        <v>0</v>
      </c>
      <c r="AT59" s="25">
        <f>IsYoga!G59</f>
        <v>0</v>
      </c>
      <c r="AU59" s="25">
        <f>IsYoga!H59</f>
        <v>1</v>
      </c>
      <c r="AV59" s="25">
        <f>IsYoga!I59</f>
        <v>1</v>
      </c>
      <c r="AW59" s="25">
        <f>IsYoga!J59</f>
        <v>1</v>
      </c>
      <c r="AX59" s="25">
        <f>IsYoga!K59</f>
        <v>1</v>
      </c>
      <c r="AY59" s="25">
        <f>IsYoga!L59</f>
        <v>1</v>
      </c>
      <c r="AZ59" s="25">
        <f>IsBiking!C59</f>
        <v>0</v>
      </c>
      <c r="BA59" s="25">
        <f>IsBiking!D59</f>
        <v>0</v>
      </c>
      <c r="BB59" s="25">
        <f>IsBiking!E59</f>
        <v>0</v>
      </c>
      <c r="BC59" s="25">
        <f>IsBiking!F59</f>
        <v>0</v>
      </c>
      <c r="BD59" s="25">
        <f>IsBiking!G59</f>
        <v>0</v>
      </c>
      <c r="BE59" s="25">
        <f>IsBiking!H59</f>
        <v>0</v>
      </c>
      <c r="BF59" s="25">
        <f>IsBiking!I59</f>
        <v>0</v>
      </c>
      <c r="BG59" s="25">
        <f>IsBiking!J59</f>
        <v>0</v>
      </c>
      <c r="BH59" s="25">
        <f>IsBiking!K59</f>
        <v>0</v>
      </c>
      <c r="BI59" s="25">
        <f>IsBiking!L59</f>
        <v>0</v>
      </c>
      <c r="BJ59" s="25">
        <f>IsBiking!M59</f>
        <v>0</v>
      </c>
      <c r="BK59" s="25">
        <f>IsBiking!N59</f>
        <v>0</v>
      </c>
      <c r="BL59" s="25">
        <f>IsBiking!O59</f>
        <v>0</v>
      </c>
      <c r="BM59" s="25">
        <f>IsWalking!B59</f>
        <v>0</v>
      </c>
      <c r="BN59" s="25">
        <f>IsWalking!C59</f>
        <v>0</v>
      </c>
      <c r="BO59" s="25">
        <f>IsWalking!D59</f>
        <v>0</v>
      </c>
      <c r="BP59" s="25">
        <f>IsWalking!E59</f>
        <v>0</v>
      </c>
      <c r="BQ59" s="25">
        <f>IsWalking!F59</f>
        <v>0</v>
      </c>
      <c r="BR59" s="25">
        <f>IsWalking!G59</f>
        <v>0</v>
      </c>
      <c r="BS59" s="25">
        <f>IsWalking!H59</f>
        <v>0</v>
      </c>
      <c r="BT59" s="25">
        <f>IsWalking!I59</f>
        <v>0</v>
      </c>
      <c r="BU59" s="25">
        <f>IsWalking!J59</f>
        <v>0</v>
      </c>
      <c r="BV59" s="25">
        <f>IsWalking!K59</f>
        <v>0</v>
      </c>
      <c r="BW59" s="25">
        <f>IsWalking!L59</f>
        <v>0</v>
      </c>
      <c r="BX59" s="25">
        <f>IsRunning!B59</f>
        <v>0</v>
      </c>
      <c r="BY59" s="25">
        <f>IsRunning!C59</f>
        <v>0</v>
      </c>
      <c r="BZ59" s="25">
        <f>IsRunning!D59</f>
        <v>0</v>
      </c>
      <c r="CA59" s="25">
        <f>IsRunning!E59</f>
        <v>0</v>
      </c>
      <c r="CB59" s="25">
        <f>IsRunning!F59</f>
        <v>0</v>
      </c>
      <c r="CC59" s="25">
        <f>IsRunning!G59</f>
        <v>0</v>
      </c>
      <c r="CD59" s="25">
        <f>IsRunning!H59</f>
        <v>0</v>
      </c>
      <c r="CE59" s="25">
        <f>IsRunning!I59</f>
        <v>0</v>
      </c>
      <c r="CF59" s="25">
        <f>IsRunning!J59</f>
        <v>0</v>
      </c>
      <c r="CG59" s="25">
        <f>IsRunning!K59</f>
        <v>0</v>
      </c>
      <c r="CH59" s="25">
        <f>IsRunning!L59</f>
        <v>0</v>
      </c>
      <c r="CI59" s="29">
        <f>IsCourse!B59</f>
        <v>0</v>
      </c>
      <c r="CJ59" s="29">
        <f>IsCourse!C59</f>
        <v>0</v>
      </c>
      <c r="CK59" s="29">
        <f>IsCourse!D59</f>
        <v>0</v>
      </c>
      <c r="CL59" s="29">
        <f>IsZone1!B59</f>
        <v>0</v>
      </c>
      <c r="CM59" s="29">
        <f>IsZone1!C59</f>
        <v>0</v>
      </c>
      <c r="CN59" s="29">
        <f>IsZone1!D59</f>
        <v>0</v>
      </c>
      <c r="CO59" s="29">
        <f>IsZone1!E59</f>
        <v>0</v>
      </c>
      <c r="CP59" s="29">
        <f>IsZone1!F59</f>
        <v>0</v>
      </c>
      <c r="CQ59" s="29">
        <f>IsZone1!G59</f>
        <v>0</v>
      </c>
      <c r="CR59" s="29">
        <f>IsZone1!H59</f>
        <v>0</v>
      </c>
      <c r="CS59" s="29">
        <f>IsZone2!B59</f>
        <v>0</v>
      </c>
      <c r="CT59" s="29">
        <f>IsZone2!C59</f>
        <v>0</v>
      </c>
      <c r="CU59" s="29">
        <f>IsZone2!D59</f>
        <v>0</v>
      </c>
      <c r="CV59" s="29">
        <f>IsZone2!E59</f>
        <v>0</v>
      </c>
      <c r="CW59" s="29">
        <f>IsZone2!F59</f>
        <v>0</v>
      </c>
      <c r="CX59" s="29">
        <f>IsZone2!G59</f>
        <v>0</v>
      </c>
      <c r="CY59" s="29">
        <f>IsZone2!H59</f>
        <v>0</v>
      </c>
      <c r="CZ59" s="25">
        <f>IsZone3!B59</f>
        <v>1</v>
      </c>
      <c r="DA59" s="25">
        <f>IsZone3!C59</f>
        <v>0</v>
      </c>
      <c r="DB59" s="25">
        <f>IsZone3!D59</f>
        <v>0</v>
      </c>
      <c r="DC59" s="25">
        <f>IsZone3!E59</f>
        <v>0</v>
      </c>
      <c r="DD59" s="25">
        <f>IsZone3!F59</f>
        <v>1</v>
      </c>
      <c r="DE59" s="25">
        <f>IsZone3!G59</f>
        <v>1</v>
      </c>
      <c r="DF59" s="25">
        <f>IsZone3!H59</f>
        <v>1</v>
      </c>
      <c r="DG59" s="25">
        <f>IsZone4!B59</f>
        <v>0</v>
      </c>
      <c r="DH59" s="25">
        <f>IsZone4!C59</f>
        <v>0</v>
      </c>
      <c r="DI59" s="25">
        <f>IsZone4!D59</f>
        <v>0</v>
      </c>
      <c r="DJ59" s="25">
        <f>IsZone4!E59</f>
        <v>0</v>
      </c>
      <c r="DK59" s="25">
        <f>IsZone4!F59</f>
        <v>0</v>
      </c>
      <c r="DL59" s="25">
        <f>IsZone4!G59</f>
        <v>0</v>
      </c>
      <c r="DM59" s="25">
        <f>IsZone4!H59</f>
        <v>0</v>
      </c>
      <c r="DN59" s="25">
        <f>IsZone5!B59</f>
        <v>0</v>
      </c>
      <c r="DO59" s="25">
        <f>IsZone5!C59</f>
        <v>0</v>
      </c>
      <c r="DP59" s="25">
        <f>IsZone5!D59</f>
        <v>0</v>
      </c>
      <c r="DQ59" s="25">
        <f>IsZone5!E59</f>
        <v>0</v>
      </c>
      <c r="DR59" s="25">
        <f>IsZone5!F59</f>
        <v>0</v>
      </c>
      <c r="DS59" s="25">
        <f>IsZone5!G59</f>
        <v>0</v>
      </c>
      <c r="DT59" s="25">
        <f>IsZone5!H59</f>
        <v>0</v>
      </c>
      <c r="DU59" s="29">
        <f>IsAnything!B59</f>
        <v>0</v>
      </c>
      <c r="DV59" s="29">
        <f>IsAnything!C59</f>
        <v>1</v>
      </c>
      <c r="DW59" s="29">
        <f>IsAnything!D59</f>
        <v>1</v>
      </c>
      <c r="DX59" s="29">
        <f>IsAnything!E59</f>
        <v>1</v>
      </c>
      <c r="DY59" s="29">
        <f>IsAnything!F59</f>
        <v>1</v>
      </c>
      <c r="DZ59" s="29">
        <f>IsAnything!G59</f>
        <v>1</v>
      </c>
    </row>
    <row r="60" spans="1:130" x14ac:dyDescent="0.15">
      <c r="A60" s="29">
        <f>Data!A60</f>
        <v>59</v>
      </c>
      <c r="B60" s="70">
        <f>Data!B60</f>
        <v>44339</v>
      </c>
      <c r="C60" s="71">
        <f>Data!C60</f>
        <v>0.76944444444444438</v>
      </c>
      <c r="D60" s="72">
        <f>Data!D60</f>
        <v>44339.769444444442</v>
      </c>
      <c r="E60" s="29" t="str">
        <f>Data!E60</f>
        <v>Trail Walking</v>
      </c>
      <c r="F60" s="29">
        <f>Data!F60</f>
        <v>6</v>
      </c>
      <c r="G60" s="29">
        <f>Data!G60</f>
        <v>101</v>
      </c>
      <c r="H60" s="29" t="str">
        <f>Data!H60</f>
        <v>Hawk's Ridge</v>
      </c>
      <c r="I60" s="29">
        <f>Data!I60</f>
        <v>6</v>
      </c>
      <c r="J60" s="29">
        <f>Data!J60</f>
        <v>106</v>
      </c>
      <c r="K60" s="29">
        <f>Data!K60</f>
        <v>132</v>
      </c>
      <c r="L60" s="29">
        <f>Data!L60</f>
        <v>578</v>
      </c>
      <c r="M60" s="29">
        <f>Data!M60</f>
        <v>2</v>
      </c>
      <c r="N60" s="29">
        <f>Data!N60</f>
        <v>5.67</v>
      </c>
      <c r="O60" s="29">
        <f>Data!O60</f>
        <v>3.3557046979865999</v>
      </c>
      <c r="P60" s="29">
        <f>Data!P60</f>
        <v>745</v>
      </c>
      <c r="Q60" s="29">
        <f>Data!Q60</f>
        <v>89</v>
      </c>
      <c r="R60" s="29">
        <f>Data!R60</f>
        <v>56</v>
      </c>
      <c r="S60" s="29">
        <f>Data!S60</f>
        <v>32</v>
      </c>
      <c r="T60" s="25">
        <f>Work!B60</f>
        <v>-0.51628685240017813</v>
      </c>
      <c r="U60" s="25">
        <f>Work!C60</f>
        <v>-0.42042713246439578</v>
      </c>
      <c r="V60" s="25">
        <f>Work!D60</f>
        <v>29484</v>
      </c>
      <c r="W60" s="25">
        <f>Work!E60</f>
        <v>291.9207920792079</v>
      </c>
      <c r="X60" s="25">
        <f>Work!F60</f>
        <v>8986.7232000000004</v>
      </c>
      <c r="Y60" s="25">
        <f>Work!G60</f>
        <v>88.977457425742571</v>
      </c>
      <c r="Z60" s="25">
        <f>Work!H60</f>
        <v>2.5267941934608601E-2</v>
      </c>
      <c r="AA60" s="25">
        <f>Work!I60</f>
        <v>7.3762376237623766</v>
      </c>
      <c r="AB60" s="25">
        <f>Work!J60</f>
        <v>227.07600000000002</v>
      </c>
      <c r="AC60" s="25">
        <f>Work!K60</f>
        <v>8.2900074616741287E-2</v>
      </c>
      <c r="AD60" s="25">
        <f>Work!L60</f>
        <v>2.2482772277227725</v>
      </c>
      <c r="AE60" s="25">
        <f>Work!M60</f>
        <v>5.7227722772277225</v>
      </c>
      <c r="AF60" s="25">
        <f>Work!N60</f>
        <v>1.9603852937186271E-2</v>
      </c>
      <c r="AG60" s="25">
        <f>Work!O60</f>
        <v>6.4317102812290916E-2</v>
      </c>
      <c r="AH60" s="25">
        <f>Work!P60</f>
        <v>-1.1452752332303024E-2</v>
      </c>
      <c r="AI60" s="25">
        <f>Work!Q60</f>
        <v>-0.12119841627013829</v>
      </c>
      <c r="AJ60" s="25">
        <f>Work!R60</f>
        <v>5.3988417709695494E-2</v>
      </c>
      <c r="AK60" s="25">
        <f>Work!S60</f>
        <v>0.23475015043806774</v>
      </c>
      <c r="AL60" s="25">
        <f>Work!T60</f>
        <v>171714.3433391304</v>
      </c>
      <c r="AM60" s="25">
        <f>Work!U60</f>
        <v>19.107558953093204</v>
      </c>
      <c r="AN60" s="25">
        <f>Work!V60</f>
        <v>1700.1420132587168</v>
      </c>
      <c r="AO60" s="25">
        <f>Work!W60</f>
        <v>16136.529483119637</v>
      </c>
      <c r="AP60" s="25">
        <f>IsYoga!C60</f>
        <v>0</v>
      </c>
      <c r="AQ60" s="25">
        <f>IsYoga!D60</f>
        <v>0</v>
      </c>
      <c r="AR60" s="25">
        <f>IsYoga!E60</f>
        <v>0</v>
      </c>
      <c r="AS60" s="25">
        <f>IsYoga!F60</f>
        <v>0</v>
      </c>
      <c r="AT60" s="25">
        <f>IsYoga!G60</f>
        <v>0</v>
      </c>
      <c r="AU60" s="25">
        <f>IsYoga!H60</f>
        <v>0</v>
      </c>
      <c r="AV60" s="25">
        <f>IsYoga!I60</f>
        <v>0</v>
      </c>
      <c r="AW60" s="25">
        <f>IsYoga!J60</f>
        <v>0</v>
      </c>
      <c r="AX60" s="25">
        <f>IsYoga!K60</f>
        <v>0</v>
      </c>
      <c r="AY60" s="25">
        <f>IsYoga!L60</f>
        <v>0</v>
      </c>
      <c r="AZ60" s="25">
        <f>IsBiking!C60</f>
        <v>0</v>
      </c>
      <c r="BA60" s="25">
        <f>IsBiking!D60</f>
        <v>0</v>
      </c>
      <c r="BB60" s="25">
        <f>IsBiking!E60</f>
        <v>0</v>
      </c>
      <c r="BC60" s="25">
        <f>IsBiking!F60</f>
        <v>0</v>
      </c>
      <c r="BD60" s="25">
        <f>IsBiking!G60</f>
        <v>0</v>
      </c>
      <c r="BE60" s="25">
        <f>IsBiking!H60</f>
        <v>0</v>
      </c>
      <c r="BF60" s="25">
        <f>IsBiking!I60</f>
        <v>0</v>
      </c>
      <c r="BG60" s="25">
        <f>IsBiking!J60</f>
        <v>0</v>
      </c>
      <c r="BH60" s="25">
        <f>IsBiking!K60</f>
        <v>0</v>
      </c>
      <c r="BI60" s="25">
        <f>IsBiking!L60</f>
        <v>0</v>
      </c>
      <c r="BJ60" s="25">
        <f>IsBiking!M60</f>
        <v>0</v>
      </c>
      <c r="BK60" s="25">
        <f>IsBiking!N60</f>
        <v>0</v>
      </c>
      <c r="BL60" s="25">
        <f>IsBiking!O60</f>
        <v>0</v>
      </c>
      <c r="BM60" s="25">
        <f>IsWalking!B60</f>
        <v>0</v>
      </c>
      <c r="BN60" s="25">
        <f>IsWalking!C60</f>
        <v>0</v>
      </c>
      <c r="BO60" s="25">
        <f>IsWalking!D60</f>
        <v>0</v>
      </c>
      <c r="BP60" s="25">
        <f>IsWalking!E60</f>
        <v>0</v>
      </c>
      <c r="BQ60" s="25">
        <f>IsWalking!F60</f>
        <v>0</v>
      </c>
      <c r="BR60" s="25">
        <f>IsWalking!G60</f>
        <v>0</v>
      </c>
      <c r="BS60" s="25">
        <f>IsWalking!H60</f>
        <v>0</v>
      </c>
      <c r="BT60" s="25">
        <f>IsWalking!I60</f>
        <v>0</v>
      </c>
      <c r="BU60" s="25">
        <f>IsWalking!J60</f>
        <v>0</v>
      </c>
      <c r="BV60" s="25">
        <f>IsWalking!K60</f>
        <v>0</v>
      </c>
      <c r="BW60" s="25">
        <f>IsWalking!L60</f>
        <v>0</v>
      </c>
      <c r="BX60" s="25">
        <f>IsRunning!B60</f>
        <v>0</v>
      </c>
      <c r="BY60" s="25">
        <f>IsRunning!C60</f>
        <v>0</v>
      </c>
      <c r="BZ60" s="25">
        <f>IsRunning!D60</f>
        <v>0</v>
      </c>
      <c r="CA60" s="25">
        <f>IsRunning!E60</f>
        <v>0</v>
      </c>
      <c r="CB60" s="25">
        <f>IsRunning!F60</f>
        <v>0</v>
      </c>
      <c r="CC60" s="25">
        <f>IsRunning!G60</f>
        <v>0</v>
      </c>
      <c r="CD60" s="25">
        <f>IsRunning!H60</f>
        <v>0</v>
      </c>
      <c r="CE60" s="25">
        <f>IsRunning!I60</f>
        <v>0</v>
      </c>
      <c r="CF60" s="25">
        <f>IsRunning!J60</f>
        <v>0</v>
      </c>
      <c r="CG60" s="25">
        <f>IsRunning!K60</f>
        <v>0</v>
      </c>
      <c r="CH60" s="25">
        <f>IsRunning!L60</f>
        <v>0</v>
      </c>
      <c r="CI60" s="29">
        <f>IsCourse!B60</f>
        <v>1</v>
      </c>
      <c r="CJ60" s="29">
        <f>IsCourse!C60</f>
        <v>0</v>
      </c>
      <c r="CK60" s="29">
        <f>IsCourse!D60</f>
        <v>0</v>
      </c>
      <c r="CL60" s="29">
        <f>IsZone1!B60</f>
        <v>0</v>
      </c>
      <c r="CM60" s="29">
        <f>IsZone1!C60</f>
        <v>0</v>
      </c>
      <c r="CN60" s="29">
        <f>IsZone1!D60</f>
        <v>0</v>
      </c>
      <c r="CO60" s="29">
        <f>IsZone1!E60</f>
        <v>0</v>
      </c>
      <c r="CP60" s="29">
        <f>IsZone1!F60</f>
        <v>0</v>
      </c>
      <c r="CQ60" s="29">
        <f>IsZone1!G60</f>
        <v>0</v>
      </c>
      <c r="CR60" s="29">
        <f>IsZone1!H60</f>
        <v>0</v>
      </c>
      <c r="CS60" s="29">
        <f>IsZone2!B60</f>
        <v>1</v>
      </c>
      <c r="CT60" s="29">
        <f>IsZone2!C60</f>
        <v>0</v>
      </c>
      <c r="CU60" s="29">
        <f>IsZone2!D60</f>
        <v>0</v>
      </c>
      <c r="CV60" s="29">
        <f>IsZone2!E60</f>
        <v>0</v>
      </c>
      <c r="CW60" s="29">
        <f>IsZone2!F60</f>
        <v>0</v>
      </c>
      <c r="CX60" s="29">
        <f>IsZone2!G60</f>
        <v>0</v>
      </c>
      <c r="CY60" s="29">
        <f>IsZone2!H60</f>
        <v>0</v>
      </c>
      <c r="CZ60" s="25">
        <f>IsZone3!B60</f>
        <v>0</v>
      </c>
      <c r="DA60" s="25">
        <f>IsZone3!C60</f>
        <v>0</v>
      </c>
      <c r="DB60" s="25">
        <f>IsZone3!D60</f>
        <v>0</v>
      </c>
      <c r="DC60" s="25">
        <f>IsZone3!E60</f>
        <v>0</v>
      </c>
      <c r="DD60" s="25">
        <f>IsZone3!F60</f>
        <v>0</v>
      </c>
      <c r="DE60" s="25">
        <f>IsZone3!G60</f>
        <v>0</v>
      </c>
      <c r="DF60" s="25">
        <f>IsZone3!H60</f>
        <v>0</v>
      </c>
      <c r="DG60" s="25">
        <f>IsZone4!B60</f>
        <v>0</v>
      </c>
      <c r="DH60" s="25">
        <f>IsZone4!C60</f>
        <v>0</v>
      </c>
      <c r="DI60" s="25">
        <f>IsZone4!D60</f>
        <v>0</v>
      </c>
      <c r="DJ60" s="25">
        <f>IsZone4!E60</f>
        <v>0</v>
      </c>
      <c r="DK60" s="25">
        <f>IsZone4!F60</f>
        <v>0</v>
      </c>
      <c r="DL60" s="25">
        <f>IsZone4!G60</f>
        <v>0</v>
      </c>
      <c r="DM60" s="25">
        <f>IsZone4!H60</f>
        <v>0</v>
      </c>
      <c r="DN60" s="25">
        <f>IsZone5!B60</f>
        <v>0</v>
      </c>
      <c r="DO60" s="25">
        <f>IsZone5!C60</f>
        <v>0</v>
      </c>
      <c r="DP60" s="25">
        <f>IsZone5!D60</f>
        <v>0</v>
      </c>
      <c r="DQ60" s="25">
        <f>IsZone5!E60</f>
        <v>0</v>
      </c>
      <c r="DR60" s="25">
        <f>IsZone5!F60</f>
        <v>0</v>
      </c>
      <c r="DS60" s="25">
        <f>IsZone5!G60</f>
        <v>0</v>
      </c>
      <c r="DT60" s="25">
        <f>IsZone5!H60</f>
        <v>0</v>
      </c>
      <c r="DU60" s="29">
        <f>IsAnything!B60</f>
        <v>0</v>
      </c>
      <c r="DV60" s="29">
        <f>IsAnything!C60</f>
        <v>0</v>
      </c>
      <c r="DW60" s="29">
        <f>IsAnything!D60</f>
        <v>1</v>
      </c>
      <c r="DX60" s="29">
        <f>IsAnything!E60</f>
        <v>1</v>
      </c>
      <c r="DY60" s="29">
        <f>IsAnything!F60</f>
        <v>1</v>
      </c>
      <c r="DZ60" s="29">
        <f>IsAnything!G60</f>
        <v>1</v>
      </c>
    </row>
    <row r="61" spans="1:130" x14ac:dyDescent="0.15">
      <c r="A61" s="29">
        <f>Data!A61</f>
        <v>60</v>
      </c>
      <c r="B61" s="70">
        <f>Data!B61</f>
        <v>44339</v>
      </c>
      <c r="C61" s="71">
        <f>Data!C61</f>
        <v>0.77083333333333337</v>
      </c>
      <c r="D61" s="72">
        <f>Data!D61</f>
        <v>44339.770833333336</v>
      </c>
      <c r="E61" s="29" t="str">
        <f>Data!E61</f>
        <v>Trail Running</v>
      </c>
      <c r="F61" s="29">
        <f>Data!F61</f>
        <v>2</v>
      </c>
      <c r="G61" s="29">
        <f>Data!G61</f>
        <v>19</v>
      </c>
      <c r="H61" s="29" t="str">
        <f>Data!H61</f>
        <v>Hawk's Ridge</v>
      </c>
      <c r="I61" s="29">
        <f>Data!I61</f>
        <v>6</v>
      </c>
      <c r="J61" s="29">
        <f>Data!J61</f>
        <v>127</v>
      </c>
      <c r="K61" s="29">
        <f>Data!K61</f>
        <v>138</v>
      </c>
      <c r="L61" s="29">
        <f>Data!L61</f>
        <v>219</v>
      </c>
      <c r="M61" s="29">
        <f>Data!M61</f>
        <v>3</v>
      </c>
      <c r="N61" s="29">
        <f>Data!N61</f>
        <v>1.43</v>
      </c>
      <c r="O61" s="29">
        <f>Data!O61</f>
        <v>4.6367851622874996</v>
      </c>
      <c r="P61" s="29">
        <f>Data!P61</f>
        <v>0</v>
      </c>
      <c r="Q61" s="29">
        <f>Data!Q61</f>
        <v>89</v>
      </c>
      <c r="R61" s="29">
        <f>Data!R61</f>
        <v>56</v>
      </c>
      <c r="S61" s="29">
        <f>Data!S61</f>
        <v>32</v>
      </c>
      <c r="T61" s="25">
        <f>Work!B61</f>
        <v>0.45505487929128297</v>
      </c>
      <c r="U61" s="25">
        <f>Work!C61</f>
        <v>-0.1234886868897669</v>
      </c>
      <c r="V61" s="25">
        <f>Work!D61</f>
        <v>7436</v>
      </c>
      <c r="W61" s="25">
        <f>Work!E61</f>
        <v>391.36842105263156</v>
      </c>
      <c r="X61" s="25">
        <f>Work!F61</f>
        <v>2266.4928</v>
      </c>
      <c r="Y61" s="25">
        <f>Work!G61</f>
        <v>119.2890947368421</v>
      </c>
      <c r="Z61" s="25">
        <f>Work!H61</f>
        <v>0</v>
      </c>
      <c r="AA61" s="25">
        <f>Work!I61</f>
        <v>0</v>
      </c>
      <c r="AB61" s="25">
        <f>Work!J61</f>
        <v>0</v>
      </c>
      <c r="AC61" s="25">
        <f>Work!K61</f>
        <v>0</v>
      </c>
      <c r="AD61" s="25">
        <f>Work!L61</f>
        <v>0</v>
      </c>
      <c r="AE61" s="25">
        <f>Work!M61</f>
        <v>11.526315789473685</v>
      </c>
      <c r="AF61" s="25">
        <f>Work!N61</f>
        <v>2.9451317912856375E-2</v>
      </c>
      <c r="AG61" s="25">
        <f>Work!O61</f>
        <v>9.6625058769213831E-2</v>
      </c>
      <c r="AH61" s="25">
        <f>Work!P61</f>
        <v>-0.8546392741412171</v>
      </c>
      <c r="AI61" s="25">
        <f>Work!Q61</f>
        <v>1.255566740300613</v>
      </c>
      <c r="AJ61" s="25">
        <f>Work!R61</f>
        <v>9.0758392043099878E-2</v>
      </c>
      <c r="AK61" s="25">
        <f>Work!S61</f>
        <v>2.759154549130586</v>
      </c>
      <c r="AL61" s="25">
        <f>Work!T61</f>
        <v>0</v>
      </c>
      <c r="AM61" s="25">
        <f>Work!U61</f>
        <v>0</v>
      </c>
      <c r="AN61" s="25">
        <f>Work!V61</f>
        <v>0</v>
      </c>
      <c r="AO61" s="25">
        <f>Work!W61</f>
        <v>-0.63579374146814294</v>
      </c>
      <c r="AP61" s="25">
        <f>IsYoga!C61</f>
        <v>0</v>
      </c>
      <c r="AQ61" s="25">
        <f>IsYoga!D61</f>
        <v>0</v>
      </c>
      <c r="AR61" s="25">
        <f>IsYoga!E61</f>
        <v>0</v>
      </c>
      <c r="AS61" s="25">
        <f>IsYoga!F61</f>
        <v>0</v>
      </c>
      <c r="AT61" s="25">
        <f>IsYoga!G61</f>
        <v>0</v>
      </c>
      <c r="AU61" s="25">
        <f>IsYoga!H61</f>
        <v>0</v>
      </c>
      <c r="AV61" s="25">
        <f>IsYoga!I61</f>
        <v>0</v>
      </c>
      <c r="AW61" s="25">
        <f>IsYoga!J61</f>
        <v>0</v>
      </c>
      <c r="AX61" s="25">
        <f>IsYoga!K61</f>
        <v>0</v>
      </c>
      <c r="AY61" s="25">
        <f>IsYoga!L61</f>
        <v>0</v>
      </c>
      <c r="AZ61" s="25">
        <f>IsBiking!C61</f>
        <v>0</v>
      </c>
      <c r="BA61" s="25">
        <f>IsBiking!D61</f>
        <v>0</v>
      </c>
      <c r="BB61" s="25">
        <f>IsBiking!E61</f>
        <v>0</v>
      </c>
      <c r="BC61" s="25">
        <f>IsBiking!F61</f>
        <v>0</v>
      </c>
      <c r="BD61" s="25">
        <f>IsBiking!G61</f>
        <v>0</v>
      </c>
      <c r="BE61" s="25">
        <f>IsBiking!H61</f>
        <v>0</v>
      </c>
      <c r="BF61" s="25">
        <f>IsBiking!I61</f>
        <v>0</v>
      </c>
      <c r="BG61" s="25">
        <f>IsBiking!J61</f>
        <v>0</v>
      </c>
      <c r="BH61" s="25">
        <f>IsBiking!K61</f>
        <v>0</v>
      </c>
      <c r="BI61" s="25">
        <f>IsBiking!L61</f>
        <v>0</v>
      </c>
      <c r="BJ61" s="25">
        <f>IsBiking!M61</f>
        <v>0</v>
      </c>
      <c r="BK61" s="25">
        <f>IsBiking!N61</f>
        <v>0</v>
      </c>
      <c r="BL61" s="25">
        <f>IsBiking!O61</f>
        <v>0</v>
      </c>
      <c r="BM61" s="25">
        <f>IsWalking!B61</f>
        <v>0</v>
      </c>
      <c r="BN61" s="25">
        <f>IsWalking!C61</f>
        <v>0</v>
      </c>
      <c r="BO61" s="25">
        <f>IsWalking!D61</f>
        <v>0</v>
      </c>
      <c r="BP61" s="25">
        <f>IsWalking!E61</f>
        <v>0</v>
      </c>
      <c r="BQ61" s="25">
        <f>IsWalking!F61</f>
        <v>0</v>
      </c>
      <c r="BR61" s="25">
        <f>IsWalking!G61</f>
        <v>0</v>
      </c>
      <c r="BS61" s="25">
        <f>IsWalking!H61</f>
        <v>0</v>
      </c>
      <c r="BT61" s="25">
        <f>IsWalking!I61</f>
        <v>0</v>
      </c>
      <c r="BU61" s="25">
        <f>IsWalking!J61</f>
        <v>0</v>
      </c>
      <c r="BV61" s="25">
        <f>IsWalking!K61</f>
        <v>0</v>
      </c>
      <c r="BW61" s="25">
        <f>IsWalking!L61</f>
        <v>0</v>
      </c>
      <c r="BX61" s="25">
        <f>IsRunning!B61</f>
        <v>0</v>
      </c>
      <c r="BY61" s="25">
        <f>IsRunning!C61</f>
        <v>0</v>
      </c>
      <c r="BZ61" s="25">
        <f>IsRunning!D61</f>
        <v>0</v>
      </c>
      <c r="CA61" s="25">
        <f>IsRunning!E61</f>
        <v>0</v>
      </c>
      <c r="CB61" s="25">
        <f>IsRunning!F61</f>
        <v>0</v>
      </c>
      <c r="CC61" s="25">
        <f>IsRunning!G61</f>
        <v>0</v>
      </c>
      <c r="CD61" s="25">
        <f>IsRunning!H61</f>
        <v>0</v>
      </c>
      <c r="CE61" s="25">
        <f>IsRunning!I61</f>
        <v>0</v>
      </c>
      <c r="CF61" s="25">
        <f>IsRunning!J61</f>
        <v>0</v>
      </c>
      <c r="CG61" s="25">
        <f>IsRunning!K61</f>
        <v>0</v>
      </c>
      <c r="CH61" s="25">
        <f>IsRunning!L61</f>
        <v>0</v>
      </c>
      <c r="CI61" s="29">
        <f>IsCourse!B61</f>
        <v>1</v>
      </c>
      <c r="CJ61" s="29">
        <f>IsCourse!C61</f>
        <v>0</v>
      </c>
      <c r="CK61" s="29">
        <f>IsCourse!D61</f>
        <v>0</v>
      </c>
      <c r="CL61" s="29">
        <f>IsZone1!B61</f>
        <v>0</v>
      </c>
      <c r="CM61" s="29">
        <f>IsZone1!C61</f>
        <v>0</v>
      </c>
      <c r="CN61" s="29">
        <f>IsZone1!D61</f>
        <v>0</v>
      </c>
      <c r="CO61" s="29">
        <f>IsZone1!E61</f>
        <v>0</v>
      </c>
      <c r="CP61" s="29">
        <f>IsZone1!F61</f>
        <v>0</v>
      </c>
      <c r="CQ61" s="29">
        <f>IsZone1!G61</f>
        <v>0</v>
      </c>
      <c r="CR61" s="29">
        <f>IsZone1!H61</f>
        <v>0</v>
      </c>
      <c r="CS61" s="29">
        <f>IsZone2!B61</f>
        <v>0</v>
      </c>
      <c r="CT61" s="29">
        <f>IsZone2!C61</f>
        <v>0</v>
      </c>
      <c r="CU61" s="29">
        <f>IsZone2!D61</f>
        <v>0</v>
      </c>
      <c r="CV61" s="29">
        <f>IsZone2!E61</f>
        <v>0</v>
      </c>
      <c r="CW61" s="29">
        <f>IsZone2!F61</f>
        <v>0</v>
      </c>
      <c r="CX61" s="29">
        <f>IsZone2!G61</f>
        <v>0</v>
      </c>
      <c r="CY61" s="29">
        <f>IsZone2!H61</f>
        <v>0</v>
      </c>
      <c r="CZ61" s="25">
        <f>IsZone3!B61</f>
        <v>1</v>
      </c>
      <c r="DA61" s="25">
        <f>IsZone3!C61</f>
        <v>0</v>
      </c>
      <c r="DB61" s="25">
        <f>IsZone3!D61</f>
        <v>0</v>
      </c>
      <c r="DC61" s="25">
        <f>IsZone3!E61</f>
        <v>1</v>
      </c>
      <c r="DD61" s="25">
        <f>IsZone3!F61</f>
        <v>1</v>
      </c>
      <c r="DE61" s="25">
        <f>IsZone3!G61</f>
        <v>1</v>
      </c>
      <c r="DF61" s="25">
        <f>IsZone3!H61</f>
        <v>1</v>
      </c>
      <c r="DG61" s="25">
        <f>IsZone4!B61</f>
        <v>0</v>
      </c>
      <c r="DH61" s="25">
        <f>IsZone4!C61</f>
        <v>0</v>
      </c>
      <c r="DI61" s="25">
        <f>IsZone4!D61</f>
        <v>0</v>
      </c>
      <c r="DJ61" s="25">
        <f>IsZone4!E61</f>
        <v>0</v>
      </c>
      <c r="DK61" s="25">
        <f>IsZone4!F61</f>
        <v>0</v>
      </c>
      <c r="DL61" s="25">
        <f>IsZone4!G61</f>
        <v>0</v>
      </c>
      <c r="DM61" s="25">
        <f>IsZone4!H61</f>
        <v>0</v>
      </c>
      <c r="DN61" s="25">
        <f>IsZone5!B61</f>
        <v>0</v>
      </c>
      <c r="DO61" s="25">
        <f>IsZone5!C61</f>
        <v>0</v>
      </c>
      <c r="DP61" s="25">
        <f>IsZone5!D61</f>
        <v>0</v>
      </c>
      <c r="DQ61" s="25">
        <f>IsZone5!E61</f>
        <v>0</v>
      </c>
      <c r="DR61" s="25">
        <f>IsZone5!F61</f>
        <v>0</v>
      </c>
      <c r="DS61" s="25">
        <f>IsZone5!G61</f>
        <v>0</v>
      </c>
      <c r="DT61" s="25">
        <f>IsZone5!H61</f>
        <v>0</v>
      </c>
      <c r="DU61" s="29">
        <f>IsAnything!B61</f>
        <v>1</v>
      </c>
      <c r="DV61" s="29">
        <f>IsAnything!C61</f>
        <v>1</v>
      </c>
      <c r="DW61" s="29">
        <f>IsAnything!D61</f>
        <v>1</v>
      </c>
      <c r="DX61" s="29">
        <f>IsAnything!E61</f>
        <v>1</v>
      </c>
      <c r="DY61" s="29">
        <f>IsAnything!F61</f>
        <v>1</v>
      </c>
      <c r="DZ61" s="29">
        <f>IsAnything!G61</f>
        <v>1</v>
      </c>
    </row>
    <row r="62" spans="1:130" x14ac:dyDescent="0.15">
      <c r="A62" s="29">
        <f>Data!A62</f>
        <v>61</v>
      </c>
      <c r="B62" s="70">
        <f>Data!B62</f>
        <v>44340</v>
      </c>
      <c r="C62" s="71">
        <f>Data!C62</f>
        <v>0.71805555555555556</v>
      </c>
      <c r="D62" s="72">
        <f>Data!D62</f>
        <v>44340.718055555553</v>
      </c>
      <c r="E62" s="29" t="str">
        <f>Data!E62</f>
        <v>Mountain Biking</v>
      </c>
      <c r="F62" s="29">
        <f>Data!F62</f>
        <v>4</v>
      </c>
      <c r="G62" s="29">
        <f>Data!G62</f>
        <v>95</v>
      </c>
      <c r="H62" s="29" t="str">
        <f>Data!H62</f>
        <v>Whole Enchilada</v>
      </c>
      <c r="I62" s="29">
        <f>Data!I62</f>
        <v>15</v>
      </c>
      <c r="J62" s="29">
        <f>Data!J62</f>
        <v>150</v>
      </c>
      <c r="K62" s="29">
        <f>Data!K62</f>
        <v>165</v>
      </c>
      <c r="L62" s="29">
        <f>Data!L62</f>
        <v>699</v>
      </c>
      <c r="M62" s="29">
        <f>Data!M62</f>
        <v>4</v>
      </c>
      <c r="N62" s="29">
        <f>Data!N62</f>
        <v>15.31</v>
      </c>
      <c r="O62" s="29">
        <f>Data!O62</f>
        <v>9.6</v>
      </c>
      <c r="P62" s="29">
        <f>Data!P62</f>
        <v>1264</v>
      </c>
      <c r="Q62" s="29">
        <f>Data!Q62</f>
        <v>89</v>
      </c>
      <c r="R62" s="29">
        <f>Data!R62</f>
        <v>59</v>
      </c>
      <c r="S62" s="29">
        <f>Data!S62</f>
        <v>36</v>
      </c>
      <c r="T62" s="25">
        <f>Work!B62</f>
        <v>1.5189053473343117</v>
      </c>
      <c r="U62" s="25">
        <f>Work!C62</f>
        <v>1.212734318196063</v>
      </c>
      <c r="V62" s="25">
        <f>Work!D62</f>
        <v>79612</v>
      </c>
      <c r="W62" s="25">
        <f>Work!E62</f>
        <v>838.02105263157898</v>
      </c>
      <c r="X62" s="25">
        <f>Work!F62</f>
        <v>24265.7376</v>
      </c>
      <c r="Y62" s="25">
        <f>Work!G62</f>
        <v>255.42881684210528</v>
      </c>
      <c r="Z62" s="25">
        <f>Work!H62</f>
        <v>1.587700346681405E-2</v>
      </c>
      <c r="AA62" s="25">
        <f>Work!I62</f>
        <v>13.305263157894737</v>
      </c>
      <c r="AB62" s="25">
        <f>Work!J62</f>
        <v>385.2672</v>
      </c>
      <c r="AC62" s="25">
        <f>Work!K62</f>
        <v>5.208990805406221E-2</v>
      </c>
      <c r="AD62" s="25">
        <f>Work!L62</f>
        <v>4.055444210526316</v>
      </c>
      <c r="AE62" s="25">
        <f>Work!M62</f>
        <v>7.3578947368421055</v>
      </c>
      <c r="AF62" s="25">
        <f>Work!N62</f>
        <v>8.7800834045118833E-3</v>
      </c>
      <c r="AG62" s="25">
        <f>Work!O62</f>
        <v>2.880604791506523E-2</v>
      </c>
      <c r="AH62" s="25">
        <f>Work!P62</f>
        <v>0.27274103356986579</v>
      </c>
      <c r="AI62" s="25">
        <f>Work!Q62</f>
        <v>0.26669901645749966</v>
      </c>
      <c r="AJ62" s="25">
        <f>Work!R62</f>
        <v>4.9052631578947369E-2</v>
      </c>
      <c r="AK62" s="25">
        <f>Work!S62</f>
        <v>0.17558633059364634</v>
      </c>
      <c r="AL62" s="25">
        <f>Work!T62</f>
        <v>291338.16104786686</v>
      </c>
      <c r="AM62" s="25">
        <f>Work!U62</f>
        <v>12.006153113922522</v>
      </c>
      <c r="AN62" s="25">
        <f>Work!V62</f>
        <v>3066.7174847143879</v>
      </c>
      <c r="AO62" s="25">
        <f>Work!W62</f>
        <v>27378.393615590659</v>
      </c>
      <c r="AP62" s="25">
        <f>IsYoga!C62</f>
        <v>0</v>
      </c>
      <c r="AQ62" s="25">
        <f>IsYoga!D62</f>
        <v>0</v>
      </c>
      <c r="AR62" s="25">
        <f>IsYoga!E62</f>
        <v>0</v>
      </c>
      <c r="AS62" s="25">
        <f>IsYoga!F62</f>
        <v>0</v>
      </c>
      <c r="AT62" s="25">
        <f>IsYoga!G62</f>
        <v>0</v>
      </c>
      <c r="AU62" s="25">
        <f>IsYoga!H62</f>
        <v>0</v>
      </c>
      <c r="AV62" s="25">
        <f>IsYoga!I62</f>
        <v>0</v>
      </c>
      <c r="AW62" s="25">
        <f>IsYoga!J62</f>
        <v>0</v>
      </c>
      <c r="AX62" s="25">
        <f>IsYoga!K62</f>
        <v>0</v>
      </c>
      <c r="AY62" s="25">
        <f>IsYoga!L62</f>
        <v>0</v>
      </c>
      <c r="AZ62" s="25">
        <f>IsBiking!C62</f>
        <v>0</v>
      </c>
      <c r="BA62" s="25">
        <f>IsBiking!D62</f>
        <v>0</v>
      </c>
      <c r="BB62" s="25">
        <f>IsBiking!E62</f>
        <v>0</v>
      </c>
      <c r="BC62" s="25">
        <f>IsBiking!F62</f>
        <v>0</v>
      </c>
      <c r="BD62" s="25">
        <f>IsBiking!G62</f>
        <v>0</v>
      </c>
      <c r="BE62" s="25">
        <f>IsBiking!H62</f>
        <v>0</v>
      </c>
      <c r="BF62" s="25">
        <f>IsBiking!I62</f>
        <v>0</v>
      </c>
      <c r="BG62" s="25">
        <f>IsBiking!J62</f>
        <v>0</v>
      </c>
      <c r="BH62" s="25">
        <f>IsBiking!K62</f>
        <v>0</v>
      </c>
      <c r="BI62" s="25">
        <f>IsBiking!L62</f>
        <v>0</v>
      </c>
      <c r="BJ62" s="25">
        <f>IsBiking!M62</f>
        <v>0</v>
      </c>
      <c r="BK62" s="25">
        <f>IsBiking!N62</f>
        <v>0</v>
      </c>
      <c r="BL62" s="25">
        <f>IsBiking!O62</f>
        <v>0</v>
      </c>
      <c r="BM62" s="25">
        <f>IsWalking!B62</f>
        <v>0</v>
      </c>
      <c r="BN62" s="25">
        <f>IsWalking!C62</f>
        <v>0</v>
      </c>
      <c r="BO62" s="25">
        <f>IsWalking!D62</f>
        <v>0</v>
      </c>
      <c r="BP62" s="25">
        <f>IsWalking!E62</f>
        <v>0</v>
      </c>
      <c r="BQ62" s="25">
        <f>IsWalking!F62</f>
        <v>0</v>
      </c>
      <c r="BR62" s="25">
        <f>IsWalking!G62</f>
        <v>0</v>
      </c>
      <c r="BS62" s="25">
        <f>IsWalking!H62</f>
        <v>0</v>
      </c>
      <c r="BT62" s="25">
        <f>IsWalking!I62</f>
        <v>0</v>
      </c>
      <c r="BU62" s="25">
        <f>IsWalking!J62</f>
        <v>0</v>
      </c>
      <c r="BV62" s="25">
        <f>IsWalking!K62</f>
        <v>0</v>
      </c>
      <c r="BW62" s="25">
        <f>IsWalking!L62</f>
        <v>0</v>
      </c>
      <c r="BX62" s="25">
        <f>IsRunning!B62</f>
        <v>0</v>
      </c>
      <c r="BY62" s="25">
        <f>IsRunning!C62</f>
        <v>0</v>
      </c>
      <c r="BZ62" s="25">
        <f>IsRunning!D62</f>
        <v>0</v>
      </c>
      <c r="CA62" s="25">
        <f>IsRunning!E62</f>
        <v>0</v>
      </c>
      <c r="CB62" s="25">
        <f>IsRunning!F62</f>
        <v>0</v>
      </c>
      <c r="CC62" s="25">
        <f>IsRunning!G62</f>
        <v>0</v>
      </c>
      <c r="CD62" s="25">
        <f>IsRunning!H62</f>
        <v>0</v>
      </c>
      <c r="CE62" s="25">
        <f>IsRunning!I62</f>
        <v>0</v>
      </c>
      <c r="CF62" s="25">
        <f>IsRunning!J62</f>
        <v>0</v>
      </c>
      <c r="CG62" s="25">
        <f>IsRunning!K62</f>
        <v>0</v>
      </c>
      <c r="CH62" s="25">
        <f>IsRunning!L62</f>
        <v>0</v>
      </c>
      <c r="CI62" s="29">
        <f>IsCourse!B62</f>
        <v>0</v>
      </c>
      <c r="CJ62" s="29">
        <f>IsCourse!C62</f>
        <v>0</v>
      </c>
      <c r="CK62" s="29">
        <f>IsCourse!D62</f>
        <v>0</v>
      </c>
      <c r="CL62" s="29">
        <f>IsZone1!B62</f>
        <v>0</v>
      </c>
      <c r="CM62" s="29">
        <f>IsZone1!C62</f>
        <v>0</v>
      </c>
      <c r="CN62" s="29">
        <f>IsZone1!D62</f>
        <v>0</v>
      </c>
      <c r="CO62" s="29">
        <f>IsZone1!E62</f>
        <v>0</v>
      </c>
      <c r="CP62" s="29">
        <f>IsZone1!F62</f>
        <v>0</v>
      </c>
      <c r="CQ62" s="29">
        <f>IsZone1!G62</f>
        <v>0</v>
      </c>
      <c r="CR62" s="29">
        <f>IsZone1!H62</f>
        <v>0</v>
      </c>
      <c r="CS62" s="29">
        <f>IsZone2!B62</f>
        <v>0</v>
      </c>
      <c r="CT62" s="29">
        <f>IsZone2!C62</f>
        <v>0</v>
      </c>
      <c r="CU62" s="29">
        <f>IsZone2!D62</f>
        <v>0</v>
      </c>
      <c r="CV62" s="29">
        <f>IsZone2!E62</f>
        <v>0</v>
      </c>
      <c r="CW62" s="29">
        <f>IsZone2!F62</f>
        <v>0</v>
      </c>
      <c r="CX62" s="29">
        <f>IsZone2!G62</f>
        <v>0</v>
      </c>
      <c r="CY62" s="29">
        <f>IsZone2!H62</f>
        <v>0</v>
      </c>
      <c r="CZ62" s="25">
        <f>IsZone3!B62</f>
        <v>0</v>
      </c>
      <c r="DA62" s="25">
        <f>IsZone3!C62</f>
        <v>0</v>
      </c>
      <c r="DB62" s="25">
        <f>IsZone3!D62</f>
        <v>0</v>
      </c>
      <c r="DC62" s="25">
        <f>IsZone3!E62</f>
        <v>0</v>
      </c>
      <c r="DD62" s="25">
        <f>IsZone3!F62</f>
        <v>0</v>
      </c>
      <c r="DE62" s="25">
        <f>IsZone3!G62</f>
        <v>0</v>
      </c>
      <c r="DF62" s="25">
        <f>IsZone3!H62</f>
        <v>0</v>
      </c>
      <c r="DG62" s="25">
        <f>IsZone4!B62</f>
        <v>1</v>
      </c>
      <c r="DH62" s="25">
        <f>IsZone4!C62</f>
        <v>0</v>
      </c>
      <c r="DI62" s="25">
        <f>IsZone4!D62</f>
        <v>0</v>
      </c>
      <c r="DJ62" s="25">
        <f>IsZone4!E62</f>
        <v>0</v>
      </c>
      <c r="DK62" s="25">
        <f>IsZone4!F62</f>
        <v>0</v>
      </c>
      <c r="DL62" s="25">
        <f>IsZone4!G62</f>
        <v>0</v>
      </c>
      <c r="DM62" s="25">
        <f>IsZone4!H62</f>
        <v>0</v>
      </c>
      <c r="DN62" s="25">
        <f>IsZone5!B62</f>
        <v>0</v>
      </c>
      <c r="DO62" s="25">
        <f>IsZone5!C62</f>
        <v>0</v>
      </c>
      <c r="DP62" s="25">
        <f>IsZone5!D62</f>
        <v>0</v>
      </c>
      <c r="DQ62" s="25">
        <f>IsZone5!E62</f>
        <v>0</v>
      </c>
      <c r="DR62" s="25">
        <f>IsZone5!F62</f>
        <v>0</v>
      </c>
      <c r="DS62" s="25">
        <f>IsZone5!G62</f>
        <v>0</v>
      </c>
      <c r="DT62" s="25">
        <f>IsZone5!H62</f>
        <v>0</v>
      </c>
      <c r="DU62" s="29">
        <f>IsAnything!B62</f>
        <v>0</v>
      </c>
      <c r="DV62" s="29">
        <f>IsAnything!C62</f>
        <v>1</v>
      </c>
      <c r="DW62" s="29">
        <f>IsAnything!D62</f>
        <v>1</v>
      </c>
      <c r="DX62" s="29">
        <f>IsAnything!E62</f>
        <v>1</v>
      </c>
      <c r="DY62" s="29">
        <f>IsAnything!F62</f>
        <v>1</v>
      </c>
      <c r="DZ62" s="29">
        <f>IsAnything!G62</f>
        <v>1</v>
      </c>
    </row>
    <row r="63" spans="1:130" x14ac:dyDescent="0.15">
      <c r="A63" s="29">
        <f>Data!A63</f>
        <v>62</v>
      </c>
      <c r="B63" s="70">
        <f>Data!B63</f>
        <v>44341</v>
      </c>
      <c r="C63" s="71">
        <f>Data!C63</f>
        <v>0.74236111111111114</v>
      </c>
      <c r="D63" s="72">
        <f>Data!D63</f>
        <v>44341.742361111108</v>
      </c>
      <c r="E63" s="29" t="str">
        <f>Data!E63</f>
        <v>Biking</v>
      </c>
      <c r="F63" s="29">
        <f>Data!F63</f>
        <v>3</v>
      </c>
      <c r="G63" s="29">
        <f>Data!G63</f>
        <v>33</v>
      </c>
      <c r="H63" s="29" t="str">
        <f>Data!H63</f>
        <v>Riverwalk</v>
      </c>
      <c r="I63" s="29">
        <f>Data!I63</f>
        <v>10</v>
      </c>
      <c r="J63" s="29">
        <f>Data!J63</f>
        <v>124</v>
      </c>
      <c r="K63" s="29">
        <f>Data!K63</f>
        <v>161</v>
      </c>
      <c r="L63" s="29">
        <f>Data!L63</f>
        <v>219</v>
      </c>
      <c r="M63" s="29">
        <f>Data!M63</f>
        <v>3</v>
      </c>
      <c r="N63" s="29">
        <f>Data!N63</f>
        <v>6.77</v>
      </c>
      <c r="O63" s="29">
        <f>Data!O63</f>
        <v>12.3</v>
      </c>
      <c r="P63" s="29">
        <f>Data!P63</f>
        <v>341</v>
      </c>
      <c r="Q63" s="29">
        <f>Data!Q63</f>
        <v>91</v>
      </c>
      <c r="R63" s="29">
        <f>Data!R63</f>
        <v>62</v>
      </c>
      <c r="S63" s="29">
        <f>Data!S63</f>
        <v>38</v>
      </c>
      <c r="T63" s="25">
        <f>Work!B63</f>
        <v>0.31629177476393139</v>
      </c>
      <c r="U63" s="25">
        <f>Work!C63</f>
        <v>1.0147753544796436</v>
      </c>
      <c r="V63" s="25">
        <f>Work!D63</f>
        <v>35204</v>
      </c>
      <c r="W63" s="25">
        <f>Work!E63</f>
        <v>1066.7878787878788</v>
      </c>
      <c r="X63" s="25">
        <f>Work!F63</f>
        <v>10730.1792</v>
      </c>
      <c r="Y63" s="25">
        <f>Work!G63</f>
        <v>325.15694545454545</v>
      </c>
      <c r="Z63" s="25">
        <f>Work!H63</f>
        <v>9.6863992728099084E-3</v>
      </c>
      <c r="AA63" s="25">
        <f>Work!I63</f>
        <v>10.333333333333334</v>
      </c>
      <c r="AB63" s="25">
        <f>Work!J63</f>
        <v>103.93680000000001</v>
      </c>
      <c r="AC63" s="25">
        <f>Work!K63</f>
        <v>3.1779526190205659E-2</v>
      </c>
      <c r="AD63" s="25">
        <f>Work!L63</f>
        <v>3.1496</v>
      </c>
      <c r="AE63" s="25">
        <f>Work!M63</f>
        <v>6.6363636363636367</v>
      </c>
      <c r="AF63" s="25">
        <f>Work!N63</f>
        <v>6.2208839904556298E-3</v>
      </c>
      <c r="AG63" s="25">
        <f>Work!O63</f>
        <v>2.0409724378135267E-2</v>
      </c>
      <c r="AH63" s="25">
        <f>Work!P63</f>
        <v>-0.8546392741412171</v>
      </c>
      <c r="AI63" s="25">
        <f>Work!Q63</f>
        <v>9.5531370962158246E-2</v>
      </c>
      <c r="AJ63" s="25">
        <f>Work!R63</f>
        <v>5.3519061583577714E-2</v>
      </c>
      <c r="AK63" s="25">
        <f>Work!S63</f>
        <v>0.30203558418001658</v>
      </c>
      <c r="AL63" s="25">
        <f>Work!T63</f>
        <v>78596.766548514715</v>
      </c>
      <c r="AM63" s="25">
        <f>Work!U63</f>
        <v>7.3248326130951025</v>
      </c>
      <c r="AN63" s="25">
        <f>Work!V63</f>
        <v>2381.7201984398398</v>
      </c>
      <c r="AO63" s="25">
        <f>Work!W63</f>
        <v>7385.6371719090503</v>
      </c>
      <c r="AP63" s="25">
        <f>IsYoga!C63</f>
        <v>0</v>
      </c>
      <c r="AQ63" s="25">
        <f>IsYoga!D63</f>
        <v>0</v>
      </c>
      <c r="AR63" s="25">
        <f>IsYoga!E63</f>
        <v>0</v>
      </c>
      <c r="AS63" s="25">
        <f>IsYoga!F63</f>
        <v>0</v>
      </c>
      <c r="AT63" s="25">
        <f>IsYoga!G63</f>
        <v>0</v>
      </c>
      <c r="AU63" s="25">
        <f>IsYoga!H63</f>
        <v>0</v>
      </c>
      <c r="AV63" s="25">
        <f>IsYoga!I63</f>
        <v>0</v>
      </c>
      <c r="AW63" s="25">
        <f>IsYoga!J63</f>
        <v>0</v>
      </c>
      <c r="AX63" s="25">
        <f>IsYoga!K63</f>
        <v>0</v>
      </c>
      <c r="AY63" s="25">
        <f>IsYoga!L63</f>
        <v>0</v>
      </c>
      <c r="AZ63" s="25">
        <f>IsBiking!C63</f>
        <v>1</v>
      </c>
      <c r="BA63" s="25">
        <f>IsBiking!D63</f>
        <v>0</v>
      </c>
      <c r="BB63" s="25">
        <f>IsBiking!E63</f>
        <v>0</v>
      </c>
      <c r="BC63" s="25">
        <f>IsBiking!F63</f>
        <v>0</v>
      </c>
      <c r="BD63" s="25">
        <f>IsBiking!G63</f>
        <v>1</v>
      </c>
      <c r="BE63" s="25">
        <f>IsBiking!H63</f>
        <v>0</v>
      </c>
      <c r="BF63" s="25">
        <f>IsBiking!I63</f>
        <v>0</v>
      </c>
      <c r="BG63" s="25">
        <f>IsBiking!J63</f>
        <v>0</v>
      </c>
      <c r="BH63" s="25">
        <f>IsBiking!K63</f>
        <v>0</v>
      </c>
      <c r="BI63" s="25">
        <f>IsBiking!L63</f>
        <v>0</v>
      </c>
      <c r="BJ63" s="25">
        <f>IsBiking!M63</f>
        <v>0</v>
      </c>
      <c r="BK63" s="25">
        <f>IsBiking!N63</f>
        <v>0</v>
      </c>
      <c r="BL63" s="25">
        <f>IsBiking!O63</f>
        <v>0</v>
      </c>
      <c r="BM63" s="25">
        <f>IsWalking!B63</f>
        <v>0</v>
      </c>
      <c r="BN63" s="25">
        <f>IsWalking!C63</f>
        <v>0</v>
      </c>
      <c r="BO63" s="25">
        <f>IsWalking!D63</f>
        <v>0</v>
      </c>
      <c r="BP63" s="25">
        <f>IsWalking!E63</f>
        <v>0</v>
      </c>
      <c r="BQ63" s="25">
        <f>IsWalking!F63</f>
        <v>0</v>
      </c>
      <c r="BR63" s="25">
        <f>IsWalking!G63</f>
        <v>0</v>
      </c>
      <c r="BS63" s="25">
        <f>IsWalking!H63</f>
        <v>0</v>
      </c>
      <c r="BT63" s="25">
        <f>IsWalking!I63</f>
        <v>0</v>
      </c>
      <c r="BU63" s="25">
        <f>IsWalking!J63</f>
        <v>0</v>
      </c>
      <c r="BV63" s="25">
        <f>IsWalking!K63</f>
        <v>0</v>
      </c>
      <c r="BW63" s="25">
        <f>IsWalking!L63</f>
        <v>0</v>
      </c>
      <c r="BX63" s="25">
        <f>IsRunning!B63</f>
        <v>0</v>
      </c>
      <c r="BY63" s="25">
        <f>IsRunning!C63</f>
        <v>0</v>
      </c>
      <c r="BZ63" s="25">
        <f>IsRunning!D63</f>
        <v>0</v>
      </c>
      <c r="CA63" s="25">
        <f>IsRunning!E63</f>
        <v>0</v>
      </c>
      <c r="CB63" s="25">
        <f>IsRunning!F63</f>
        <v>0</v>
      </c>
      <c r="CC63" s="25">
        <f>IsRunning!G63</f>
        <v>0</v>
      </c>
      <c r="CD63" s="25">
        <f>IsRunning!H63</f>
        <v>0</v>
      </c>
      <c r="CE63" s="25">
        <f>IsRunning!I63</f>
        <v>0</v>
      </c>
      <c r="CF63" s="25">
        <f>IsRunning!J63</f>
        <v>0</v>
      </c>
      <c r="CG63" s="25">
        <f>IsRunning!K63</f>
        <v>0</v>
      </c>
      <c r="CH63" s="25">
        <f>IsRunning!L63</f>
        <v>0</v>
      </c>
      <c r="CI63" s="29">
        <f>IsCourse!B63</f>
        <v>0</v>
      </c>
      <c r="CJ63" s="29">
        <f>IsCourse!C63</f>
        <v>1</v>
      </c>
      <c r="CK63" s="29">
        <f>IsCourse!D63</f>
        <v>0</v>
      </c>
      <c r="CL63" s="29">
        <f>IsZone1!B63</f>
        <v>0</v>
      </c>
      <c r="CM63" s="29">
        <f>IsZone1!C63</f>
        <v>0</v>
      </c>
      <c r="CN63" s="29">
        <f>IsZone1!D63</f>
        <v>0</v>
      </c>
      <c r="CO63" s="29">
        <f>IsZone1!E63</f>
        <v>0</v>
      </c>
      <c r="CP63" s="29">
        <f>IsZone1!F63</f>
        <v>0</v>
      </c>
      <c r="CQ63" s="29">
        <f>IsZone1!G63</f>
        <v>0</v>
      </c>
      <c r="CR63" s="29">
        <f>IsZone1!H63</f>
        <v>0</v>
      </c>
      <c r="CS63" s="29">
        <f>IsZone2!B63</f>
        <v>0</v>
      </c>
      <c r="CT63" s="29">
        <f>IsZone2!C63</f>
        <v>0</v>
      </c>
      <c r="CU63" s="29">
        <f>IsZone2!D63</f>
        <v>0</v>
      </c>
      <c r="CV63" s="29">
        <f>IsZone2!E63</f>
        <v>0</v>
      </c>
      <c r="CW63" s="29">
        <f>IsZone2!F63</f>
        <v>0</v>
      </c>
      <c r="CX63" s="29">
        <f>IsZone2!G63</f>
        <v>0</v>
      </c>
      <c r="CY63" s="29">
        <f>IsZone2!H63</f>
        <v>0</v>
      </c>
      <c r="CZ63" s="25">
        <f>IsZone3!B63</f>
        <v>1</v>
      </c>
      <c r="DA63" s="25">
        <f>IsZone3!C63</f>
        <v>0</v>
      </c>
      <c r="DB63" s="25">
        <f>IsZone3!D63</f>
        <v>0</v>
      </c>
      <c r="DC63" s="25">
        <f>IsZone3!E63</f>
        <v>0</v>
      </c>
      <c r="DD63" s="25">
        <f>IsZone3!F63</f>
        <v>1</v>
      </c>
      <c r="DE63" s="25">
        <f>IsZone3!G63</f>
        <v>1</v>
      </c>
      <c r="DF63" s="25">
        <f>IsZone3!H63</f>
        <v>1</v>
      </c>
      <c r="DG63" s="25">
        <f>IsZone4!B63</f>
        <v>0</v>
      </c>
      <c r="DH63" s="25">
        <f>IsZone4!C63</f>
        <v>0</v>
      </c>
      <c r="DI63" s="25">
        <f>IsZone4!D63</f>
        <v>0</v>
      </c>
      <c r="DJ63" s="25">
        <f>IsZone4!E63</f>
        <v>0</v>
      </c>
      <c r="DK63" s="25">
        <f>IsZone4!F63</f>
        <v>0</v>
      </c>
      <c r="DL63" s="25">
        <f>IsZone4!G63</f>
        <v>0</v>
      </c>
      <c r="DM63" s="25">
        <f>IsZone4!H63</f>
        <v>0</v>
      </c>
      <c r="DN63" s="25">
        <f>IsZone5!B63</f>
        <v>0</v>
      </c>
      <c r="DO63" s="25">
        <f>IsZone5!C63</f>
        <v>0</v>
      </c>
      <c r="DP63" s="25">
        <f>IsZone5!D63</f>
        <v>0</v>
      </c>
      <c r="DQ63" s="25">
        <f>IsZone5!E63</f>
        <v>0</v>
      </c>
      <c r="DR63" s="25">
        <f>IsZone5!F63</f>
        <v>0</v>
      </c>
      <c r="DS63" s="25">
        <f>IsZone5!G63</f>
        <v>0</v>
      </c>
      <c r="DT63" s="25">
        <f>IsZone5!H63</f>
        <v>0</v>
      </c>
      <c r="DU63" s="29">
        <f>IsAnything!B63</f>
        <v>0</v>
      </c>
      <c r="DV63" s="29">
        <f>IsAnything!C63</f>
        <v>0</v>
      </c>
      <c r="DW63" s="29">
        <f>IsAnything!D63</f>
        <v>1</v>
      </c>
      <c r="DX63" s="29">
        <f>IsAnything!E63</f>
        <v>1</v>
      </c>
      <c r="DY63" s="29">
        <f>IsAnything!F63</f>
        <v>1</v>
      </c>
      <c r="DZ63" s="29">
        <f>IsAnything!G63</f>
        <v>1</v>
      </c>
    </row>
    <row r="64" spans="1:130" x14ac:dyDescent="0.15">
      <c r="A64" s="29">
        <f>Data!A64</f>
        <v>63</v>
      </c>
      <c r="B64" s="70">
        <f>Data!B64</f>
        <v>44341</v>
      </c>
      <c r="C64" s="71">
        <f>Data!C64</f>
        <v>0.81458333333333333</v>
      </c>
      <c r="D64" s="72">
        <f>Data!D64</f>
        <v>44341.814583333333</v>
      </c>
      <c r="E64" s="29" t="str">
        <f>Data!E64</f>
        <v>Biking</v>
      </c>
      <c r="F64" s="29">
        <f>Data!F64</f>
        <v>3</v>
      </c>
      <c r="G64" s="29">
        <f>Data!G64</f>
        <v>46</v>
      </c>
      <c r="H64" s="29" t="str">
        <f>Data!H64</f>
        <v>Riverwalk</v>
      </c>
      <c r="I64" s="29">
        <f>Data!I64</f>
        <v>10</v>
      </c>
      <c r="J64" s="29">
        <f>Data!J64</f>
        <v>124</v>
      </c>
      <c r="K64" s="29">
        <f>Data!K64</f>
        <v>144</v>
      </c>
      <c r="L64" s="29">
        <f>Data!L64</f>
        <v>273</v>
      </c>
      <c r="M64" s="29">
        <f>Data!M64</f>
        <v>3</v>
      </c>
      <c r="N64" s="29">
        <f>Data!N64</f>
        <v>9.6199999999999992</v>
      </c>
      <c r="O64" s="29">
        <f>Data!O64</f>
        <v>12.7</v>
      </c>
      <c r="P64" s="29">
        <f>Data!P64</f>
        <v>353</v>
      </c>
      <c r="Q64" s="29">
        <f>Data!Q64</f>
        <v>88</v>
      </c>
      <c r="R64" s="29">
        <f>Data!R64</f>
        <v>60</v>
      </c>
      <c r="S64" s="29">
        <f>Data!S64</f>
        <v>39</v>
      </c>
      <c r="T64" s="25">
        <f>Work!B64</f>
        <v>0.31629177476393139</v>
      </c>
      <c r="U64" s="25">
        <f>Work!C64</f>
        <v>0.17344975868486195</v>
      </c>
      <c r="V64" s="25">
        <f>Work!D64</f>
        <v>50023.999999999993</v>
      </c>
      <c r="W64" s="25">
        <f>Work!E64</f>
        <v>1087.478260869565</v>
      </c>
      <c r="X64" s="25">
        <f>Work!F64</f>
        <v>15247.315199999999</v>
      </c>
      <c r="Y64" s="25">
        <f>Work!G64</f>
        <v>331.46337391304343</v>
      </c>
      <c r="Z64" s="25">
        <f>Work!H64</f>
        <v>7.0566128258435961E-3</v>
      </c>
      <c r="AA64" s="25">
        <f>Work!I64</f>
        <v>7.6739130434782608</v>
      </c>
      <c r="AB64" s="25">
        <f>Work!J64</f>
        <v>107.59440000000001</v>
      </c>
      <c r="AC64" s="25">
        <f>Work!K64</f>
        <v>2.3151617623540705E-2</v>
      </c>
      <c r="AD64" s="25">
        <f>Work!L64</f>
        <v>2.3390086956521743</v>
      </c>
      <c r="AE64" s="25">
        <f>Work!M64</f>
        <v>5.9347826086956523</v>
      </c>
      <c r="AF64" s="25">
        <f>Work!N64</f>
        <v>5.4573804573804586E-3</v>
      </c>
      <c r="AG64" s="25">
        <f>Work!O64</f>
        <v>1.790479152683877E-2</v>
      </c>
      <c r="AH64" s="25">
        <f>Work!P64</f>
        <v>-0.72780898952372031</v>
      </c>
      <c r="AI64" s="25">
        <f>Work!Q64</f>
        <v>-7.0903551317001948E-2</v>
      </c>
      <c r="AJ64" s="25">
        <f>Work!R64</f>
        <v>4.7861150070126229E-2</v>
      </c>
      <c r="AK64" s="25">
        <f>Work!S64</f>
        <v>-0.22417134106608294</v>
      </c>
      <c r="AL64" s="25">
        <f>Work!T64</f>
        <v>81362.635166057764</v>
      </c>
      <c r="AM64" s="25">
        <f>Work!U64</f>
        <v>5.3361942151007522</v>
      </c>
      <c r="AN64" s="25">
        <f>Work!V64</f>
        <v>1768.7529383925601</v>
      </c>
      <c r="AO64" s="25">
        <f>Work!W64</f>
        <v>7645.564666301444</v>
      </c>
      <c r="AP64" s="25">
        <f>IsYoga!C64</f>
        <v>0</v>
      </c>
      <c r="AQ64" s="25">
        <f>IsYoga!D64</f>
        <v>0</v>
      </c>
      <c r="AR64" s="25">
        <f>IsYoga!E64</f>
        <v>0</v>
      </c>
      <c r="AS64" s="25">
        <f>IsYoga!F64</f>
        <v>0</v>
      </c>
      <c r="AT64" s="25">
        <f>IsYoga!G64</f>
        <v>0</v>
      </c>
      <c r="AU64" s="25">
        <f>IsYoga!H64</f>
        <v>0</v>
      </c>
      <c r="AV64" s="25">
        <f>IsYoga!I64</f>
        <v>0</v>
      </c>
      <c r="AW64" s="25">
        <f>IsYoga!J64</f>
        <v>0</v>
      </c>
      <c r="AX64" s="25">
        <f>IsYoga!K64</f>
        <v>0</v>
      </c>
      <c r="AY64" s="25">
        <f>IsYoga!L64</f>
        <v>0</v>
      </c>
      <c r="AZ64" s="25">
        <f>IsBiking!C64</f>
        <v>1</v>
      </c>
      <c r="BA64" s="25">
        <f>IsBiking!D64</f>
        <v>0</v>
      </c>
      <c r="BB64" s="25">
        <f>IsBiking!E64</f>
        <v>0</v>
      </c>
      <c r="BC64" s="25">
        <f>IsBiking!F64</f>
        <v>0</v>
      </c>
      <c r="BD64" s="25">
        <f>IsBiking!G64</f>
        <v>1</v>
      </c>
      <c r="BE64" s="25">
        <f>IsBiking!H64</f>
        <v>0</v>
      </c>
      <c r="BF64" s="25">
        <f>IsBiking!I64</f>
        <v>0</v>
      </c>
      <c r="BG64" s="25">
        <f>IsBiking!J64</f>
        <v>1</v>
      </c>
      <c r="BH64" s="25">
        <f>IsBiking!K64</f>
        <v>1</v>
      </c>
      <c r="BI64" s="25">
        <f>IsBiking!L64</f>
        <v>1</v>
      </c>
      <c r="BJ64" s="25">
        <f>IsBiking!M64</f>
        <v>1</v>
      </c>
      <c r="BK64" s="25">
        <f>IsBiking!N64</f>
        <v>1</v>
      </c>
      <c r="BL64" s="25">
        <f>IsBiking!O64</f>
        <v>1</v>
      </c>
      <c r="BM64" s="25">
        <f>IsWalking!B64</f>
        <v>0</v>
      </c>
      <c r="BN64" s="25">
        <f>IsWalking!C64</f>
        <v>0</v>
      </c>
      <c r="BO64" s="25">
        <f>IsWalking!D64</f>
        <v>0</v>
      </c>
      <c r="BP64" s="25">
        <f>IsWalking!E64</f>
        <v>0</v>
      </c>
      <c r="BQ64" s="25">
        <f>IsWalking!F64</f>
        <v>0</v>
      </c>
      <c r="BR64" s="25">
        <f>IsWalking!G64</f>
        <v>0</v>
      </c>
      <c r="BS64" s="25">
        <f>IsWalking!H64</f>
        <v>0</v>
      </c>
      <c r="BT64" s="25">
        <f>IsWalking!I64</f>
        <v>0</v>
      </c>
      <c r="BU64" s="25">
        <f>IsWalking!J64</f>
        <v>0</v>
      </c>
      <c r="BV64" s="25">
        <f>IsWalking!K64</f>
        <v>0</v>
      </c>
      <c r="BW64" s="25">
        <f>IsWalking!L64</f>
        <v>0</v>
      </c>
      <c r="BX64" s="25">
        <f>IsRunning!B64</f>
        <v>0</v>
      </c>
      <c r="BY64" s="25">
        <f>IsRunning!C64</f>
        <v>0</v>
      </c>
      <c r="BZ64" s="25">
        <f>IsRunning!D64</f>
        <v>0</v>
      </c>
      <c r="CA64" s="25">
        <f>IsRunning!E64</f>
        <v>0</v>
      </c>
      <c r="CB64" s="25">
        <f>IsRunning!F64</f>
        <v>0</v>
      </c>
      <c r="CC64" s="25">
        <f>IsRunning!G64</f>
        <v>0</v>
      </c>
      <c r="CD64" s="25">
        <f>IsRunning!H64</f>
        <v>0</v>
      </c>
      <c r="CE64" s="25">
        <f>IsRunning!I64</f>
        <v>0</v>
      </c>
      <c r="CF64" s="25">
        <f>IsRunning!J64</f>
        <v>0</v>
      </c>
      <c r="CG64" s="25">
        <f>IsRunning!K64</f>
        <v>0</v>
      </c>
      <c r="CH64" s="25">
        <f>IsRunning!L64</f>
        <v>0</v>
      </c>
      <c r="CI64" s="29">
        <f>IsCourse!B64</f>
        <v>0</v>
      </c>
      <c r="CJ64" s="29">
        <f>IsCourse!C64</f>
        <v>1</v>
      </c>
      <c r="CK64" s="29">
        <f>IsCourse!D64</f>
        <v>0</v>
      </c>
      <c r="CL64" s="29">
        <f>IsZone1!B64</f>
        <v>0</v>
      </c>
      <c r="CM64" s="29">
        <f>IsZone1!C64</f>
        <v>0</v>
      </c>
      <c r="CN64" s="29">
        <f>IsZone1!D64</f>
        <v>0</v>
      </c>
      <c r="CO64" s="29">
        <f>IsZone1!E64</f>
        <v>0</v>
      </c>
      <c r="CP64" s="29">
        <f>IsZone1!F64</f>
        <v>0</v>
      </c>
      <c r="CQ64" s="29">
        <f>IsZone1!G64</f>
        <v>0</v>
      </c>
      <c r="CR64" s="29">
        <f>IsZone1!H64</f>
        <v>0</v>
      </c>
      <c r="CS64" s="29">
        <f>IsZone2!B64</f>
        <v>0</v>
      </c>
      <c r="CT64" s="29">
        <f>IsZone2!C64</f>
        <v>0</v>
      </c>
      <c r="CU64" s="29">
        <f>IsZone2!D64</f>
        <v>0</v>
      </c>
      <c r="CV64" s="29">
        <f>IsZone2!E64</f>
        <v>0</v>
      </c>
      <c r="CW64" s="29">
        <f>IsZone2!F64</f>
        <v>0</v>
      </c>
      <c r="CX64" s="29">
        <f>IsZone2!G64</f>
        <v>0</v>
      </c>
      <c r="CY64" s="29">
        <f>IsZone2!H64</f>
        <v>0</v>
      </c>
      <c r="CZ64" s="25">
        <f>IsZone3!B64</f>
        <v>1</v>
      </c>
      <c r="DA64" s="25">
        <f>IsZone3!C64</f>
        <v>1</v>
      </c>
      <c r="DB64" s="25">
        <f>IsZone3!D64</f>
        <v>1</v>
      </c>
      <c r="DC64" s="25">
        <f>IsZone3!E64</f>
        <v>1</v>
      </c>
      <c r="DD64" s="25">
        <f>IsZone3!F64</f>
        <v>1</v>
      </c>
      <c r="DE64" s="25">
        <f>IsZone3!G64</f>
        <v>1</v>
      </c>
      <c r="DF64" s="25">
        <f>IsZone3!H64</f>
        <v>1</v>
      </c>
      <c r="DG64" s="25">
        <f>IsZone4!B64</f>
        <v>0</v>
      </c>
      <c r="DH64" s="25">
        <f>IsZone4!C64</f>
        <v>0</v>
      </c>
      <c r="DI64" s="25">
        <f>IsZone4!D64</f>
        <v>0</v>
      </c>
      <c r="DJ64" s="25">
        <f>IsZone4!E64</f>
        <v>0</v>
      </c>
      <c r="DK64" s="25">
        <f>IsZone4!F64</f>
        <v>0</v>
      </c>
      <c r="DL64" s="25">
        <f>IsZone4!G64</f>
        <v>0</v>
      </c>
      <c r="DM64" s="25">
        <f>IsZone4!H64</f>
        <v>0</v>
      </c>
      <c r="DN64" s="25">
        <f>IsZone5!B64</f>
        <v>0</v>
      </c>
      <c r="DO64" s="25">
        <f>IsZone5!C64</f>
        <v>0</v>
      </c>
      <c r="DP64" s="25">
        <f>IsZone5!D64</f>
        <v>0</v>
      </c>
      <c r="DQ64" s="25">
        <f>IsZone5!E64</f>
        <v>0</v>
      </c>
      <c r="DR64" s="25">
        <f>IsZone5!F64</f>
        <v>0</v>
      </c>
      <c r="DS64" s="25">
        <f>IsZone5!G64</f>
        <v>0</v>
      </c>
      <c r="DT64" s="25">
        <f>IsZone5!H64</f>
        <v>0</v>
      </c>
      <c r="DU64" s="29">
        <f>IsAnything!B64</f>
        <v>1</v>
      </c>
      <c r="DV64" s="29">
        <f>IsAnything!C64</f>
        <v>1</v>
      </c>
      <c r="DW64" s="29">
        <f>IsAnything!D64</f>
        <v>1</v>
      </c>
      <c r="DX64" s="29">
        <f>IsAnything!E64</f>
        <v>1</v>
      </c>
      <c r="DY64" s="29">
        <f>IsAnything!F64</f>
        <v>1</v>
      </c>
      <c r="DZ64" s="29">
        <f>IsAnything!G64</f>
        <v>1</v>
      </c>
    </row>
    <row r="65" spans="1:130" x14ac:dyDescent="0.15">
      <c r="A65" s="29">
        <f>Data!A65</f>
        <v>64</v>
      </c>
      <c r="B65" s="70">
        <f>Data!B65</f>
        <v>44342</v>
      </c>
      <c r="C65" s="71">
        <f>Data!C65</f>
        <v>0.47013888888888888</v>
      </c>
      <c r="D65" s="72">
        <f>Data!D65</f>
        <v>44342.470138888886</v>
      </c>
      <c r="E65" s="29" t="str">
        <f>Data!E65</f>
        <v>Yoga</v>
      </c>
      <c r="F65" s="29">
        <f>Data!F65</f>
        <v>0</v>
      </c>
      <c r="G65" s="29">
        <f>Data!G65</f>
        <v>48</v>
      </c>
      <c r="H65" s="29" t="str">
        <f>Data!H65</f>
        <v>Full Practice</v>
      </c>
      <c r="I65" s="29">
        <f>Data!I65</f>
        <v>0</v>
      </c>
      <c r="J65" s="29">
        <f>Data!J65</f>
        <v>93</v>
      </c>
      <c r="K65" s="29">
        <f>Data!K65</f>
        <v>115</v>
      </c>
      <c r="L65" s="29">
        <f>Data!L65</f>
        <v>248</v>
      </c>
      <c r="M65" s="29">
        <f>Data!M65</f>
        <v>1</v>
      </c>
      <c r="N65" s="29">
        <f>Data!N65</f>
        <v>0</v>
      </c>
      <c r="O65" s="29">
        <f>Data!O65</f>
        <v>0</v>
      </c>
      <c r="P65" s="29">
        <f>Data!P65</f>
        <v>0</v>
      </c>
      <c r="Q65" s="29">
        <f>Data!Q65</f>
        <v>88</v>
      </c>
      <c r="R65" s="29">
        <f>Data!R65</f>
        <v>59</v>
      </c>
      <c r="S65" s="29">
        <f>Data!S65</f>
        <v>37</v>
      </c>
      <c r="T65" s="25">
        <f>Work!B65</f>
        <v>-1.1175936386853682</v>
      </c>
      <c r="U65" s="25">
        <f>Work!C65</f>
        <v>-1.2617527282591774</v>
      </c>
      <c r="V65" s="25">
        <f>Work!D65</f>
        <v>0</v>
      </c>
      <c r="W65" s="25">
        <f>Work!E65</f>
        <v>0</v>
      </c>
      <c r="X65" s="25">
        <f>Work!F65</f>
        <v>0</v>
      </c>
      <c r="Y65" s="25">
        <f>Work!G65</f>
        <v>0</v>
      </c>
      <c r="Z65" s="25">
        <f>Work!H65</f>
        <v>0</v>
      </c>
      <c r="AA65" s="25">
        <f>Work!I65</f>
        <v>0</v>
      </c>
      <c r="AB65" s="25">
        <f>Work!J65</f>
        <v>0</v>
      </c>
      <c r="AC65" s="25">
        <f>Work!K65</f>
        <v>0</v>
      </c>
      <c r="AD65" s="25">
        <f>Work!L65</f>
        <v>0</v>
      </c>
      <c r="AE65" s="25">
        <f>Work!M65</f>
        <v>5.166666666666667</v>
      </c>
      <c r="AF65" s="25">
        <f>Work!N65</f>
        <v>0</v>
      </c>
      <c r="AG65" s="25">
        <f>Work!O65</f>
        <v>0</v>
      </c>
      <c r="AH65" s="25">
        <f>Work!P65</f>
        <v>-0.78652671388367257</v>
      </c>
      <c r="AI65" s="25">
        <f>Work!Q65</f>
        <v>-0.25312244275127488</v>
      </c>
      <c r="AJ65" s="25">
        <f>Work!R65</f>
        <v>5.5555555555555559E-2</v>
      </c>
      <c r="AK65" s="25">
        <f>Work!S65</f>
        <v>0.22648880057068352</v>
      </c>
      <c r="AL65" s="25">
        <f>Work!T65</f>
        <v>0</v>
      </c>
      <c r="AM65" s="25">
        <f>Work!U65</f>
        <v>0</v>
      </c>
      <c r="AN65" s="25">
        <f>Work!V65</f>
        <v>0</v>
      </c>
      <c r="AO65" s="25">
        <f>Work!W65</f>
        <v>-0.63579374146814294</v>
      </c>
      <c r="AP65" s="25">
        <f>IsYoga!C65</f>
        <v>1</v>
      </c>
      <c r="AQ65" s="25">
        <f>IsYoga!D65</f>
        <v>1</v>
      </c>
      <c r="AR65" s="25">
        <f>IsYoga!E65</f>
        <v>0</v>
      </c>
      <c r="AS65" s="25">
        <f>IsYoga!F65</f>
        <v>0</v>
      </c>
      <c r="AT65" s="25">
        <f>IsYoga!G65</f>
        <v>0</v>
      </c>
      <c r="AU65" s="25">
        <f>IsYoga!H65</f>
        <v>0</v>
      </c>
      <c r="AV65" s="25">
        <f>IsYoga!I65</f>
        <v>0</v>
      </c>
      <c r="AW65" s="25">
        <f>IsYoga!J65</f>
        <v>0</v>
      </c>
      <c r="AX65" s="25">
        <f>IsYoga!K65</f>
        <v>0</v>
      </c>
      <c r="AY65" s="25">
        <f>IsYoga!L65</f>
        <v>0</v>
      </c>
      <c r="AZ65" s="25">
        <f>IsBiking!C65</f>
        <v>0</v>
      </c>
      <c r="BA65" s="25">
        <f>IsBiking!D65</f>
        <v>0</v>
      </c>
      <c r="BB65" s="25">
        <f>IsBiking!E65</f>
        <v>0</v>
      </c>
      <c r="BC65" s="25">
        <f>IsBiking!F65</f>
        <v>0</v>
      </c>
      <c r="BD65" s="25">
        <f>IsBiking!G65</f>
        <v>0</v>
      </c>
      <c r="BE65" s="25">
        <f>IsBiking!H65</f>
        <v>0</v>
      </c>
      <c r="BF65" s="25">
        <f>IsBiking!I65</f>
        <v>0</v>
      </c>
      <c r="BG65" s="25">
        <f>IsBiking!J65</f>
        <v>0</v>
      </c>
      <c r="BH65" s="25">
        <f>IsBiking!K65</f>
        <v>0</v>
      </c>
      <c r="BI65" s="25">
        <f>IsBiking!L65</f>
        <v>0</v>
      </c>
      <c r="BJ65" s="25">
        <f>IsBiking!M65</f>
        <v>0</v>
      </c>
      <c r="BK65" s="25">
        <f>IsBiking!N65</f>
        <v>0</v>
      </c>
      <c r="BL65" s="25">
        <f>IsBiking!O65</f>
        <v>0</v>
      </c>
      <c r="BM65" s="25">
        <f>IsWalking!B65</f>
        <v>0</v>
      </c>
      <c r="BN65" s="25">
        <f>IsWalking!C65</f>
        <v>0</v>
      </c>
      <c r="BO65" s="25">
        <f>IsWalking!D65</f>
        <v>0</v>
      </c>
      <c r="BP65" s="25">
        <f>IsWalking!E65</f>
        <v>0</v>
      </c>
      <c r="BQ65" s="25">
        <f>IsWalking!F65</f>
        <v>0</v>
      </c>
      <c r="BR65" s="25">
        <f>IsWalking!G65</f>
        <v>0</v>
      </c>
      <c r="BS65" s="25">
        <f>IsWalking!H65</f>
        <v>0</v>
      </c>
      <c r="BT65" s="25">
        <f>IsWalking!I65</f>
        <v>0</v>
      </c>
      <c r="BU65" s="25">
        <f>IsWalking!J65</f>
        <v>0</v>
      </c>
      <c r="BV65" s="25">
        <f>IsWalking!K65</f>
        <v>0</v>
      </c>
      <c r="BW65" s="25">
        <f>IsWalking!L65</f>
        <v>0</v>
      </c>
      <c r="BX65" s="25">
        <f>IsRunning!B65</f>
        <v>0</v>
      </c>
      <c r="BY65" s="25">
        <f>IsRunning!C65</f>
        <v>0</v>
      </c>
      <c r="BZ65" s="25">
        <f>IsRunning!D65</f>
        <v>0</v>
      </c>
      <c r="CA65" s="25">
        <f>IsRunning!E65</f>
        <v>0</v>
      </c>
      <c r="CB65" s="25">
        <f>IsRunning!F65</f>
        <v>0</v>
      </c>
      <c r="CC65" s="25">
        <f>IsRunning!G65</f>
        <v>0</v>
      </c>
      <c r="CD65" s="25">
        <f>IsRunning!H65</f>
        <v>0</v>
      </c>
      <c r="CE65" s="25">
        <f>IsRunning!I65</f>
        <v>0</v>
      </c>
      <c r="CF65" s="25">
        <f>IsRunning!J65</f>
        <v>0</v>
      </c>
      <c r="CG65" s="25">
        <f>IsRunning!K65</f>
        <v>0</v>
      </c>
      <c r="CH65" s="25">
        <f>IsRunning!L65</f>
        <v>0</v>
      </c>
      <c r="CI65" s="29">
        <f>IsCourse!B65</f>
        <v>0</v>
      </c>
      <c r="CJ65" s="29">
        <f>IsCourse!C65</f>
        <v>0</v>
      </c>
      <c r="CK65" s="29">
        <f>IsCourse!D65</f>
        <v>0</v>
      </c>
      <c r="CL65" s="29">
        <f>IsZone1!B65</f>
        <v>1</v>
      </c>
      <c r="CM65" s="29">
        <f>IsZone1!C65</f>
        <v>0</v>
      </c>
      <c r="CN65" s="29">
        <f>IsZone1!D65</f>
        <v>0</v>
      </c>
      <c r="CO65" s="29">
        <f>IsZone1!E65</f>
        <v>0</v>
      </c>
      <c r="CP65" s="29">
        <f>IsZone1!F65</f>
        <v>0</v>
      </c>
      <c r="CQ65" s="29">
        <f>IsZone1!G65</f>
        <v>0</v>
      </c>
      <c r="CR65" s="29">
        <f>IsZone1!H65</f>
        <v>0</v>
      </c>
      <c r="CS65" s="29">
        <f>IsZone2!B65</f>
        <v>0</v>
      </c>
      <c r="CT65" s="29">
        <f>IsZone2!C65</f>
        <v>0</v>
      </c>
      <c r="CU65" s="29">
        <f>IsZone2!D65</f>
        <v>0</v>
      </c>
      <c r="CV65" s="29">
        <f>IsZone2!E65</f>
        <v>0</v>
      </c>
      <c r="CW65" s="29">
        <f>IsZone2!F65</f>
        <v>0</v>
      </c>
      <c r="CX65" s="29">
        <f>IsZone2!G65</f>
        <v>0</v>
      </c>
      <c r="CY65" s="29">
        <f>IsZone2!H65</f>
        <v>0</v>
      </c>
      <c r="CZ65" s="25">
        <f>IsZone3!B65</f>
        <v>0</v>
      </c>
      <c r="DA65" s="25">
        <f>IsZone3!C65</f>
        <v>0</v>
      </c>
      <c r="DB65" s="25">
        <f>IsZone3!D65</f>
        <v>0</v>
      </c>
      <c r="DC65" s="25">
        <f>IsZone3!E65</f>
        <v>0</v>
      </c>
      <c r="DD65" s="25">
        <f>IsZone3!F65</f>
        <v>0</v>
      </c>
      <c r="DE65" s="25">
        <f>IsZone3!G65</f>
        <v>0</v>
      </c>
      <c r="DF65" s="25">
        <f>IsZone3!H65</f>
        <v>0</v>
      </c>
      <c r="DG65" s="25">
        <f>IsZone4!B65</f>
        <v>0</v>
      </c>
      <c r="DH65" s="25">
        <f>IsZone4!C65</f>
        <v>0</v>
      </c>
      <c r="DI65" s="25">
        <f>IsZone4!D65</f>
        <v>0</v>
      </c>
      <c r="DJ65" s="25">
        <f>IsZone4!E65</f>
        <v>0</v>
      </c>
      <c r="DK65" s="25">
        <f>IsZone4!F65</f>
        <v>0</v>
      </c>
      <c r="DL65" s="25">
        <f>IsZone4!G65</f>
        <v>0</v>
      </c>
      <c r="DM65" s="25">
        <f>IsZone4!H65</f>
        <v>0</v>
      </c>
      <c r="DN65" s="25">
        <f>IsZone5!B65</f>
        <v>0</v>
      </c>
      <c r="DO65" s="25">
        <f>IsZone5!C65</f>
        <v>0</v>
      </c>
      <c r="DP65" s="25">
        <f>IsZone5!D65</f>
        <v>0</v>
      </c>
      <c r="DQ65" s="25">
        <f>IsZone5!E65</f>
        <v>0</v>
      </c>
      <c r="DR65" s="25">
        <f>IsZone5!F65</f>
        <v>0</v>
      </c>
      <c r="DS65" s="25">
        <f>IsZone5!G65</f>
        <v>0</v>
      </c>
      <c r="DT65" s="25">
        <f>IsZone5!H65</f>
        <v>0</v>
      </c>
      <c r="DU65" s="29">
        <f>IsAnything!B65</f>
        <v>0</v>
      </c>
      <c r="DV65" s="29">
        <f>IsAnything!C65</f>
        <v>1</v>
      </c>
      <c r="DW65" s="29">
        <f>IsAnything!D65</f>
        <v>1</v>
      </c>
      <c r="DX65" s="29">
        <f>IsAnything!E65</f>
        <v>1</v>
      </c>
      <c r="DY65" s="29">
        <f>IsAnything!F65</f>
        <v>1</v>
      </c>
      <c r="DZ65" s="29">
        <f>IsAnything!G65</f>
        <v>1</v>
      </c>
    </row>
    <row r="66" spans="1:130" x14ac:dyDescent="0.15">
      <c r="A66" s="29">
        <f>Data!A66</f>
        <v>65</v>
      </c>
      <c r="B66" s="70">
        <f>Data!B66</f>
        <v>44344</v>
      </c>
      <c r="C66" s="71">
        <f>Data!C66</f>
        <v>0.78888888888888886</v>
      </c>
      <c r="D66" s="72">
        <f>Data!D66</f>
        <v>44344.788888888892</v>
      </c>
      <c r="E66" s="29" t="str">
        <f>Data!E66</f>
        <v>Trail Walking</v>
      </c>
      <c r="F66" s="29">
        <f>Data!F66</f>
        <v>6</v>
      </c>
      <c r="G66" s="29">
        <f>Data!G66</f>
        <v>106</v>
      </c>
      <c r="H66" s="29" t="str">
        <f>Data!H66</f>
        <v>Hawk's Ridge</v>
      </c>
      <c r="I66" s="29">
        <f>Data!I66</f>
        <v>6</v>
      </c>
      <c r="J66" s="29">
        <f>Data!J66</f>
        <v>118</v>
      </c>
      <c r="K66" s="29">
        <f>Data!K66</f>
        <v>155</v>
      </c>
      <c r="L66" s="29">
        <f>Data!L66</f>
        <v>767</v>
      </c>
      <c r="M66" s="29">
        <f>Data!M66</f>
        <v>2</v>
      </c>
      <c r="N66" s="29">
        <f>Data!N66</f>
        <v>6.44</v>
      </c>
      <c r="O66" s="29">
        <f>Data!O66</f>
        <v>3.6496350364964001</v>
      </c>
      <c r="P66" s="29">
        <f>Data!P66</f>
        <v>1035</v>
      </c>
      <c r="Q66" s="29">
        <f>Data!Q66</f>
        <v>72</v>
      </c>
      <c r="R66" s="29">
        <f>Data!R66</f>
        <v>68</v>
      </c>
      <c r="S66" s="29">
        <f>Data!S66</f>
        <v>87</v>
      </c>
      <c r="T66" s="25">
        <f>Work!B66</f>
        <v>3.876556570922824E-2</v>
      </c>
      <c r="U66" s="25">
        <f>Work!C66</f>
        <v>0.71783690890501484</v>
      </c>
      <c r="V66" s="25">
        <f>Work!D66</f>
        <v>33488</v>
      </c>
      <c r="W66" s="25">
        <f>Work!E66</f>
        <v>315.92452830188677</v>
      </c>
      <c r="X66" s="25">
        <f>Work!F66</f>
        <v>10207.142400000001</v>
      </c>
      <c r="Y66" s="25">
        <f>Work!G66</f>
        <v>96.293796226415097</v>
      </c>
      <c r="Z66" s="25">
        <f>Work!H66</f>
        <v>3.0906593406593408E-2</v>
      </c>
      <c r="AA66" s="25">
        <f>Work!I66</f>
        <v>9.7641509433962259</v>
      </c>
      <c r="AB66" s="25">
        <f>Work!J66</f>
        <v>315.46800000000002</v>
      </c>
      <c r="AC66" s="25">
        <f>Work!K66</f>
        <v>0.10139958791208792</v>
      </c>
      <c r="AD66" s="25">
        <f>Work!L66</f>
        <v>2.9761132075471699</v>
      </c>
      <c r="AE66" s="25">
        <f>Work!M66</f>
        <v>7.2358490566037732</v>
      </c>
      <c r="AF66" s="25">
        <f>Work!N66</f>
        <v>2.2903726708074536E-2</v>
      </c>
      <c r="AG66" s="25">
        <f>Work!O66</f>
        <v>7.5143460328328526E-2</v>
      </c>
      <c r="AH66" s="25">
        <f>Work!P66</f>
        <v>0.43245324382893591</v>
      </c>
      <c r="AI66" s="25">
        <f>Work!Q66</f>
        <v>0.23774631890167749</v>
      </c>
      <c r="AJ66" s="25">
        <f>Work!R66</f>
        <v>6.1320754716981125E-2</v>
      </c>
      <c r="AK66" s="25">
        <f>Work!S66</f>
        <v>6.1329253050235089</v>
      </c>
      <c r="AL66" s="25">
        <f>Work!T66</f>
        <v>238556.16826308719</v>
      </c>
      <c r="AM66" s="25">
        <f>Work!U66</f>
        <v>23.371494088598901</v>
      </c>
      <c r="AN66" s="25">
        <f>Work!V66</f>
        <v>2250.5298892744077</v>
      </c>
      <c r="AO66" s="25">
        <f>Work!W66</f>
        <v>22418.110597602481</v>
      </c>
      <c r="AP66" s="25">
        <f>IsYoga!C66</f>
        <v>0</v>
      </c>
      <c r="AQ66" s="25">
        <f>IsYoga!D66</f>
        <v>0</v>
      </c>
      <c r="AR66" s="25">
        <f>IsYoga!E66</f>
        <v>0</v>
      </c>
      <c r="AS66" s="25">
        <f>IsYoga!F66</f>
        <v>0</v>
      </c>
      <c r="AT66" s="25">
        <f>IsYoga!G66</f>
        <v>0</v>
      </c>
      <c r="AU66" s="25">
        <f>IsYoga!H66</f>
        <v>0</v>
      </c>
      <c r="AV66" s="25">
        <f>IsYoga!I66</f>
        <v>0</v>
      </c>
      <c r="AW66" s="25">
        <f>IsYoga!J66</f>
        <v>0</v>
      </c>
      <c r="AX66" s="25">
        <f>IsYoga!K66</f>
        <v>0</v>
      </c>
      <c r="AY66" s="25">
        <f>IsYoga!L66</f>
        <v>0</v>
      </c>
      <c r="AZ66" s="25">
        <f>IsBiking!C66</f>
        <v>0</v>
      </c>
      <c r="BA66" s="25">
        <f>IsBiking!D66</f>
        <v>0</v>
      </c>
      <c r="BB66" s="25">
        <f>IsBiking!E66</f>
        <v>0</v>
      </c>
      <c r="BC66" s="25">
        <f>IsBiking!F66</f>
        <v>0</v>
      </c>
      <c r="BD66" s="25">
        <f>IsBiking!G66</f>
        <v>0</v>
      </c>
      <c r="BE66" s="25">
        <f>IsBiking!H66</f>
        <v>0</v>
      </c>
      <c r="BF66" s="25">
        <f>IsBiking!I66</f>
        <v>0</v>
      </c>
      <c r="BG66" s="25">
        <f>IsBiking!J66</f>
        <v>0</v>
      </c>
      <c r="BH66" s="25">
        <f>IsBiking!K66</f>
        <v>0</v>
      </c>
      <c r="BI66" s="25">
        <f>IsBiking!L66</f>
        <v>0</v>
      </c>
      <c r="BJ66" s="25">
        <f>IsBiking!M66</f>
        <v>0</v>
      </c>
      <c r="BK66" s="25">
        <f>IsBiking!N66</f>
        <v>0</v>
      </c>
      <c r="BL66" s="25">
        <f>IsBiking!O66</f>
        <v>0</v>
      </c>
      <c r="BM66" s="25">
        <f>IsWalking!B66</f>
        <v>0</v>
      </c>
      <c r="BN66" s="25">
        <f>IsWalking!C66</f>
        <v>0</v>
      </c>
      <c r="BO66" s="25">
        <f>IsWalking!D66</f>
        <v>0</v>
      </c>
      <c r="BP66" s="25">
        <f>IsWalking!E66</f>
        <v>0</v>
      </c>
      <c r="BQ66" s="25">
        <f>IsWalking!F66</f>
        <v>0</v>
      </c>
      <c r="BR66" s="25">
        <f>IsWalking!G66</f>
        <v>0</v>
      </c>
      <c r="BS66" s="25">
        <f>IsWalking!H66</f>
        <v>0</v>
      </c>
      <c r="BT66" s="25">
        <f>IsWalking!I66</f>
        <v>0</v>
      </c>
      <c r="BU66" s="25">
        <f>IsWalking!J66</f>
        <v>0</v>
      </c>
      <c r="BV66" s="25">
        <f>IsWalking!K66</f>
        <v>0</v>
      </c>
      <c r="BW66" s="25">
        <f>IsWalking!L66</f>
        <v>0</v>
      </c>
      <c r="BX66" s="25">
        <f>IsRunning!B66</f>
        <v>0</v>
      </c>
      <c r="BY66" s="25">
        <f>IsRunning!C66</f>
        <v>0</v>
      </c>
      <c r="BZ66" s="25">
        <f>IsRunning!D66</f>
        <v>0</v>
      </c>
      <c r="CA66" s="25">
        <f>IsRunning!E66</f>
        <v>0</v>
      </c>
      <c r="CB66" s="25">
        <f>IsRunning!F66</f>
        <v>0</v>
      </c>
      <c r="CC66" s="25">
        <f>IsRunning!G66</f>
        <v>0</v>
      </c>
      <c r="CD66" s="25">
        <f>IsRunning!H66</f>
        <v>0</v>
      </c>
      <c r="CE66" s="25">
        <f>IsRunning!I66</f>
        <v>0</v>
      </c>
      <c r="CF66" s="25">
        <f>IsRunning!J66</f>
        <v>0</v>
      </c>
      <c r="CG66" s="25">
        <f>IsRunning!K66</f>
        <v>0</v>
      </c>
      <c r="CH66" s="25">
        <f>IsRunning!L66</f>
        <v>0</v>
      </c>
      <c r="CI66" s="29">
        <f>IsCourse!B66</f>
        <v>1</v>
      </c>
      <c r="CJ66" s="29">
        <f>IsCourse!C66</f>
        <v>0</v>
      </c>
      <c r="CK66" s="29">
        <f>IsCourse!D66</f>
        <v>0</v>
      </c>
      <c r="CL66" s="29">
        <f>IsZone1!B66</f>
        <v>0</v>
      </c>
      <c r="CM66" s="29">
        <f>IsZone1!C66</f>
        <v>0</v>
      </c>
      <c r="CN66" s="29">
        <f>IsZone1!D66</f>
        <v>0</v>
      </c>
      <c r="CO66" s="29">
        <f>IsZone1!E66</f>
        <v>0</v>
      </c>
      <c r="CP66" s="29">
        <f>IsZone1!F66</f>
        <v>0</v>
      </c>
      <c r="CQ66" s="29">
        <f>IsZone1!G66</f>
        <v>0</v>
      </c>
      <c r="CR66" s="29">
        <f>IsZone1!H66</f>
        <v>0</v>
      </c>
      <c r="CS66" s="29">
        <f>IsZone2!B66</f>
        <v>1</v>
      </c>
      <c r="CT66" s="29">
        <f>IsZone2!C66</f>
        <v>0</v>
      </c>
      <c r="CU66" s="29">
        <f>IsZone2!D66</f>
        <v>0</v>
      </c>
      <c r="CV66" s="29">
        <f>IsZone2!E66</f>
        <v>0</v>
      </c>
      <c r="CW66" s="29">
        <f>IsZone2!F66</f>
        <v>0</v>
      </c>
      <c r="CX66" s="29">
        <f>IsZone2!G66</f>
        <v>0</v>
      </c>
      <c r="CY66" s="29">
        <f>IsZone2!H66</f>
        <v>0</v>
      </c>
      <c r="CZ66" s="25">
        <f>IsZone3!B66</f>
        <v>0</v>
      </c>
      <c r="DA66" s="25">
        <f>IsZone3!C66</f>
        <v>0</v>
      </c>
      <c r="DB66" s="25">
        <f>IsZone3!D66</f>
        <v>0</v>
      </c>
      <c r="DC66" s="25">
        <f>IsZone3!E66</f>
        <v>0</v>
      </c>
      <c r="DD66" s="25">
        <f>IsZone3!F66</f>
        <v>0</v>
      </c>
      <c r="DE66" s="25">
        <f>IsZone3!G66</f>
        <v>0</v>
      </c>
      <c r="DF66" s="25">
        <f>IsZone3!H66</f>
        <v>0</v>
      </c>
      <c r="DG66" s="25">
        <f>IsZone4!B66</f>
        <v>0</v>
      </c>
      <c r="DH66" s="25">
        <f>IsZone4!C66</f>
        <v>0</v>
      </c>
      <c r="DI66" s="25">
        <f>IsZone4!D66</f>
        <v>0</v>
      </c>
      <c r="DJ66" s="25">
        <f>IsZone4!E66</f>
        <v>0</v>
      </c>
      <c r="DK66" s="25">
        <f>IsZone4!F66</f>
        <v>0</v>
      </c>
      <c r="DL66" s="25">
        <f>IsZone4!G66</f>
        <v>0</v>
      </c>
      <c r="DM66" s="25">
        <f>IsZone4!H66</f>
        <v>0</v>
      </c>
      <c r="DN66" s="25">
        <f>IsZone5!B66</f>
        <v>0</v>
      </c>
      <c r="DO66" s="25">
        <f>IsZone5!C66</f>
        <v>0</v>
      </c>
      <c r="DP66" s="25">
        <f>IsZone5!D66</f>
        <v>0</v>
      </c>
      <c r="DQ66" s="25">
        <f>IsZone5!E66</f>
        <v>0</v>
      </c>
      <c r="DR66" s="25">
        <f>IsZone5!F66</f>
        <v>0</v>
      </c>
      <c r="DS66" s="25">
        <f>IsZone5!G66</f>
        <v>0</v>
      </c>
      <c r="DT66" s="25">
        <f>IsZone5!H66</f>
        <v>0</v>
      </c>
      <c r="DU66" s="29">
        <f>IsAnything!B66</f>
        <v>0</v>
      </c>
      <c r="DV66" s="29">
        <f>IsAnything!C66</f>
        <v>0</v>
      </c>
      <c r="DW66" s="29">
        <f>IsAnything!D66</f>
        <v>0</v>
      </c>
      <c r="DX66" s="29">
        <f>IsAnything!E66</f>
        <v>0</v>
      </c>
      <c r="DY66" s="29">
        <f>IsAnything!F66</f>
        <v>1</v>
      </c>
      <c r="DZ66" s="29">
        <f>IsAnything!G66</f>
        <v>1</v>
      </c>
    </row>
    <row r="67" spans="1:130" x14ac:dyDescent="0.15">
      <c r="A67" s="29">
        <f>Data!A67</f>
        <v>66</v>
      </c>
      <c r="B67" s="70">
        <f>Data!B67</f>
        <v>44344</v>
      </c>
      <c r="C67" s="71">
        <f>Data!C67</f>
        <v>0.78888888888888886</v>
      </c>
      <c r="D67" s="72">
        <f>Data!D67</f>
        <v>44344.788888888892</v>
      </c>
      <c r="E67" s="29" t="str">
        <f>Data!E67</f>
        <v>Trail Running</v>
      </c>
      <c r="F67" s="29">
        <f>Data!F67</f>
        <v>2</v>
      </c>
      <c r="G67" s="29">
        <f>Data!G67</f>
        <v>19</v>
      </c>
      <c r="H67" s="29" t="str">
        <f>Data!H67</f>
        <v>Hawk's Ridge</v>
      </c>
      <c r="I67" s="29">
        <f>Data!I67</f>
        <v>6</v>
      </c>
      <c r="J67" s="29">
        <f>Data!J67</f>
        <v>143</v>
      </c>
      <c r="K67" s="29">
        <f>Data!K67</f>
        <v>154</v>
      </c>
      <c r="L67" s="29">
        <f>Data!L67</f>
        <v>253</v>
      </c>
      <c r="M67" s="29">
        <f>Data!M67</f>
        <v>4</v>
      </c>
      <c r="N67" s="29">
        <f>Data!N67</f>
        <v>1.61</v>
      </c>
      <c r="O67" s="29">
        <f>Data!O67</f>
        <v>5.1063829787234001</v>
      </c>
      <c r="P67" s="29">
        <f>Data!P67</f>
        <v>53</v>
      </c>
      <c r="Q67" s="29">
        <f>Data!Q67</f>
        <v>74</v>
      </c>
      <c r="R67" s="29">
        <f>Data!R67</f>
        <v>68</v>
      </c>
      <c r="S67" s="29">
        <f>Data!S67</f>
        <v>82</v>
      </c>
      <c r="T67" s="25">
        <f>Work!B67</f>
        <v>1.1951247701038248</v>
      </c>
      <c r="U67" s="25">
        <f>Work!C67</f>
        <v>0.66834716797590998</v>
      </c>
      <c r="V67" s="25">
        <f>Work!D67</f>
        <v>8372</v>
      </c>
      <c r="W67" s="25">
        <f>Work!E67</f>
        <v>440.63157894736844</v>
      </c>
      <c r="X67" s="25">
        <f>Work!F67</f>
        <v>2551.7856000000002</v>
      </c>
      <c r="Y67" s="25">
        <f>Work!G67</f>
        <v>134.30450526315792</v>
      </c>
      <c r="Z67" s="25">
        <f>Work!H67</f>
        <v>6.330625895843287E-3</v>
      </c>
      <c r="AA67" s="25">
        <f>Work!I67</f>
        <v>2.7894736842105261</v>
      </c>
      <c r="AB67" s="25">
        <f>Work!J67</f>
        <v>16.154400000000003</v>
      </c>
      <c r="AC67" s="25">
        <f>Work!K67</f>
        <v>2.0769770664118489E-2</v>
      </c>
      <c r="AD67" s="25">
        <f>Work!L67</f>
        <v>0.85023157894736856</v>
      </c>
      <c r="AE67" s="25">
        <f>Work!M67</f>
        <v>13.315789473684211</v>
      </c>
      <c r="AF67" s="25">
        <f>Work!N67</f>
        <v>3.021978021978022E-2</v>
      </c>
      <c r="AG67" s="25">
        <f>Work!O67</f>
        <v>9.9146260563583388E-2</v>
      </c>
      <c r="AH67" s="25">
        <f>Work!P67</f>
        <v>-0.77478316901168209</v>
      </c>
      <c r="AI67" s="25">
        <f>Work!Q67</f>
        <v>1.6800806621524544</v>
      </c>
      <c r="AJ67" s="25">
        <f>Work!R67</f>
        <v>9.3117408906882596E-2</v>
      </c>
      <c r="AK67" s="25">
        <f>Work!S67</f>
        <v>1.4057784627846845</v>
      </c>
      <c r="AL67" s="25">
        <f>Work!T67</f>
        <v>12215.919727481762</v>
      </c>
      <c r="AM67" s="25">
        <f>Work!U67</f>
        <v>4.7872045862637362</v>
      </c>
      <c r="AN67" s="25">
        <f>Work!V67</f>
        <v>642.94314355167171</v>
      </c>
      <c r="AO67" s="25">
        <f>Work!W67</f>
        <v>1147.3773064916038</v>
      </c>
      <c r="AP67" s="25">
        <f>IsYoga!C67</f>
        <v>0</v>
      </c>
      <c r="AQ67" s="25">
        <f>IsYoga!D67</f>
        <v>0</v>
      </c>
      <c r="AR67" s="25">
        <f>IsYoga!E67</f>
        <v>0</v>
      </c>
      <c r="AS67" s="25">
        <f>IsYoga!F67</f>
        <v>0</v>
      </c>
      <c r="AT67" s="25">
        <f>IsYoga!G67</f>
        <v>0</v>
      </c>
      <c r="AU67" s="25">
        <f>IsYoga!H67</f>
        <v>0</v>
      </c>
      <c r="AV67" s="25">
        <f>IsYoga!I67</f>
        <v>0</v>
      </c>
      <c r="AW67" s="25">
        <f>IsYoga!J67</f>
        <v>0</v>
      </c>
      <c r="AX67" s="25">
        <f>IsYoga!K67</f>
        <v>0</v>
      </c>
      <c r="AY67" s="25">
        <f>IsYoga!L67</f>
        <v>0</v>
      </c>
      <c r="AZ67" s="25">
        <f>IsBiking!C67</f>
        <v>0</v>
      </c>
      <c r="BA67" s="25">
        <f>IsBiking!D67</f>
        <v>0</v>
      </c>
      <c r="BB67" s="25">
        <f>IsBiking!E67</f>
        <v>0</v>
      </c>
      <c r="BC67" s="25">
        <f>IsBiking!F67</f>
        <v>0</v>
      </c>
      <c r="BD67" s="25">
        <f>IsBiking!G67</f>
        <v>0</v>
      </c>
      <c r="BE67" s="25">
        <f>IsBiking!H67</f>
        <v>0</v>
      </c>
      <c r="BF67" s="25">
        <f>IsBiking!I67</f>
        <v>0</v>
      </c>
      <c r="BG67" s="25">
        <f>IsBiking!J67</f>
        <v>0</v>
      </c>
      <c r="BH67" s="25">
        <f>IsBiking!K67</f>
        <v>0</v>
      </c>
      <c r="BI67" s="25">
        <f>IsBiking!L67</f>
        <v>0</v>
      </c>
      <c r="BJ67" s="25">
        <f>IsBiking!M67</f>
        <v>0</v>
      </c>
      <c r="BK67" s="25">
        <f>IsBiking!N67</f>
        <v>0</v>
      </c>
      <c r="BL67" s="25">
        <f>IsBiking!O67</f>
        <v>0</v>
      </c>
      <c r="BM67" s="25">
        <f>IsWalking!B67</f>
        <v>0</v>
      </c>
      <c r="BN67" s="25">
        <f>IsWalking!C67</f>
        <v>0</v>
      </c>
      <c r="BO67" s="25">
        <f>IsWalking!D67</f>
        <v>0</v>
      </c>
      <c r="BP67" s="25">
        <f>IsWalking!E67</f>
        <v>0</v>
      </c>
      <c r="BQ67" s="25">
        <f>IsWalking!F67</f>
        <v>0</v>
      </c>
      <c r="BR67" s="25">
        <f>IsWalking!G67</f>
        <v>0</v>
      </c>
      <c r="BS67" s="25">
        <f>IsWalking!H67</f>
        <v>0</v>
      </c>
      <c r="BT67" s="25">
        <f>IsWalking!I67</f>
        <v>0</v>
      </c>
      <c r="BU67" s="25">
        <f>IsWalking!J67</f>
        <v>0</v>
      </c>
      <c r="BV67" s="25">
        <f>IsWalking!K67</f>
        <v>0</v>
      </c>
      <c r="BW67" s="25">
        <f>IsWalking!L67</f>
        <v>0</v>
      </c>
      <c r="BX67" s="25">
        <f>IsRunning!B67</f>
        <v>0</v>
      </c>
      <c r="BY67" s="25">
        <f>IsRunning!C67</f>
        <v>0</v>
      </c>
      <c r="BZ67" s="25">
        <f>IsRunning!D67</f>
        <v>0</v>
      </c>
      <c r="CA67" s="25">
        <f>IsRunning!E67</f>
        <v>0</v>
      </c>
      <c r="CB67" s="25">
        <f>IsRunning!F67</f>
        <v>0</v>
      </c>
      <c r="CC67" s="25">
        <f>IsRunning!G67</f>
        <v>0</v>
      </c>
      <c r="CD67" s="25">
        <f>IsRunning!H67</f>
        <v>0</v>
      </c>
      <c r="CE67" s="25">
        <f>IsRunning!I67</f>
        <v>0</v>
      </c>
      <c r="CF67" s="25">
        <f>IsRunning!J67</f>
        <v>0</v>
      </c>
      <c r="CG67" s="25">
        <f>IsRunning!K67</f>
        <v>0</v>
      </c>
      <c r="CH67" s="25">
        <f>IsRunning!L67</f>
        <v>0</v>
      </c>
      <c r="CI67" s="29">
        <f>IsCourse!B67</f>
        <v>1</v>
      </c>
      <c r="CJ67" s="29">
        <f>IsCourse!C67</f>
        <v>0</v>
      </c>
      <c r="CK67" s="29">
        <f>IsCourse!D67</f>
        <v>0</v>
      </c>
      <c r="CL67" s="29">
        <f>IsZone1!B67</f>
        <v>0</v>
      </c>
      <c r="CM67" s="29">
        <f>IsZone1!C67</f>
        <v>0</v>
      </c>
      <c r="CN67" s="29">
        <f>IsZone1!D67</f>
        <v>0</v>
      </c>
      <c r="CO67" s="29">
        <f>IsZone1!E67</f>
        <v>0</v>
      </c>
      <c r="CP67" s="29">
        <f>IsZone1!F67</f>
        <v>0</v>
      </c>
      <c r="CQ67" s="29">
        <f>IsZone1!G67</f>
        <v>0</v>
      </c>
      <c r="CR67" s="29">
        <f>IsZone1!H67</f>
        <v>0</v>
      </c>
      <c r="CS67" s="29">
        <f>IsZone2!B67</f>
        <v>0</v>
      </c>
      <c r="CT67" s="29">
        <f>IsZone2!C67</f>
        <v>0</v>
      </c>
      <c r="CU67" s="29">
        <f>IsZone2!D67</f>
        <v>0</v>
      </c>
      <c r="CV67" s="29">
        <f>IsZone2!E67</f>
        <v>0</v>
      </c>
      <c r="CW67" s="29">
        <f>IsZone2!F67</f>
        <v>0</v>
      </c>
      <c r="CX67" s="29">
        <f>IsZone2!G67</f>
        <v>0</v>
      </c>
      <c r="CY67" s="29">
        <f>IsZone2!H67</f>
        <v>0</v>
      </c>
      <c r="CZ67" s="25">
        <f>IsZone3!B67</f>
        <v>0</v>
      </c>
      <c r="DA67" s="25">
        <f>IsZone3!C67</f>
        <v>0</v>
      </c>
      <c r="DB67" s="25">
        <f>IsZone3!D67</f>
        <v>0</v>
      </c>
      <c r="DC67" s="25">
        <f>IsZone3!E67</f>
        <v>0</v>
      </c>
      <c r="DD67" s="25">
        <f>IsZone3!F67</f>
        <v>0</v>
      </c>
      <c r="DE67" s="25">
        <f>IsZone3!G67</f>
        <v>0</v>
      </c>
      <c r="DF67" s="25">
        <f>IsZone3!H67</f>
        <v>0</v>
      </c>
      <c r="DG67" s="25">
        <f>IsZone4!B67</f>
        <v>1</v>
      </c>
      <c r="DH67" s="25">
        <f>IsZone4!C67</f>
        <v>0</v>
      </c>
      <c r="DI67" s="25">
        <f>IsZone4!D67</f>
        <v>0</v>
      </c>
      <c r="DJ67" s="25">
        <f>IsZone4!E67</f>
        <v>0</v>
      </c>
      <c r="DK67" s="25">
        <f>IsZone4!F67</f>
        <v>0</v>
      </c>
      <c r="DL67" s="25">
        <f>IsZone4!G67</f>
        <v>0</v>
      </c>
      <c r="DM67" s="25">
        <f>IsZone4!H67</f>
        <v>0</v>
      </c>
      <c r="DN67" s="25">
        <f>IsZone5!B67</f>
        <v>0</v>
      </c>
      <c r="DO67" s="25">
        <f>IsZone5!C67</f>
        <v>0</v>
      </c>
      <c r="DP67" s="25">
        <f>IsZone5!D67</f>
        <v>0</v>
      </c>
      <c r="DQ67" s="25">
        <f>IsZone5!E67</f>
        <v>0</v>
      </c>
      <c r="DR67" s="25">
        <f>IsZone5!F67</f>
        <v>0</v>
      </c>
      <c r="DS67" s="25">
        <f>IsZone5!G67</f>
        <v>0</v>
      </c>
      <c r="DT67" s="25">
        <f>IsZone5!H67</f>
        <v>0</v>
      </c>
      <c r="DU67" s="29">
        <f>IsAnything!B67</f>
        <v>1</v>
      </c>
      <c r="DV67" s="29">
        <f>IsAnything!C67</f>
        <v>1</v>
      </c>
      <c r="DW67" s="29">
        <f>IsAnything!D67</f>
        <v>1</v>
      </c>
      <c r="DX67" s="29">
        <f>IsAnything!E67</f>
        <v>1</v>
      </c>
      <c r="DY67" s="29">
        <f>IsAnything!F67</f>
        <v>1</v>
      </c>
      <c r="DZ67" s="29">
        <f>IsAnything!G67</f>
        <v>1</v>
      </c>
    </row>
    <row r="68" spans="1:130" x14ac:dyDescent="0.15">
      <c r="A68" s="29">
        <f>Data!A68</f>
        <v>67</v>
      </c>
      <c r="B68" s="70">
        <f>Data!B68</f>
        <v>44345</v>
      </c>
      <c r="C68" s="71">
        <f>Data!C68</f>
        <v>0.47013888888888888</v>
      </c>
      <c r="D68" s="72">
        <f>Data!D68</f>
        <v>44345.470138888886</v>
      </c>
      <c r="E68" s="29" t="str">
        <f>Data!E68</f>
        <v>Yoga</v>
      </c>
      <c r="F68" s="29">
        <f>Data!F68</f>
        <v>0</v>
      </c>
      <c r="G68" s="29">
        <f>Data!G68</f>
        <v>76</v>
      </c>
      <c r="H68" s="29" t="str">
        <f>Data!H68</f>
        <v>Southern Soul</v>
      </c>
      <c r="I68" s="29">
        <f>Data!I68</f>
        <v>11</v>
      </c>
      <c r="J68" s="29">
        <f>Data!J68</f>
        <v>109</v>
      </c>
      <c r="K68" s="29">
        <f>Data!K68</f>
        <v>140</v>
      </c>
      <c r="L68" s="29">
        <f>Data!L68</f>
        <v>476</v>
      </c>
      <c r="M68" s="29">
        <f>Data!M68</f>
        <v>2</v>
      </c>
      <c r="N68" s="29">
        <f>Data!N68</f>
        <v>0</v>
      </c>
      <c r="O68" s="29">
        <f>Data!O68</f>
        <v>0</v>
      </c>
      <c r="P68" s="29">
        <f>Data!P68</f>
        <v>0</v>
      </c>
      <c r="Q68" s="29">
        <f>Data!Q68</f>
        <v>90</v>
      </c>
      <c r="R68" s="29">
        <f>Data!R68</f>
        <v>51</v>
      </c>
      <c r="S68" s="29">
        <f>Data!S68</f>
        <v>59</v>
      </c>
      <c r="T68" s="25">
        <f>Work!B68</f>
        <v>-0.3775237478728265</v>
      </c>
      <c r="U68" s="25">
        <f>Work!C68</f>
        <v>-2.4509205031557284E-2</v>
      </c>
      <c r="V68" s="25">
        <f>Work!D68</f>
        <v>0</v>
      </c>
      <c r="W68" s="25">
        <f>Work!E68</f>
        <v>0</v>
      </c>
      <c r="X68" s="25">
        <f>Work!F68</f>
        <v>0</v>
      </c>
      <c r="Y68" s="25">
        <f>Work!G68</f>
        <v>0</v>
      </c>
      <c r="Z68" s="25">
        <f>Work!H68</f>
        <v>0</v>
      </c>
      <c r="AA68" s="25">
        <f>Work!I68</f>
        <v>0</v>
      </c>
      <c r="AB68" s="25">
        <f>Work!J68</f>
        <v>0</v>
      </c>
      <c r="AC68" s="25">
        <f>Work!K68</f>
        <v>0</v>
      </c>
      <c r="AD68" s="25">
        <f>Work!L68</f>
        <v>0</v>
      </c>
      <c r="AE68" s="25">
        <f>Work!M68</f>
        <v>6.2631578947368425</v>
      </c>
      <c r="AF68" s="25">
        <f>Work!N68</f>
        <v>0</v>
      </c>
      <c r="AG68" s="25">
        <f>Work!O68</f>
        <v>0</v>
      </c>
      <c r="AH68" s="25">
        <f>Work!P68</f>
        <v>-0.25102106772090815</v>
      </c>
      <c r="AI68" s="25">
        <f>Work!Q68</f>
        <v>6.9963819128437124E-3</v>
      </c>
      <c r="AJ68" s="25">
        <f>Work!R68</f>
        <v>5.7460164171897636E-2</v>
      </c>
      <c r="AK68" s="25">
        <f>Work!S68</f>
        <v>-1.8532296186041599E-2</v>
      </c>
      <c r="AL68" s="25">
        <f>Work!T68</f>
        <v>0</v>
      </c>
      <c r="AM68" s="25">
        <f>Work!U68</f>
        <v>0</v>
      </c>
      <c r="AN68" s="25">
        <f>Work!V68</f>
        <v>0</v>
      </c>
      <c r="AO68" s="25">
        <f>Work!W68</f>
        <v>-0.63579374146814294</v>
      </c>
      <c r="AP68" s="25">
        <f>IsYoga!C68</f>
        <v>1</v>
      </c>
      <c r="AQ68" s="25">
        <f>IsYoga!D68</f>
        <v>0</v>
      </c>
      <c r="AR68" s="25">
        <f>IsYoga!E68</f>
        <v>1</v>
      </c>
      <c r="AS68" s="25">
        <f>IsYoga!F68</f>
        <v>0</v>
      </c>
      <c r="AT68" s="25">
        <f>IsYoga!G68</f>
        <v>0</v>
      </c>
      <c r="AU68" s="25">
        <f>IsYoga!H68</f>
        <v>0</v>
      </c>
      <c r="AV68" s="25">
        <f>IsYoga!I68</f>
        <v>0</v>
      </c>
      <c r="AW68" s="25">
        <f>IsYoga!J68</f>
        <v>0</v>
      </c>
      <c r="AX68" s="25">
        <f>IsYoga!K68</f>
        <v>0</v>
      </c>
      <c r="AY68" s="25">
        <f>IsYoga!L68</f>
        <v>0</v>
      </c>
      <c r="AZ68" s="25">
        <f>IsBiking!C68</f>
        <v>0</v>
      </c>
      <c r="BA68" s="25">
        <f>IsBiking!D68</f>
        <v>0</v>
      </c>
      <c r="BB68" s="25">
        <f>IsBiking!E68</f>
        <v>0</v>
      </c>
      <c r="BC68" s="25">
        <f>IsBiking!F68</f>
        <v>0</v>
      </c>
      <c r="BD68" s="25">
        <f>IsBiking!G68</f>
        <v>0</v>
      </c>
      <c r="BE68" s="25">
        <f>IsBiking!H68</f>
        <v>0</v>
      </c>
      <c r="BF68" s="25">
        <f>IsBiking!I68</f>
        <v>0</v>
      </c>
      <c r="BG68" s="25">
        <f>IsBiking!J68</f>
        <v>0</v>
      </c>
      <c r="BH68" s="25">
        <f>IsBiking!K68</f>
        <v>0</v>
      </c>
      <c r="BI68" s="25">
        <f>IsBiking!L68</f>
        <v>0</v>
      </c>
      <c r="BJ68" s="25">
        <f>IsBiking!M68</f>
        <v>0</v>
      </c>
      <c r="BK68" s="25">
        <f>IsBiking!N68</f>
        <v>0</v>
      </c>
      <c r="BL68" s="25">
        <f>IsBiking!O68</f>
        <v>0</v>
      </c>
      <c r="BM68" s="25">
        <f>IsWalking!B68</f>
        <v>0</v>
      </c>
      <c r="BN68" s="25">
        <f>IsWalking!C68</f>
        <v>0</v>
      </c>
      <c r="BO68" s="25">
        <f>IsWalking!D68</f>
        <v>0</v>
      </c>
      <c r="BP68" s="25">
        <f>IsWalking!E68</f>
        <v>0</v>
      </c>
      <c r="BQ68" s="25">
        <f>IsWalking!F68</f>
        <v>0</v>
      </c>
      <c r="BR68" s="25">
        <f>IsWalking!G68</f>
        <v>0</v>
      </c>
      <c r="BS68" s="25">
        <f>IsWalking!H68</f>
        <v>0</v>
      </c>
      <c r="BT68" s="25">
        <f>IsWalking!I68</f>
        <v>0</v>
      </c>
      <c r="BU68" s="25">
        <f>IsWalking!J68</f>
        <v>0</v>
      </c>
      <c r="BV68" s="25">
        <f>IsWalking!K68</f>
        <v>0</v>
      </c>
      <c r="BW68" s="25">
        <f>IsWalking!L68</f>
        <v>0</v>
      </c>
      <c r="BX68" s="25">
        <f>IsRunning!B68</f>
        <v>0</v>
      </c>
      <c r="BY68" s="25">
        <f>IsRunning!C68</f>
        <v>0</v>
      </c>
      <c r="BZ68" s="25">
        <f>IsRunning!D68</f>
        <v>0</v>
      </c>
      <c r="CA68" s="25">
        <f>IsRunning!E68</f>
        <v>0</v>
      </c>
      <c r="CB68" s="25">
        <f>IsRunning!F68</f>
        <v>0</v>
      </c>
      <c r="CC68" s="25">
        <f>IsRunning!G68</f>
        <v>0</v>
      </c>
      <c r="CD68" s="25">
        <f>IsRunning!H68</f>
        <v>0</v>
      </c>
      <c r="CE68" s="25">
        <f>IsRunning!I68</f>
        <v>0</v>
      </c>
      <c r="CF68" s="25">
        <f>IsRunning!J68</f>
        <v>0</v>
      </c>
      <c r="CG68" s="25">
        <f>IsRunning!K68</f>
        <v>0</v>
      </c>
      <c r="CH68" s="25">
        <f>IsRunning!L68</f>
        <v>0</v>
      </c>
      <c r="CI68" s="29">
        <f>IsCourse!B68</f>
        <v>0</v>
      </c>
      <c r="CJ68" s="29">
        <f>IsCourse!C68</f>
        <v>0</v>
      </c>
      <c r="CK68" s="29">
        <f>IsCourse!D68</f>
        <v>0</v>
      </c>
      <c r="CL68" s="29">
        <f>IsZone1!B68</f>
        <v>0</v>
      </c>
      <c r="CM68" s="29">
        <f>IsZone1!C68</f>
        <v>0</v>
      </c>
      <c r="CN68" s="29">
        <f>IsZone1!D68</f>
        <v>0</v>
      </c>
      <c r="CO68" s="29">
        <f>IsZone1!E68</f>
        <v>0</v>
      </c>
      <c r="CP68" s="29">
        <f>IsZone1!F68</f>
        <v>0</v>
      </c>
      <c r="CQ68" s="29">
        <f>IsZone1!G68</f>
        <v>0</v>
      </c>
      <c r="CR68" s="29">
        <f>IsZone1!H68</f>
        <v>0</v>
      </c>
      <c r="CS68" s="29">
        <f>IsZone2!B68</f>
        <v>1</v>
      </c>
      <c r="CT68" s="29">
        <f>IsZone2!C68</f>
        <v>0</v>
      </c>
      <c r="CU68" s="29">
        <f>IsZone2!D68</f>
        <v>1</v>
      </c>
      <c r="CV68" s="29">
        <f>IsZone2!E68</f>
        <v>1</v>
      </c>
      <c r="CW68" s="29">
        <f>IsZone2!F68</f>
        <v>1</v>
      </c>
      <c r="CX68" s="29">
        <f>IsZone2!G68</f>
        <v>1</v>
      </c>
      <c r="CY68" s="29">
        <f>IsZone2!H68</f>
        <v>1</v>
      </c>
      <c r="CZ68" s="25">
        <f>IsZone3!B68</f>
        <v>0</v>
      </c>
      <c r="DA68" s="25">
        <f>IsZone3!C68</f>
        <v>0</v>
      </c>
      <c r="DB68" s="25">
        <f>IsZone3!D68</f>
        <v>0</v>
      </c>
      <c r="DC68" s="25">
        <f>IsZone3!E68</f>
        <v>0</v>
      </c>
      <c r="DD68" s="25">
        <f>IsZone3!F68</f>
        <v>0</v>
      </c>
      <c r="DE68" s="25">
        <f>IsZone3!G68</f>
        <v>0</v>
      </c>
      <c r="DF68" s="25">
        <f>IsZone3!H68</f>
        <v>0</v>
      </c>
      <c r="DG68" s="25">
        <f>IsZone4!B68</f>
        <v>0</v>
      </c>
      <c r="DH68" s="25">
        <f>IsZone4!C68</f>
        <v>0</v>
      </c>
      <c r="DI68" s="25">
        <f>IsZone4!D68</f>
        <v>0</v>
      </c>
      <c r="DJ68" s="25">
        <f>IsZone4!E68</f>
        <v>0</v>
      </c>
      <c r="DK68" s="25">
        <f>IsZone4!F68</f>
        <v>0</v>
      </c>
      <c r="DL68" s="25">
        <f>IsZone4!G68</f>
        <v>0</v>
      </c>
      <c r="DM68" s="25">
        <f>IsZone4!H68</f>
        <v>0</v>
      </c>
      <c r="DN68" s="25">
        <f>IsZone5!B68</f>
        <v>0</v>
      </c>
      <c r="DO68" s="25">
        <f>IsZone5!C68</f>
        <v>0</v>
      </c>
      <c r="DP68" s="25">
        <f>IsZone5!D68</f>
        <v>0</v>
      </c>
      <c r="DQ68" s="25">
        <f>IsZone5!E68</f>
        <v>0</v>
      </c>
      <c r="DR68" s="25">
        <f>IsZone5!F68</f>
        <v>0</v>
      </c>
      <c r="DS68" s="25">
        <f>IsZone5!G68</f>
        <v>0</v>
      </c>
      <c r="DT68" s="25">
        <f>IsZone5!H68</f>
        <v>0</v>
      </c>
      <c r="DU68" s="29">
        <f>IsAnything!B68</f>
        <v>0</v>
      </c>
      <c r="DV68" s="29">
        <f>IsAnything!C68</f>
        <v>1</v>
      </c>
      <c r="DW68" s="29">
        <f>IsAnything!D68</f>
        <v>1</v>
      </c>
      <c r="DX68" s="29">
        <f>IsAnything!E68</f>
        <v>1</v>
      </c>
      <c r="DY68" s="29">
        <f>IsAnything!F68</f>
        <v>1</v>
      </c>
      <c r="DZ68" s="29">
        <f>IsAnything!G68</f>
        <v>1</v>
      </c>
    </row>
    <row r="69" spans="1:130" x14ac:dyDescent="0.15">
      <c r="A69" s="29">
        <f>Data!A69</f>
        <v>68</v>
      </c>
      <c r="B69" s="70">
        <f>Data!B69</f>
        <v>44346</v>
      </c>
      <c r="C69" s="71">
        <f>Data!C69</f>
        <v>0.4770833333333333</v>
      </c>
      <c r="D69" s="72">
        <f>Data!D69</f>
        <v>44346.477083333331</v>
      </c>
      <c r="E69" s="29" t="str">
        <f>Data!E69</f>
        <v>Yoga</v>
      </c>
      <c r="F69" s="29">
        <f>Data!F69</f>
        <v>0</v>
      </c>
      <c r="G69" s="29">
        <f>Data!G69</f>
        <v>86</v>
      </c>
      <c r="H69" s="29" t="str">
        <f>Data!H69</f>
        <v>Southern Soul</v>
      </c>
      <c r="I69" s="29">
        <f>Data!I69</f>
        <v>11</v>
      </c>
      <c r="J69" s="29">
        <f>Data!J69</f>
        <v>114</v>
      </c>
      <c r="K69" s="29">
        <f>Data!K69</f>
        <v>148</v>
      </c>
      <c r="L69" s="29">
        <f>Data!L69</f>
        <v>543</v>
      </c>
      <c r="M69" s="29">
        <f>Data!M69</f>
        <v>2</v>
      </c>
      <c r="N69" s="29">
        <f>Data!N69</f>
        <v>0</v>
      </c>
      <c r="O69" s="29">
        <f>Data!O69</f>
        <v>0</v>
      </c>
      <c r="P69" s="29">
        <f>Data!P69</f>
        <v>0</v>
      </c>
      <c r="Q69" s="29">
        <f>Data!Q69</f>
        <v>90</v>
      </c>
      <c r="R69" s="29">
        <f>Data!R69</f>
        <v>47</v>
      </c>
      <c r="S69" s="29">
        <f>Data!S69</f>
        <v>49</v>
      </c>
      <c r="T69" s="25">
        <f>Work!B69</f>
        <v>-0.14625190699390719</v>
      </c>
      <c r="U69" s="25">
        <f>Work!C69</f>
        <v>0.3714087224012812</v>
      </c>
      <c r="V69" s="25">
        <f>Work!D69</f>
        <v>0</v>
      </c>
      <c r="W69" s="25">
        <f>Work!E69</f>
        <v>0</v>
      </c>
      <c r="X69" s="25">
        <f>Work!F69</f>
        <v>0</v>
      </c>
      <c r="Y69" s="25">
        <f>Work!G69</f>
        <v>0</v>
      </c>
      <c r="Z69" s="25">
        <f>Work!H69</f>
        <v>0</v>
      </c>
      <c r="AA69" s="25">
        <f>Work!I69</f>
        <v>0</v>
      </c>
      <c r="AB69" s="25">
        <f>Work!J69</f>
        <v>0</v>
      </c>
      <c r="AC69" s="25">
        <f>Work!K69</f>
        <v>0</v>
      </c>
      <c r="AD69" s="25">
        <f>Work!L69</f>
        <v>0</v>
      </c>
      <c r="AE69" s="25">
        <f>Work!M69</f>
        <v>6.3139534883720927</v>
      </c>
      <c r="AF69" s="25">
        <f>Work!N69</f>
        <v>0</v>
      </c>
      <c r="AG69" s="25">
        <f>Work!O69</f>
        <v>0</v>
      </c>
      <c r="AH69" s="25">
        <f>Work!P69</f>
        <v>-9.3657566436236156E-2</v>
      </c>
      <c r="AI69" s="25">
        <f>Work!Q69</f>
        <v>1.9046537697283643E-2</v>
      </c>
      <c r="AJ69" s="25">
        <f>Work!R69</f>
        <v>5.538555691554467E-2</v>
      </c>
      <c r="AK69" s="25">
        <f>Work!S69</f>
        <v>-0.13023103827341626</v>
      </c>
      <c r="AL69" s="25">
        <f>Work!T69</f>
        <v>0</v>
      </c>
      <c r="AM69" s="25">
        <f>Work!U69</f>
        <v>0</v>
      </c>
      <c r="AN69" s="25">
        <f>Work!V69</f>
        <v>0</v>
      </c>
      <c r="AO69" s="25">
        <f>Work!W69</f>
        <v>-0.63579374146814294</v>
      </c>
      <c r="AP69" s="25">
        <f>IsYoga!C69</f>
        <v>1</v>
      </c>
      <c r="AQ69" s="25">
        <f>IsYoga!D69</f>
        <v>0</v>
      </c>
      <c r="AR69" s="25">
        <f>IsYoga!E69</f>
        <v>1</v>
      </c>
      <c r="AS69" s="25">
        <f>IsYoga!F69</f>
        <v>0</v>
      </c>
      <c r="AT69" s="25">
        <f>IsYoga!G69</f>
        <v>0</v>
      </c>
      <c r="AU69" s="25">
        <f>IsYoga!H69</f>
        <v>0</v>
      </c>
      <c r="AV69" s="25">
        <f>IsYoga!I69</f>
        <v>1</v>
      </c>
      <c r="AW69" s="25">
        <f>IsYoga!J69</f>
        <v>1</v>
      </c>
      <c r="AX69" s="25">
        <f>IsYoga!K69</f>
        <v>1</v>
      </c>
      <c r="AY69" s="25">
        <f>IsYoga!L69</f>
        <v>1</v>
      </c>
      <c r="AZ69" s="25">
        <f>IsBiking!C69</f>
        <v>0</v>
      </c>
      <c r="BA69" s="25">
        <f>IsBiking!D69</f>
        <v>0</v>
      </c>
      <c r="BB69" s="25">
        <f>IsBiking!E69</f>
        <v>0</v>
      </c>
      <c r="BC69" s="25">
        <f>IsBiking!F69</f>
        <v>0</v>
      </c>
      <c r="BD69" s="25">
        <f>IsBiking!G69</f>
        <v>0</v>
      </c>
      <c r="BE69" s="25">
        <f>IsBiking!H69</f>
        <v>0</v>
      </c>
      <c r="BF69" s="25">
        <f>IsBiking!I69</f>
        <v>0</v>
      </c>
      <c r="BG69" s="25">
        <f>IsBiking!J69</f>
        <v>0</v>
      </c>
      <c r="BH69" s="25">
        <f>IsBiking!K69</f>
        <v>0</v>
      </c>
      <c r="BI69" s="25">
        <f>IsBiking!L69</f>
        <v>0</v>
      </c>
      <c r="BJ69" s="25">
        <f>IsBiking!M69</f>
        <v>0</v>
      </c>
      <c r="BK69" s="25">
        <f>IsBiking!N69</f>
        <v>0</v>
      </c>
      <c r="BL69" s="25">
        <f>IsBiking!O69</f>
        <v>0</v>
      </c>
      <c r="BM69" s="25">
        <f>IsWalking!B69</f>
        <v>0</v>
      </c>
      <c r="BN69" s="25">
        <f>IsWalking!C69</f>
        <v>0</v>
      </c>
      <c r="BO69" s="25">
        <f>IsWalking!D69</f>
        <v>0</v>
      </c>
      <c r="BP69" s="25">
        <f>IsWalking!E69</f>
        <v>0</v>
      </c>
      <c r="BQ69" s="25">
        <f>IsWalking!F69</f>
        <v>0</v>
      </c>
      <c r="BR69" s="25">
        <f>IsWalking!G69</f>
        <v>0</v>
      </c>
      <c r="BS69" s="25">
        <f>IsWalking!H69</f>
        <v>0</v>
      </c>
      <c r="BT69" s="25">
        <f>IsWalking!I69</f>
        <v>0</v>
      </c>
      <c r="BU69" s="25">
        <f>IsWalking!J69</f>
        <v>0</v>
      </c>
      <c r="BV69" s="25">
        <f>IsWalking!K69</f>
        <v>0</v>
      </c>
      <c r="BW69" s="25">
        <f>IsWalking!L69</f>
        <v>0</v>
      </c>
      <c r="BX69" s="25">
        <f>IsRunning!B69</f>
        <v>0</v>
      </c>
      <c r="BY69" s="25">
        <f>IsRunning!C69</f>
        <v>0</v>
      </c>
      <c r="BZ69" s="25">
        <f>IsRunning!D69</f>
        <v>0</v>
      </c>
      <c r="CA69" s="25">
        <f>IsRunning!E69</f>
        <v>0</v>
      </c>
      <c r="CB69" s="25">
        <f>IsRunning!F69</f>
        <v>0</v>
      </c>
      <c r="CC69" s="25">
        <f>IsRunning!G69</f>
        <v>0</v>
      </c>
      <c r="CD69" s="25">
        <f>IsRunning!H69</f>
        <v>0</v>
      </c>
      <c r="CE69" s="25">
        <f>IsRunning!I69</f>
        <v>0</v>
      </c>
      <c r="CF69" s="25">
        <f>IsRunning!J69</f>
        <v>0</v>
      </c>
      <c r="CG69" s="25">
        <f>IsRunning!K69</f>
        <v>0</v>
      </c>
      <c r="CH69" s="25">
        <f>IsRunning!L69</f>
        <v>0</v>
      </c>
      <c r="CI69" s="29">
        <f>IsCourse!B69</f>
        <v>0</v>
      </c>
      <c r="CJ69" s="29">
        <f>IsCourse!C69</f>
        <v>0</v>
      </c>
      <c r="CK69" s="29">
        <f>IsCourse!D69</f>
        <v>0</v>
      </c>
      <c r="CL69" s="29">
        <f>IsZone1!B69</f>
        <v>0</v>
      </c>
      <c r="CM69" s="29">
        <f>IsZone1!C69</f>
        <v>0</v>
      </c>
      <c r="CN69" s="29">
        <f>IsZone1!D69</f>
        <v>0</v>
      </c>
      <c r="CO69" s="29">
        <f>IsZone1!E69</f>
        <v>0</v>
      </c>
      <c r="CP69" s="29">
        <f>IsZone1!F69</f>
        <v>0</v>
      </c>
      <c r="CQ69" s="29">
        <f>IsZone1!G69</f>
        <v>0</v>
      </c>
      <c r="CR69" s="29">
        <f>IsZone1!H69</f>
        <v>0</v>
      </c>
      <c r="CS69" s="29">
        <f>IsZone2!B69</f>
        <v>1</v>
      </c>
      <c r="CT69" s="29">
        <f>IsZone2!C69</f>
        <v>0</v>
      </c>
      <c r="CU69" s="29">
        <f>IsZone2!D69</f>
        <v>0</v>
      </c>
      <c r="CV69" s="29">
        <f>IsZone2!E69</f>
        <v>1</v>
      </c>
      <c r="CW69" s="29">
        <f>IsZone2!F69</f>
        <v>1</v>
      </c>
      <c r="CX69" s="29">
        <f>IsZone2!G69</f>
        <v>1</v>
      </c>
      <c r="CY69" s="29">
        <f>IsZone2!H69</f>
        <v>1</v>
      </c>
      <c r="CZ69" s="25">
        <f>IsZone3!B69</f>
        <v>0</v>
      </c>
      <c r="DA69" s="25">
        <f>IsZone3!C69</f>
        <v>0</v>
      </c>
      <c r="DB69" s="25">
        <f>IsZone3!D69</f>
        <v>0</v>
      </c>
      <c r="DC69" s="25">
        <f>IsZone3!E69</f>
        <v>0</v>
      </c>
      <c r="DD69" s="25">
        <f>IsZone3!F69</f>
        <v>0</v>
      </c>
      <c r="DE69" s="25">
        <f>IsZone3!G69</f>
        <v>0</v>
      </c>
      <c r="DF69" s="25">
        <f>IsZone3!H69</f>
        <v>0</v>
      </c>
      <c r="DG69" s="25">
        <f>IsZone4!B69</f>
        <v>0</v>
      </c>
      <c r="DH69" s="25">
        <f>IsZone4!C69</f>
        <v>0</v>
      </c>
      <c r="DI69" s="25">
        <f>IsZone4!D69</f>
        <v>0</v>
      </c>
      <c r="DJ69" s="25">
        <f>IsZone4!E69</f>
        <v>0</v>
      </c>
      <c r="DK69" s="25">
        <f>IsZone4!F69</f>
        <v>0</v>
      </c>
      <c r="DL69" s="25">
        <f>IsZone4!G69</f>
        <v>0</v>
      </c>
      <c r="DM69" s="25">
        <f>IsZone4!H69</f>
        <v>0</v>
      </c>
      <c r="DN69" s="25">
        <f>IsZone5!B69</f>
        <v>0</v>
      </c>
      <c r="DO69" s="25">
        <f>IsZone5!C69</f>
        <v>0</v>
      </c>
      <c r="DP69" s="25">
        <f>IsZone5!D69</f>
        <v>0</v>
      </c>
      <c r="DQ69" s="25">
        <f>IsZone5!E69</f>
        <v>0</v>
      </c>
      <c r="DR69" s="25">
        <f>IsZone5!F69</f>
        <v>0</v>
      </c>
      <c r="DS69" s="25">
        <f>IsZone5!G69</f>
        <v>0</v>
      </c>
      <c r="DT69" s="25">
        <f>IsZone5!H69</f>
        <v>0</v>
      </c>
      <c r="DU69" s="29">
        <f>IsAnything!B69</f>
        <v>0</v>
      </c>
      <c r="DV69" s="29">
        <f>IsAnything!C69</f>
        <v>0</v>
      </c>
      <c r="DW69" s="29">
        <f>IsAnything!D69</f>
        <v>1</v>
      </c>
      <c r="DX69" s="29">
        <f>IsAnything!E69</f>
        <v>1</v>
      </c>
      <c r="DY69" s="29">
        <f>IsAnything!F69</f>
        <v>1</v>
      </c>
      <c r="DZ69" s="29">
        <f>IsAnything!G69</f>
        <v>1</v>
      </c>
    </row>
    <row r="70" spans="1:130" x14ac:dyDescent="0.15">
      <c r="A70" s="29">
        <f>Data!A70</f>
        <v>69</v>
      </c>
      <c r="B70" s="70">
        <f>Data!B70</f>
        <v>44347</v>
      </c>
      <c r="C70" s="71">
        <f>Data!C70</f>
        <v>0.38125000000000003</v>
      </c>
      <c r="D70" s="72">
        <f>Data!D70</f>
        <v>44347.381249999999</v>
      </c>
      <c r="E70" s="29" t="str">
        <f>Data!E70</f>
        <v>Trail Running</v>
      </c>
      <c r="F70" s="29">
        <f>Data!F70</f>
        <v>2</v>
      </c>
      <c r="G70" s="29">
        <f>Data!G70</f>
        <v>153</v>
      </c>
      <c r="H70" s="29" t="str">
        <f>Data!H70</f>
        <v>Hawk's Ridge</v>
      </c>
      <c r="I70" s="29">
        <f>Data!I70</f>
        <v>6</v>
      </c>
      <c r="J70" s="29">
        <f>Data!J70</f>
        <v>122</v>
      </c>
      <c r="K70" s="29">
        <f>Data!K70</f>
        <v>159</v>
      </c>
      <c r="L70" s="29">
        <f>Data!L70</f>
        <v>1597</v>
      </c>
      <c r="M70" s="29">
        <f>Data!M70</f>
        <v>3</v>
      </c>
      <c r="N70" s="29">
        <f>Data!N70</f>
        <v>10.050000000000001</v>
      </c>
      <c r="O70" s="29">
        <f>Data!O70</f>
        <v>3.9292730844794002</v>
      </c>
      <c r="P70" s="29">
        <f>Data!P70</f>
        <v>1045</v>
      </c>
      <c r="Q70" s="29">
        <f>Data!Q70</f>
        <v>59</v>
      </c>
      <c r="R70" s="29">
        <f>Data!R70</f>
        <v>46</v>
      </c>
      <c r="S70" s="29">
        <f>Data!S70</f>
        <v>62</v>
      </c>
      <c r="T70" s="25">
        <f>Work!B70</f>
        <v>0.22378303841236369</v>
      </c>
      <c r="U70" s="25">
        <f>Work!C70</f>
        <v>0.91579587262143414</v>
      </c>
      <c r="V70" s="25">
        <f>Work!D70</f>
        <v>52260.000000000007</v>
      </c>
      <c r="W70" s="25">
        <f>Work!E70</f>
        <v>341.56862745098044</v>
      </c>
      <c r="X70" s="25">
        <f>Work!F70</f>
        <v>15928.848000000004</v>
      </c>
      <c r="Y70" s="25">
        <f>Work!G70</f>
        <v>104.11011764705884</v>
      </c>
      <c r="Z70" s="25">
        <f>Work!H70</f>
        <v>1.9996172981247607E-2</v>
      </c>
      <c r="AA70" s="25">
        <f>Work!I70</f>
        <v>6.8300653594771239</v>
      </c>
      <c r="AB70" s="25">
        <f>Work!J70</f>
        <v>318.51600000000002</v>
      </c>
      <c r="AC70" s="25">
        <f>Work!K70</f>
        <v>6.5604244163796399E-2</v>
      </c>
      <c r="AD70" s="25">
        <f>Work!L70</f>
        <v>2.0818039215686275</v>
      </c>
      <c r="AE70" s="25">
        <f>Work!M70</f>
        <v>10.437908496732026</v>
      </c>
      <c r="AF70" s="25">
        <f>Work!N70</f>
        <v>3.0558744737849211E-2</v>
      </c>
      <c r="AG70" s="25">
        <f>Work!O70</f>
        <v>0.10025834887745803</v>
      </c>
      <c r="AH70" s="25">
        <f>Work!P70</f>
        <v>2.3818816925793502</v>
      </c>
      <c r="AI70" s="25">
        <f>Work!Q70</f>
        <v>0.99736565442225333</v>
      </c>
      <c r="AJ70" s="25">
        <f>Work!R70</f>
        <v>8.5556627022393653E-2</v>
      </c>
      <c r="AK70" s="25">
        <f>Work!S70</f>
        <v>4.4568420444109504</v>
      </c>
      <c r="AL70" s="25">
        <f>Work!T70</f>
        <v>240861.05877770641</v>
      </c>
      <c r="AM70" s="25">
        <f>Work!U70</f>
        <v>15.121059525315726</v>
      </c>
      <c r="AN70" s="25">
        <f>Work!V70</f>
        <v>1574.2552861288</v>
      </c>
      <c r="AO70" s="25">
        <f>Work!W70</f>
        <v>22634.71684292948</v>
      </c>
      <c r="AP70" s="25">
        <f>IsYoga!C70</f>
        <v>0</v>
      </c>
      <c r="AQ70" s="25">
        <f>IsYoga!D70</f>
        <v>0</v>
      </c>
      <c r="AR70" s="25">
        <f>IsYoga!E70</f>
        <v>0</v>
      </c>
      <c r="AS70" s="25">
        <f>IsYoga!F70</f>
        <v>0</v>
      </c>
      <c r="AT70" s="25">
        <f>IsYoga!G70</f>
        <v>0</v>
      </c>
      <c r="AU70" s="25">
        <f>IsYoga!H70</f>
        <v>0</v>
      </c>
      <c r="AV70" s="25">
        <f>IsYoga!I70</f>
        <v>0</v>
      </c>
      <c r="AW70" s="25">
        <f>IsYoga!J70</f>
        <v>0</v>
      </c>
      <c r="AX70" s="25">
        <f>IsYoga!K70</f>
        <v>0</v>
      </c>
      <c r="AY70" s="25">
        <f>IsYoga!L70</f>
        <v>0</v>
      </c>
      <c r="AZ70" s="25">
        <f>IsBiking!C70</f>
        <v>0</v>
      </c>
      <c r="BA70" s="25">
        <f>IsBiking!D70</f>
        <v>0</v>
      </c>
      <c r="BB70" s="25">
        <f>IsBiking!E70</f>
        <v>0</v>
      </c>
      <c r="BC70" s="25">
        <f>IsBiking!F70</f>
        <v>0</v>
      </c>
      <c r="BD70" s="25">
        <f>IsBiking!G70</f>
        <v>0</v>
      </c>
      <c r="BE70" s="25">
        <f>IsBiking!H70</f>
        <v>0</v>
      </c>
      <c r="BF70" s="25">
        <f>IsBiking!I70</f>
        <v>0</v>
      </c>
      <c r="BG70" s="25">
        <f>IsBiking!J70</f>
        <v>0</v>
      </c>
      <c r="BH70" s="25">
        <f>IsBiking!K70</f>
        <v>0</v>
      </c>
      <c r="BI70" s="25">
        <f>IsBiking!L70</f>
        <v>0</v>
      </c>
      <c r="BJ70" s="25">
        <f>IsBiking!M70</f>
        <v>0</v>
      </c>
      <c r="BK70" s="25">
        <f>IsBiking!N70</f>
        <v>0</v>
      </c>
      <c r="BL70" s="25">
        <f>IsBiking!O70</f>
        <v>0</v>
      </c>
      <c r="BM70" s="25">
        <f>IsWalking!B70</f>
        <v>0</v>
      </c>
      <c r="BN70" s="25">
        <f>IsWalking!C70</f>
        <v>0</v>
      </c>
      <c r="BO70" s="25">
        <f>IsWalking!D70</f>
        <v>0</v>
      </c>
      <c r="BP70" s="25">
        <f>IsWalking!E70</f>
        <v>0</v>
      </c>
      <c r="BQ70" s="25">
        <f>IsWalking!F70</f>
        <v>0</v>
      </c>
      <c r="BR70" s="25">
        <f>IsWalking!G70</f>
        <v>0</v>
      </c>
      <c r="BS70" s="25">
        <f>IsWalking!H70</f>
        <v>0</v>
      </c>
      <c r="BT70" s="25">
        <f>IsWalking!I70</f>
        <v>0</v>
      </c>
      <c r="BU70" s="25">
        <f>IsWalking!J70</f>
        <v>0</v>
      </c>
      <c r="BV70" s="25">
        <f>IsWalking!K70</f>
        <v>0</v>
      </c>
      <c r="BW70" s="25">
        <f>IsWalking!L70</f>
        <v>0</v>
      </c>
      <c r="BX70" s="25">
        <f>IsRunning!B70</f>
        <v>0</v>
      </c>
      <c r="BY70" s="25">
        <f>IsRunning!C70</f>
        <v>0</v>
      </c>
      <c r="BZ70" s="25">
        <f>IsRunning!D70</f>
        <v>0</v>
      </c>
      <c r="CA70" s="25">
        <f>IsRunning!E70</f>
        <v>0</v>
      </c>
      <c r="CB70" s="25">
        <f>IsRunning!F70</f>
        <v>0</v>
      </c>
      <c r="CC70" s="25">
        <f>IsRunning!G70</f>
        <v>0</v>
      </c>
      <c r="CD70" s="25">
        <f>IsRunning!H70</f>
        <v>0</v>
      </c>
      <c r="CE70" s="25">
        <f>IsRunning!I70</f>
        <v>0</v>
      </c>
      <c r="CF70" s="25">
        <f>IsRunning!J70</f>
        <v>0</v>
      </c>
      <c r="CG70" s="25">
        <f>IsRunning!K70</f>
        <v>0</v>
      </c>
      <c r="CH70" s="25">
        <f>IsRunning!L70</f>
        <v>0</v>
      </c>
      <c r="CI70" s="29">
        <f>IsCourse!B70</f>
        <v>1</v>
      </c>
      <c r="CJ70" s="29">
        <f>IsCourse!C70</f>
        <v>0</v>
      </c>
      <c r="CK70" s="29">
        <f>IsCourse!D70</f>
        <v>0</v>
      </c>
      <c r="CL70" s="29">
        <f>IsZone1!B70</f>
        <v>0</v>
      </c>
      <c r="CM70" s="29">
        <f>IsZone1!C70</f>
        <v>0</v>
      </c>
      <c r="CN70" s="29">
        <f>IsZone1!D70</f>
        <v>0</v>
      </c>
      <c r="CO70" s="29">
        <f>IsZone1!E70</f>
        <v>0</v>
      </c>
      <c r="CP70" s="29">
        <f>IsZone1!F70</f>
        <v>0</v>
      </c>
      <c r="CQ70" s="29">
        <f>IsZone1!G70</f>
        <v>0</v>
      </c>
      <c r="CR70" s="29">
        <f>IsZone1!H70</f>
        <v>0</v>
      </c>
      <c r="CS70" s="29">
        <f>IsZone2!B70</f>
        <v>0</v>
      </c>
      <c r="CT70" s="29">
        <f>IsZone2!C70</f>
        <v>0</v>
      </c>
      <c r="CU70" s="29">
        <f>IsZone2!D70</f>
        <v>0</v>
      </c>
      <c r="CV70" s="29">
        <f>IsZone2!E70</f>
        <v>0</v>
      </c>
      <c r="CW70" s="29">
        <f>IsZone2!F70</f>
        <v>0</v>
      </c>
      <c r="CX70" s="29">
        <f>IsZone2!G70</f>
        <v>0</v>
      </c>
      <c r="CY70" s="29">
        <f>IsZone2!H70</f>
        <v>0</v>
      </c>
      <c r="CZ70" s="25">
        <f>IsZone3!B70</f>
        <v>1</v>
      </c>
      <c r="DA70" s="25">
        <f>IsZone3!C70</f>
        <v>0</v>
      </c>
      <c r="DB70" s="25">
        <f>IsZone3!D70</f>
        <v>0</v>
      </c>
      <c r="DC70" s="25">
        <f>IsZone3!E70</f>
        <v>0</v>
      </c>
      <c r="DD70" s="25">
        <f>IsZone3!F70</f>
        <v>0</v>
      </c>
      <c r="DE70" s="25">
        <f>IsZone3!G70</f>
        <v>0</v>
      </c>
      <c r="DF70" s="25">
        <f>IsZone3!H70</f>
        <v>0</v>
      </c>
      <c r="DG70" s="25">
        <f>IsZone4!B70</f>
        <v>0</v>
      </c>
      <c r="DH70" s="25">
        <f>IsZone4!C70</f>
        <v>0</v>
      </c>
      <c r="DI70" s="25">
        <f>IsZone4!D70</f>
        <v>0</v>
      </c>
      <c r="DJ70" s="25">
        <f>IsZone4!E70</f>
        <v>0</v>
      </c>
      <c r="DK70" s="25">
        <f>IsZone4!F70</f>
        <v>0</v>
      </c>
      <c r="DL70" s="25">
        <f>IsZone4!G70</f>
        <v>0</v>
      </c>
      <c r="DM70" s="25">
        <f>IsZone4!H70</f>
        <v>0</v>
      </c>
      <c r="DN70" s="25">
        <f>IsZone5!B70</f>
        <v>0</v>
      </c>
      <c r="DO70" s="25">
        <f>IsZone5!C70</f>
        <v>0</v>
      </c>
      <c r="DP70" s="25">
        <f>IsZone5!D70</f>
        <v>0</v>
      </c>
      <c r="DQ70" s="25">
        <f>IsZone5!E70</f>
        <v>0</v>
      </c>
      <c r="DR70" s="25">
        <f>IsZone5!F70</f>
        <v>0</v>
      </c>
      <c r="DS70" s="25">
        <f>IsZone5!G70</f>
        <v>0</v>
      </c>
      <c r="DT70" s="25">
        <f>IsZone5!H70</f>
        <v>0</v>
      </c>
      <c r="DU70" s="29">
        <f>IsAnything!B70</f>
        <v>0</v>
      </c>
      <c r="DV70" s="29">
        <f>IsAnything!C70</f>
        <v>1</v>
      </c>
      <c r="DW70" s="29">
        <f>IsAnything!D70</f>
        <v>1</v>
      </c>
      <c r="DX70" s="29">
        <f>IsAnything!E70</f>
        <v>1</v>
      </c>
      <c r="DY70" s="29">
        <f>IsAnything!F70</f>
        <v>1</v>
      </c>
      <c r="DZ70" s="29">
        <f>IsAnything!G70</f>
        <v>1</v>
      </c>
    </row>
    <row r="71" spans="1:130" x14ac:dyDescent="0.15">
      <c r="A71" s="29">
        <f>Data!A71</f>
        <v>70</v>
      </c>
      <c r="B71" s="70">
        <f>Data!B71</f>
        <v>44349</v>
      </c>
      <c r="C71" s="71">
        <f>Data!C71</f>
        <v>0.53819444444444442</v>
      </c>
      <c r="D71" s="72">
        <f>Data!D71</f>
        <v>44349.538194444445</v>
      </c>
      <c r="E71" s="29" t="str">
        <f>Data!E71</f>
        <v>Yoga</v>
      </c>
      <c r="F71" s="29">
        <f>Data!F71</f>
        <v>0</v>
      </c>
      <c r="G71" s="29">
        <f>Data!G71</f>
        <v>48</v>
      </c>
      <c r="H71" s="29" t="str">
        <f>Data!H71</f>
        <v>Full Practice</v>
      </c>
      <c r="I71" s="29">
        <f>Data!I71</f>
        <v>0</v>
      </c>
      <c r="J71" s="29">
        <f>Data!J71</f>
        <v>95</v>
      </c>
      <c r="K71" s="29">
        <f>Data!K71</f>
        <v>115</v>
      </c>
      <c r="L71" s="29">
        <f>Data!L71</f>
        <v>273</v>
      </c>
      <c r="M71" s="29">
        <f>Data!M71</f>
        <v>1</v>
      </c>
      <c r="N71" s="29">
        <f>Data!N71</f>
        <v>0</v>
      </c>
      <c r="O71" s="29">
        <f>Data!O71</f>
        <v>0</v>
      </c>
      <c r="P71" s="29">
        <f>Data!P71</f>
        <v>0</v>
      </c>
      <c r="Q71" s="29">
        <f>Data!Q71</f>
        <v>71</v>
      </c>
      <c r="R71" s="29">
        <f>Data!R71</f>
        <v>64</v>
      </c>
      <c r="S71" s="29">
        <f>Data!S71</f>
        <v>65</v>
      </c>
      <c r="T71" s="25">
        <f>Work!B71</f>
        <v>-1.0250849023338005</v>
      </c>
      <c r="U71" s="25">
        <f>Work!C71</f>
        <v>-1.2617527282591774</v>
      </c>
      <c r="V71" s="25">
        <f>Work!D71</f>
        <v>0</v>
      </c>
      <c r="W71" s="25">
        <f>Work!E71</f>
        <v>0</v>
      </c>
      <c r="X71" s="25">
        <f>Work!F71</f>
        <v>0</v>
      </c>
      <c r="Y71" s="25">
        <f>Work!G71</f>
        <v>0</v>
      </c>
      <c r="Z71" s="25">
        <f>Work!H71</f>
        <v>0</v>
      </c>
      <c r="AA71" s="25">
        <f>Work!I71</f>
        <v>0</v>
      </c>
      <c r="AB71" s="25">
        <f>Work!J71</f>
        <v>0</v>
      </c>
      <c r="AC71" s="25">
        <f>Work!K71</f>
        <v>0</v>
      </c>
      <c r="AD71" s="25">
        <f>Work!L71</f>
        <v>0</v>
      </c>
      <c r="AE71" s="25">
        <f>Work!M71</f>
        <v>5.6875</v>
      </c>
      <c r="AF71" s="25">
        <f>Work!N71</f>
        <v>0</v>
      </c>
      <c r="AG71" s="25">
        <f>Work!O71</f>
        <v>0</v>
      </c>
      <c r="AH71" s="25">
        <f>Work!P71</f>
        <v>-0.72780898952372031</v>
      </c>
      <c r="AI71" s="25">
        <f>Work!Q71</f>
        <v>-0.12956600103581864</v>
      </c>
      <c r="AJ71" s="25">
        <f>Work!R71</f>
        <v>5.9868421052631578E-2</v>
      </c>
      <c r="AK71" s="25">
        <f>Work!S71</f>
        <v>0.12639538514403736</v>
      </c>
      <c r="AL71" s="25">
        <f>Work!T71</f>
        <v>0</v>
      </c>
      <c r="AM71" s="25">
        <f>Work!U71</f>
        <v>0</v>
      </c>
      <c r="AN71" s="25">
        <f>Work!V71</f>
        <v>0</v>
      </c>
      <c r="AO71" s="25">
        <f>Work!W71</f>
        <v>-0.63579374146814294</v>
      </c>
      <c r="AP71" s="25">
        <f>IsYoga!C71</f>
        <v>1</v>
      </c>
      <c r="AQ71" s="25">
        <f>IsYoga!D71</f>
        <v>1</v>
      </c>
      <c r="AR71" s="25">
        <f>IsYoga!E71</f>
        <v>0</v>
      </c>
      <c r="AS71" s="25">
        <f>IsYoga!F71</f>
        <v>0</v>
      </c>
      <c r="AT71" s="25">
        <f>IsYoga!G71</f>
        <v>0</v>
      </c>
      <c r="AU71" s="25">
        <f>IsYoga!H71</f>
        <v>0</v>
      </c>
      <c r="AV71" s="25">
        <f>IsYoga!I71</f>
        <v>0</v>
      </c>
      <c r="AW71" s="25">
        <f>IsYoga!J71</f>
        <v>0</v>
      </c>
      <c r="AX71" s="25">
        <f>IsYoga!K71</f>
        <v>0</v>
      </c>
      <c r="AY71" s="25">
        <f>IsYoga!L71</f>
        <v>0</v>
      </c>
      <c r="AZ71" s="25">
        <f>IsBiking!C71</f>
        <v>0</v>
      </c>
      <c r="BA71" s="25">
        <f>IsBiking!D71</f>
        <v>0</v>
      </c>
      <c r="BB71" s="25">
        <f>IsBiking!E71</f>
        <v>0</v>
      </c>
      <c r="BC71" s="25">
        <f>IsBiking!F71</f>
        <v>0</v>
      </c>
      <c r="BD71" s="25">
        <f>IsBiking!G71</f>
        <v>0</v>
      </c>
      <c r="BE71" s="25">
        <f>IsBiking!H71</f>
        <v>0</v>
      </c>
      <c r="BF71" s="25">
        <f>IsBiking!I71</f>
        <v>0</v>
      </c>
      <c r="BG71" s="25">
        <f>IsBiking!J71</f>
        <v>0</v>
      </c>
      <c r="BH71" s="25">
        <f>IsBiking!K71</f>
        <v>0</v>
      </c>
      <c r="BI71" s="25">
        <f>IsBiking!L71</f>
        <v>0</v>
      </c>
      <c r="BJ71" s="25">
        <f>IsBiking!M71</f>
        <v>0</v>
      </c>
      <c r="BK71" s="25">
        <f>IsBiking!N71</f>
        <v>0</v>
      </c>
      <c r="BL71" s="25">
        <f>IsBiking!O71</f>
        <v>0</v>
      </c>
      <c r="BM71" s="25">
        <f>IsWalking!B71</f>
        <v>0</v>
      </c>
      <c r="BN71" s="25">
        <f>IsWalking!C71</f>
        <v>0</v>
      </c>
      <c r="BO71" s="25">
        <f>IsWalking!D71</f>
        <v>0</v>
      </c>
      <c r="BP71" s="25">
        <f>IsWalking!E71</f>
        <v>0</v>
      </c>
      <c r="BQ71" s="25">
        <f>IsWalking!F71</f>
        <v>0</v>
      </c>
      <c r="BR71" s="25">
        <f>IsWalking!G71</f>
        <v>0</v>
      </c>
      <c r="BS71" s="25">
        <f>IsWalking!H71</f>
        <v>0</v>
      </c>
      <c r="BT71" s="25">
        <f>IsWalking!I71</f>
        <v>0</v>
      </c>
      <c r="BU71" s="25">
        <f>IsWalking!J71</f>
        <v>0</v>
      </c>
      <c r="BV71" s="25">
        <f>IsWalking!K71</f>
        <v>0</v>
      </c>
      <c r="BW71" s="25">
        <f>IsWalking!L71</f>
        <v>0</v>
      </c>
      <c r="BX71" s="25">
        <f>IsRunning!B71</f>
        <v>0</v>
      </c>
      <c r="BY71" s="25">
        <f>IsRunning!C71</f>
        <v>0</v>
      </c>
      <c r="BZ71" s="25">
        <f>IsRunning!D71</f>
        <v>0</v>
      </c>
      <c r="CA71" s="25">
        <f>IsRunning!E71</f>
        <v>0</v>
      </c>
      <c r="CB71" s="25">
        <f>IsRunning!F71</f>
        <v>0</v>
      </c>
      <c r="CC71" s="25">
        <f>IsRunning!G71</f>
        <v>0</v>
      </c>
      <c r="CD71" s="25">
        <f>IsRunning!H71</f>
        <v>0</v>
      </c>
      <c r="CE71" s="25">
        <f>IsRunning!I71</f>
        <v>0</v>
      </c>
      <c r="CF71" s="25">
        <f>IsRunning!J71</f>
        <v>0</v>
      </c>
      <c r="CG71" s="25">
        <f>IsRunning!K71</f>
        <v>0</v>
      </c>
      <c r="CH71" s="25">
        <f>IsRunning!L71</f>
        <v>0</v>
      </c>
      <c r="CI71" s="29">
        <f>IsCourse!B71</f>
        <v>0</v>
      </c>
      <c r="CJ71" s="29">
        <f>IsCourse!C71</f>
        <v>0</v>
      </c>
      <c r="CK71" s="29">
        <f>IsCourse!D71</f>
        <v>0</v>
      </c>
      <c r="CL71" s="29">
        <f>IsZone1!B71</f>
        <v>1</v>
      </c>
      <c r="CM71" s="29">
        <f>IsZone1!C71</f>
        <v>0</v>
      </c>
      <c r="CN71" s="29">
        <f>IsZone1!D71</f>
        <v>0</v>
      </c>
      <c r="CO71" s="29">
        <f>IsZone1!E71</f>
        <v>0</v>
      </c>
      <c r="CP71" s="29">
        <f>IsZone1!F71</f>
        <v>0</v>
      </c>
      <c r="CQ71" s="29">
        <f>IsZone1!G71</f>
        <v>0</v>
      </c>
      <c r="CR71" s="29">
        <f>IsZone1!H71</f>
        <v>0</v>
      </c>
      <c r="CS71" s="29">
        <f>IsZone2!B71</f>
        <v>0</v>
      </c>
      <c r="CT71" s="29">
        <f>IsZone2!C71</f>
        <v>0</v>
      </c>
      <c r="CU71" s="29">
        <f>IsZone2!D71</f>
        <v>0</v>
      </c>
      <c r="CV71" s="29">
        <f>IsZone2!E71</f>
        <v>0</v>
      </c>
      <c r="CW71" s="29">
        <f>IsZone2!F71</f>
        <v>0</v>
      </c>
      <c r="CX71" s="29">
        <f>IsZone2!G71</f>
        <v>0</v>
      </c>
      <c r="CY71" s="29">
        <f>IsZone2!H71</f>
        <v>0</v>
      </c>
      <c r="CZ71" s="25">
        <f>IsZone3!B71</f>
        <v>0</v>
      </c>
      <c r="DA71" s="25">
        <f>IsZone3!C71</f>
        <v>0</v>
      </c>
      <c r="DB71" s="25">
        <f>IsZone3!D71</f>
        <v>0</v>
      </c>
      <c r="DC71" s="25">
        <f>IsZone3!E71</f>
        <v>0</v>
      </c>
      <c r="DD71" s="25">
        <f>IsZone3!F71</f>
        <v>0</v>
      </c>
      <c r="DE71" s="25">
        <f>IsZone3!G71</f>
        <v>0</v>
      </c>
      <c r="DF71" s="25">
        <f>IsZone3!H71</f>
        <v>0</v>
      </c>
      <c r="DG71" s="25">
        <f>IsZone4!B71</f>
        <v>0</v>
      </c>
      <c r="DH71" s="25">
        <f>IsZone4!C71</f>
        <v>0</v>
      </c>
      <c r="DI71" s="25">
        <f>IsZone4!D71</f>
        <v>0</v>
      </c>
      <c r="DJ71" s="25">
        <f>IsZone4!E71</f>
        <v>0</v>
      </c>
      <c r="DK71" s="25">
        <f>IsZone4!F71</f>
        <v>0</v>
      </c>
      <c r="DL71" s="25">
        <f>IsZone4!G71</f>
        <v>0</v>
      </c>
      <c r="DM71" s="25">
        <f>IsZone4!H71</f>
        <v>0</v>
      </c>
      <c r="DN71" s="25">
        <f>IsZone5!B71</f>
        <v>0</v>
      </c>
      <c r="DO71" s="25">
        <f>IsZone5!C71</f>
        <v>0</v>
      </c>
      <c r="DP71" s="25">
        <f>IsZone5!D71</f>
        <v>0</v>
      </c>
      <c r="DQ71" s="25">
        <f>IsZone5!E71</f>
        <v>0</v>
      </c>
      <c r="DR71" s="25">
        <f>IsZone5!F71</f>
        <v>0</v>
      </c>
      <c r="DS71" s="25">
        <f>IsZone5!G71</f>
        <v>0</v>
      </c>
      <c r="DT71" s="25">
        <f>IsZone5!H71</f>
        <v>0</v>
      </c>
      <c r="DU71" s="29">
        <f>IsAnything!B71</f>
        <v>0</v>
      </c>
      <c r="DV71" s="29">
        <f>IsAnything!C71</f>
        <v>0</v>
      </c>
      <c r="DW71" s="29">
        <f>IsAnything!D71</f>
        <v>0</v>
      </c>
      <c r="DX71" s="29">
        <f>IsAnything!E71</f>
        <v>0</v>
      </c>
      <c r="DY71" s="29">
        <f>IsAnything!F71</f>
        <v>1</v>
      </c>
      <c r="DZ71" s="29">
        <f>IsAnything!G71</f>
        <v>1</v>
      </c>
    </row>
    <row r="72" spans="1:130" x14ac:dyDescent="0.15">
      <c r="A72" s="29">
        <f>Data!A72</f>
        <v>71</v>
      </c>
      <c r="B72" s="70">
        <f>Data!B72</f>
        <v>44350</v>
      </c>
      <c r="C72" s="71">
        <f>Data!C72</f>
        <v>0.53194444444444444</v>
      </c>
      <c r="D72" s="72">
        <f>Data!D72</f>
        <v>44350.531944444447</v>
      </c>
      <c r="E72" s="29" t="str">
        <f>Data!E72</f>
        <v>Yoga</v>
      </c>
      <c r="F72" s="29">
        <f>Data!F72</f>
        <v>0</v>
      </c>
      <c r="G72" s="29">
        <f>Data!G72</f>
        <v>38</v>
      </c>
      <c r="H72" s="29" t="str">
        <f>Data!H72</f>
        <v>Full Practice</v>
      </c>
      <c r="I72" s="29">
        <f>Data!I72</f>
        <v>0</v>
      </c>
      <c r="J72" s="29">
        <f>Data!J72</f>
        <v>94</v>
      </c>
      <c r="K72" s="29">
        <f>Data!K72</f>
        <v>117</v>
      </c>
      <c r="L72" s="29">
        <f>Data!L72</f>
        <v>206</v>
      </c>
      <c r="M72" s="29">
        <f>Data!M72</f>
        <v>1</v>
      </c>
      <c r="N72" s="29">
        <f>Data!N72</f>
        <v>0</v>
      </c>
      <c r="O72" s="29">
        <f>Data!O72</f>
        <v>0</v>
      </c>
      <c r="P72" s="29">
        <f>Data!P72</f>
        <v>0</v>
      </c>
      <c r="Q72" s="29">
        <f>Data!Q72</f>
        <v>67</v>
      </c>
      <c r="R72" s="29">
        <f>Data!R72</f>
        <v>65</v>
      </c>
      <c r="S72" s="29">
        <f>Data!S72</f>
        <v>65</v>
      </c>
      <c r="T72" s="25">
        <f>Work!B72</f>
        <v>-1.0713392705095843</v>
      </c>
      <c r="U72" s="25">
        <f>Work!C72</f>
        <v>-1.1627732464009679</v>
      </c>
      <c r="V72" s="25">
        <f>Work!D72</f>
        <v>0</v>
      </c>
      <c r="W72" s="25">
        <f>Work!E72</f>
        <v>0</v>
      </c>
      <c r="X72" s="25">
        <f>Work!F72</f>
        <v>0</v>
      </c>
      <c r="Y72" s="25">
        <f>Work!G72</f>
        <v>0</v>
      </c>
      <c r="Z72" s="25">
        <f>Work!H72</f>
        <v>0</v>
      </c>
      <c r="AA72" s="25">
        <f>Work!I72</f>
        <v>0</v>
      </c>
      <c r="AB72" s="25">
        <f>Work!J72</f>
        <v>0</v>
      </c>
      <c r="AC72" s="25">
        <f>Work!K72</f>
        <v>0</v>
      </c>
      <c r="AD72" s="25">
        <f>Work!L72</f>
        <v>0</v>
      </c>
      <c r="AE72" s="25">
        <f>Work!M72</f>
        <v>5.4210526315789478</v>
      </c>
      <c r="AF72" s="25">
        <f>Work!N72</f>
        <v>0</v>
      </c>
      <c r="AG72" s="25">
        <f>Work!O72</f>
        <v>0</v>
      </c>
      <c r="AH72" s="25">
        <f>Work!P72</f>
        <v>-0.88517249080839233</v>
      </c>
      <c r="AI72" s="25">
        <f>Work!Q72</f>
        <v>-0.19277487542919935</v>
      </c>
      <c r="AJ72" s="25">
        <f>Work!R72</f>
        <v>5.7670772676371787E-2</v>
      </c>
      <c r="AK72" s="25">
        <f>Work!S72</f>
        <v>0.17993821447197175</v>
      </c>
      <c r="AL72" s="25">
        <f>Work!T72</f>
        <v>0</v>
      </c>
      <c r="AM72" s="25">
        <f>Work!U72</f>
        <v>0</v>
      </c>
      <c r="AN72" s="25">
        <f>Work!V72</f>
        <v>0</v>
      </c>
      <c r="AO72" s="25">
        <f>Work!W72</f>
        <v>-0.63579374146814294</v>
      </c>
      <c r="AP72" s="25">
        <f>IsYoga!C72</f>
        <v>1</v>
      </c>
      <c r="AQ72" s="25">
        <f>IsYoga!D72</f>
        <v>1</v>
      </c>
      <c r="AR72" s="25">
        <f>IsYoga!E72</f>
        <v>0</v>
      </c>
      <c r="AS72" s="25">
        <f>IsYoga!F72</f>
        <v>0</v>
      </c>
      <c r="AT72" s="25">
        <f>IsYoga!G72</f>
        <v>0</v>
      </c>
      <c r="AU72" s="25">
        <f>IsYoga!H72</f>
        <v>1</v>
      </c>
      <c r="AV72" s="25">
        <f>IsYoga!I72</f>
        <v>1</v>
      </c>
      <c r="AW72" s="25">
        <f>IsYoga!J72</f>
        <v>1</v>
      </c>
      <c r="AX72" s="25">
        <f>IsYoga!K72</f>
        <v>1</v>
      </c>
      <c r="AY72" s="25">
        <f>IsYoga!L72</f>
        <v>1</v>
      </c>
      <c r="AZ72" s="25">
        <f>IsBiking!C72</f>
        <v>0</v>
      </c>
      <c r="BA72" s="25">
        <f>IsBiking!D72</f>
        <v>0</v>
      </c>
      <c r="BB72" s="25">
        <f>IsBiking!E72</f>
        <v>0</v>
      </c>
      <c r="BC72" s="25">
        <f>IsBiking!F72</f>
        <v>0</v>
      </c>
      <c r="BD72" s="25">
        <f>IsBiking!G72</f>
        <v>0</v>
      </c>
      <c r="BE72" s="25">
        <f>IsBiking!H72</f>
        <v>0</v>
      </c>
      <c r="BF72" s="25">
        <f>IsBiking!I72</f>
        <v>0</v>
      </c>
      <c r="BG72" s="25">
        <f>IsBiking!J72</f>
        <v>0</v>
      </c>
      <c r="BH72" s="25">
        <f>IsBiking!K72</f>
        <v>0</v>
      </c>
      <c r="BI72" s="25">
        <f>IsBiking!L72</f>
        <v>0</v>
      </c>
      <c r="BJ72" s="25">
        <f>IsBiking!M72</f>
        <v>0</v>
      </c>
      <c r="BK72" s="25">
        <f>IsBiking!N72</f>
        <v>0</v>
      </c>
      <c r="BL72" s="25">
        <f>IsBiking!O72</f>
        <v>0</v>
      </c>
      <c r="BM72" s="25">
        <f>IsWalking!B72</f>
        <v>0</v>
      </c>
      <c r="BN72" s="25">
        <f>IsWalking!C72</f>
        <v>0</v>
      </c>
      <c r="BO72" s="25">
        <f>IsWalking!D72</f>
        <v>0</v>
      </c>
      <c r="BP72" s="25">
        <f>IsWalking!E72</f>
        <v>0</v>
      </c>
      <c r="BQ72" s="25">
        <f>IsWalking!F72</f>
        <v>0</v>
      </c>
      <c r="BR72" s="25">
        <f>IsWalking!G72</f>
        <v>0</v>
      </c>
      <c r="BS72" s="25">
        <f>IsWalking!H72</f>
        <v>0</v>
      </c>
      <c r="BT72" s="25">
        <f>IsWalking!I72</f>
        <v>0</v>
      </c>
      <c r="BU72" s="25">
        <f>IsWalking!J72</f>
        <v>0</v>
      </c>
      <c r="BV72" s="25">
        <f>IsWalking!K72</f>
        <v>0</v>
      </c>
      <c r="BW72" s="25">
        <f>IsWalking!L72</f>
        <v>0</v>
      </c>
      <c r="BX72" s="25">
        <f>IsRunning!B72</f>
        <v>0</v>
      </c>
      <c r="BY72" s="25">
        <f>IsRunning!C72</f>
        <v>0</v>
      </c>
      <c r="BZ72" s="25">
        <f>IsRunning!D72</f>
        <v>0</v>
      </c>
      <c r="CA72" s="25">
        <f>IsRunning!E72</f>
        <v>0</v>
      </c>
      <c r="CB72" s="25">
        <f>IsRunning!F72</f>
        <v>0</v>
      </c>
      <c r="CC72" s="25">
        <f>IsRunning!G72</f>
        <v>0</v>
      </c>
      <c r="CD72" s="25">
        <f>IsRunning!H72</f>
        <v>0</v>
      </c>
      <c r="CE72" s="25">
        <f>IsRunning!I72</f>
        <v>0</v>
      </c>
      <c r="CF72" s="25">
        <f>IsRunning!J72</f>
        <v>0</v>
      </c>
      <c r="CG72" s="25">
        <f>IsRunning!K72</f>
        <v>0</v>
      </c>
      <c r="CH72" s="25">
        <f>IsRunning!L72</f>
        <v>0</v>
      </c>
      <c r="CI72" s="29">
        <f>IsCourse!B72</f>
        <v>0</v>
      </c>
      <c r="CJ72" s="29">
        <f>IsCourse!C72</f>
        <v>0</v>
      </c>
      <c r="CK72" s="29">
        <f>IsCourse!D72</f>
        <v>0</v>
      </c>
      <c r="CL72" s="29">
        <f>IsZone1!B72</f>
        <v>1</v>
      </c>
      <c r="CM72" s="29">
        <f>IsZone1!C72</f>
        <v>0</v>
      </c>
      <c r="CN72" s="29">
        <f>IsZone1!D72</f>
        <v>1</v>
      </c>
      <c r="CO72" s="29">
        <f>IsZone1!E72</f>
        <v>1</v>
      </c>
      <c r="CP72" s="29">
        <f>IsZone1!F72</f>
        <v>1</v>
      </c>
      <c r="CQ72" s="29">
        <f>IsZone1!G72</f>
        <v>1</v>
      </c>
      <c r="CR72" s="29">
        <f>IsZone1!H72</f>
        <v>1</v>
      </c>
      <c r="CS72" s="29">
        <f>IsZone2!B72</f>
        <v>0</v>
      </c>
      <c r="CT72" s="29">
        <f>IsZone2!C72</f>
        <v>0</v>
      </c>
      <c r="CU72" s="29">
        <f>IsZone2!D72</f>
        <v>0</v>
      </c>
      <c r="CV72" s="29">
        <f>IsZone2!E72</f>
        <v>0</v>
      </c>
      <c r="CW72" s="29">
        <f>IsZone2!F72</f>
        <v>0</v>
      </c>
      <c r="CX72" s="29">
        <f>IsZone2!G72</f>
        <v>0</v>
      </c>
      <c r="CY72" s="29">
        <f>IsZone2!H72</f>
        <v>0</v>
      </c>
      <c r="CZ72" s="25">
        <f>IsZone3!B72</f>
        <v>0</v>
      </c>
      <c r="DA72" s="25">
        <f>IsZone3!C72</f>
        <v>0</v>
      </c>
      <c r="DB72" s="25">
        <f>IsZone3!D72</f>
        <v>0</v>
      </c>
      <c r="DC72" s="25">
        <f>IsZone3!E72</f>
        <v>0</v>
      </c>
      <c r="DD72" s="25">
        <f>IsZone3!F72</f>
        <v>0</v>
      </c>
      <c r="DE72" s="25">
        <f>IsZone3!G72</f>
        <v>0</v>
      </c>
      <c r="DF72" s="25">
        <f>IsZone3!H72</f>
        <v>0</v>
      </c>
      <c r="DG72" s="25">
        <f>IsZone4!B72</f>
        <v>0</v>
      </c>
      <c r="DH72" s="25">
        <f>IsZone4!C72</f>
        <v>0</v>
      </c>
      <c r="DI72" s="25">
        <f>IsZone4!D72</f>
        <v>0</v>
      </c>
      <c r="DJ72" s="25">
        <f>IsZone4!E72</f>
        <v>0</v>
      </c>
      <c r="DK72" s="25">
        <f>IsZone4!F72</f>
        <v>0</v>
      </c>
      <c r="DL72" s="25">
        <f>IsZone4!G72</f>
        <v>0</v>
      </c>
      <c r="DM72" s="25">
        <f>IsZone4!H72</f>
        <v>0</v>
      </c>
      <c r="DN72" s="25">
        <f>IsZone5!B72</f>
        <v>0</v>
      </c>
      <c r="DO72" s="25">
        <f>IsZone5!C72</f>
        <v>0</v>
      </c>
      <c r="DP72" s="25">
        <f>IsZone5!D72</f>
        <v>0</v>
      </c>
      <c r="DQ72" s="25">
        <f>IsZone5!E72</f>
        <v>0</v>
      </c>
      <c r="DR72" s="25">
        <f>IsZone5!F72</f>
        <v>0</v>
      </c>
      <c r="DS72" s="25">
        <f>IsZone5!G72</f>
        <v>0</v>
      </c>
      <c r="DT72" s="25">
        <f>IsZone5!H72</f>
        <v>0</v>
      </c>
      <c r="DU72" s="29">
        <f>IsAnything!B72</f>
        <v>0</v>
      </c>
      <c r="DV72" s="29">
        <f>IsAnything!C72</f>
        <v>1</v>
      </c>
      <c r="DW72" s="29">
        <f>IsAnything!D72</f>
        <v>1</v>
      </c>
      <c r="DX72" s="29">
        <f>IsAnything!E72</f>
        <v>1</v>
      </c>
      <c r="DY72" s="29">
        <f>IsAnything!F72</f>
        <v>1</v>
      </c>
      <c r="DZ72" s="29">
        <f>IsAnything!G72</f>
        <v>1</v>
      </c>
    </row>
    <row r="73" spans="1:130" x14ac:dyDescent="0.15">
      <c r="A73" s="29">
        <f>Data!A73</f>
        <v>72</v>
      </c>
      <c r="B73" s="70">
        <f>Data!B73</f>
        <v>44350</v>
      </c>
      <c r="C73" s="71">
        <f>Data!C73</f>
        <v>0.21458333333333335</v>
      </c>
      <c r="D73" s="72">
        <f>Data!D73</f>
        <v>44350.214583333334</v>
      </c>
      <c r="E73" s="29" t="str">
        <f>Data!E73</f>
        <v>Biking</v>
      </c>
      <c r="F73" s="29">
        <f>Data!F73</f>
        <v>3</v>
      </c>
      <c r="G73" s="29">
        <f>Data!G73</f>
        <v>44</v>
      </c>
      <c r="H73" s="29" t="str">
        <f>Data!H73</f>
        <v>Riverwalk</v>
      </c>
      <c r="I73" s="29">
        <f>Data!I73</f>
        <v>10</v>
      </c>
      <c r="J73" s="29">
        <f>Data!J73</f>
        <v>108</v>
      </c>
      <c r="K73" s="29">
        <f>Data!K73</f>
        <v>160</v>
      </c>
      <c r="L73" s="29">
        <f>Data!L73</f>
        <v>263</v>
      </c>
      <c r="M73" s="29">
        <f>Data!M73</f>
        <v>2</v>
      </c>
      <c r="N73" s="29">
        <f>Data!N73</f>
        <v>8.51</v>
      </c>
      <c r="O73" s="29">
        <f>Data!O73</f>
        <v>11.6</v>
      </c>
      <c r="P73" s="29">
        <f>Data!P73</f>
        <v>346</v>
      </c>
      <c r="Q73" s="29">
        <f>Data!Q73</f>
        <v>72</v>
      </c>
      <c r="R73" s="29">
        <f>Data!R73</f>
        <v>68</v>
      </c>
      <c r="S73" s="29">
        <f>Data!S73</f>
        <v>87</v>
      </c>
      <c r="T73" s="25">
        <f>Work!B73</f>
        <v>-0.42377811604861038</v>
      </c>
      <c r="U73" s="25">
        <f>Work!C73</f>
        <v>0.96528561355053888</v>
      </c>
      <c r="V73" s="25">
        <f>Work!D73</f>
        <v>44252</v>
      </c>
      <c r="W73" s="25">
        <f>Work!E73</f>
        <v>1005.7272727272727</v>
      </c>
      <c r="X73" s="25">
        <f>Work!F73</f>
        <v>13488.009600000001</v>
      </c>
      <c r="Y73" s="25">
        <f>Work!G73</f>
        <v>306.54567272727274</v>
      </c>
      <c r="Z73" s="25">
        <f>Work!H73</f>
        <v>7.8188556449426006E-3</v>
      </c>
      <c r="AA73" s="25">
        <f>Work!I73</f>
        <v>7.8636363636363633</v>
      </c>
      <c r="AB73" s="25">
        <f>Work!J73</f>
        <v>105.46080000000001</v>
      </c>
      <c r="AC73" s="25">
        <f>Work!K73</f>
        <v>2.5652414354153483E-2</v>
      </c>
      <c r="AD73" s="25">
        <f>Work!L73</f>
        <v>2.3968363636363637</v>
      </c>
      <c r="AE73" s="25">
        <f>Work!M73</f>
        <v>5.9772727272727275</v>
      </c>
      <c r="AF73" s="25">
        <f>Work!N73</f>
        <v>5.943234204103769E-3</v>
      </c>
      <c r="AG73" s="25">
        <f>Work!O73</f>
        <v>1.9498799882230213E-2</v>
      </c>
      <c r="AH73" s="25">
        <f>Work!P73</f>
        <v>-0.75129607926770126</v>
      </c>
      <c r="AI73" s="25">
        <f>Work!Q73</f>
        <v>-6.0823689826855605E-2</v>
      </c>
      <c r="AJ73" s="25">
        <f>Work!R73</f>
        <v>5.534511784511785E-2</v>
      </c>
      <c r="AK73" s="25">
        <f>Work!S73</f>
        <v>0.14352720804459543</v>
      </c>
      <c r="AL73" s="25">
        <f>Work!T73</f>
        <v>79749.211805824321</v>
      </c>
      <c r="AM73" s="25">
        <f>Work!U73</f>
        <v>5.9126004629937627</v>
      </c>
      <c r="AN73" s="25">
        <f>Work!V73</f>
        <v>1812.4820864960072</v>
      </c>
      <c r="AO73" s="25">
        <f>Work!W73</f>
        <v>7493.9402945725478</v>
      </c>
      <c r="AP73" s="25">
        <f>IsYoga!C73</f>
        <v>0</v>
      </c>
      <c r="AQ73" s="25">
        <f>IsYoga!D73</f>
        <v>0</v>
      </c>
      <c r="AR73" s="25">
        <f>IsYoga!E73</f>
        <v>0</v>
      </c>
      <c r="AS73" s="25">
        <f>IsYoga!F73</f>
        <v>0</v>
      </c>
      <c r="AT73" s="25">
        <f>IsYoga!G73</f>
        <v>0</v>
      </c>
      <c r="AU73" s="25">
        <f>IsYoga!H73</f>
        <v>0</v>
      </c>
      <c r="AV73" s="25">
        <f>IsYoga!I73</f>
        <v>0</v>
      </c>
      <c r="AW73" s="25">
        <f>IsYoga!J73</f>
        <v>0</v>
      </c>
      <c r="AX73" s="25">
        <f>IsYoga!K73</f>
        <v>0</v>
      </c>
      <c r="AY73" s="25">
        <f>IsYoga!L73</f>
        <v>0</v>
      </c>
      <c r="AZ73" s="25">
        <f>IsBiking!C73</f>
        <v>1</v>
      </c>
      <c r="BA73" s="25">
        <f>IsBiking!D73</f>
        <v>0</v>
      </c>
      <c r="BB73" s="25">
        <f>IsBiking!E73</f>
        <v>0</v>
      </c>
      <c r="BC73" s="25">
        <f>IsBiking!F73</f>
        <v>0</v>
      </c>
      <c r="BD73" s="25">
        <f>IsBiking!G73</f>
        <v>1</v>
      </c>
      <c r="BE73" s="25">
        <f>IsBiking!H73</f>
        <v>0</v>
      </c>
      <c r="BF73" s="25">
        <f>IsBiking!I73</f>
        <v>0</v>
      </c>
      <c r="BG73" s="25">
        <f>IsBiking!J73</f>
        <v>0</v>
      </c>
      <c r="BH73" s="25">
        <f>IsBiking!K73</f>
        <v>0</v>
      </c>
      <c r="BI73" s="25">
        <f>IsBiking!L73</f>
        <v>0</v>
      </c>
      <c r="BJ73" s="25">
        <f>IsBiking!M73</f>
        <v>0</v>
      </c>
      <c r="BK73" s="25">
        <f>IsBiking!N73</f>
        <v>0</v>
      </c>
      <c r="BL73" s="25">
        <f>IsBiking!O73</f>
        <v>0</v>
      </c>
      <c r="BM73" s="25">
        <f>IsWalking!B73</f>
        <v>0</v>
      </c>
      <c r="BN73" s="25">
        <f>IsWalking!C73</f>
        <v>0</v>
      </c>
      <c r="BO73" s="25">
        <f>IsWalking!D73</f>
        <v>0</v>
      </c>
      <c r="BP73" s="25">
        <f>IsWalking!E73</f>
        <v>0</v>
      </c>
      <c r="BQ73" s="25">
        <f>IsWalking!F73</f>
        <v>0</v>
      </c>
      <c r="BR73" s="25">
        <f>IsWalking!G73</f>
        <v>0</v>
      </c>
      <c r="BS73" s="25">
        <f>IsWalking!H73</f>
        <v>0</v>
      </c>
      <c r="BT73" s="25">
        <f>IsWalking!I73</f>
        <v>0</v>
      </c>
      <c r="BU73" s="25">
        <f>IsWalking!J73</f>
        <v>0</v>
      </c>
      <c r="BV73" s="25">
        <f>IsWalking!K73</f>
        <v>0</v>
      </c>
      <c r="BW73" s="25">
        <f>IsWalking!L73</f>
        <v>0</v>
      </c>
      <c r="BX73" s="25">
        <f>IsRunning!B73</f>
        <v>0</v>
      </c>
      <c r="BY73" s="25">
        <f>IsRunning!C73</f>
        <v>0</v>
      </c>
      <c r="BZ73" s="25">
        <f>IsRunning!D73</f>
        <v>0</v>
      </c>
      <c r="CA73" s="25">
        <f>IsRunning!E73</f>
        <v>0</v>
      </c>
      <c r="CB73" s="25">
        <f>IsRunning!F73</f>
        <v>0</v>
      </c>
      <c r="CC73" s="25">
        <f>IsRunning!G73</f>
        <v>0</v>
      </c>
      <c r="CD73" s="25">
        <f>IsRunning!H73</f>
        <v>0</v>
      </c>
      <c r="CE73" s="25">
        <f>IsRunning!I73</f>
        <v>0</v>
      </c>
      <c r="CF73" s="25">
        <f>IsRunning!J73</f>
        <v>0</v>
      </c>
      <c r="CG73" s="25">
        <f>IsRunning!K73</f>
        <v>0</v>
      </c>
      <c r="CH73" s="25">
        <f>IsRunning!L73</f>
        <v>0</v>
      </c>
      <c r="CI73" s="29">
        <f>IsCourse!B73</f>
        <v>0</v>
      </c>
      <c r="CJ73" s="29">
        <f>IsCourse!C73</f>
        <v>1</v>
      </c>
      <c r="CK73" s="29">
        <f>IsCourse!D73</f>
        <v>0</v>
      </c>
      <c r="CL73" s="29">
        <f>IsZone1!B73</f>
        <v>0</v>
      </c>
      <c r="CM73" s="29">
        <f>IsZone1!C73</f>
        <v>0</v>
      </c>
      <c r="CN73" s="29">
        <f>IsZone1!D73</f>
        <v>0</v>
      </c>
      <c r="CO73" s="29">
        <f>IsZone1!E73</f>
        <v>0</v>
      </c>
      <c r="CP73" s="29">
        <f>IsZone1!F73</f>
        <v>0</v>
      </c>
      <c r="CQ73" s="29">
        <f>IsZone1!G73</f>
        <v>0</v>
      </c>
      <c r="CR73" s="29">
        <f>IsZone1!H73</f>
        <v>0</v>
      </c>
      <c r="CS73" s="29">
        <f>IsZone2!B73</f>
        <v>1</v>
      </c>
      <c r="CT73" s="29">
        <f>IsZone2!C73</f>
        <v>0</v>
      </c>
      <c r="CU73" s="29">
        <f>IsZone2!D73</f>
        <v>0</v>
      </c>
      <c r="CV73" s="29">
        <f>IsZone2!E73</f>
        <v>0</v>
      </c>
      <c r="CW73" s="29">
        <f>IsZone2!F73</f>
        <v>0</v>
      </c>
      <c r="CX73" s="29">
        <f>IsZone2!G73</f>
        <v>0</v>
      </c>
      <c r="CY73" s="29">
        <f>IsZone2!H73</f>
        <v>0</v>
      </c>
      <c r="CZ73" s="25">
        <f>IsZone3!B73</f>
        <v>0</v>
      </c>
      <c r="DA73" s="25">
        <f>IsZone3!C73</f>
        <v>0</v>
      </c>
      <c r="DB73" s="25">
        <f>IsZone3!D73</f>
        <v>0</v>
      </c>
      <c r="DC73" s="25">
        <f>IsZone3!E73</f>
        <v>0</v>
      </c>
      <c r="DD73" s="25">
        <f>IsZone3!F73</f>
        <v>0</v>
      </c>
      <c r="DE73" s="25">
        <f>IsZone3!G73</f>
        <v>0</v>
      </c>
      <c r="DF73" s="25">
        <f>IsZone3!H73</f>
        <v>0</v>
      </c>
      <c r="DG73" s="25">
        <f>IsZone4!B73</f>
        <v>0</v>
      </c>
      <c r="DH73" s="25">
        <f>IsZone4!C73</f>
        <v>0</v>
      </c>
      <c r="DI73" s="25">
        <f>IsZone4!D73</f>
        <v>0</v>
      </c>
      <c r="DJ73" s="25">
        <f>IsZone4!E73</f>
        <v>0</v>
      </c>
      <c r="DK73" s="25">
        <f>IsZone4!F73</f>
        <v>0</v>
      </c>
      <c r="DL73" s="25">
        <f>IsZone4!G73</f>
        <v>0</v>
      </c>
      <c r="DM73" s="25">
        <f>IsZone4!H73</f>
        <v>0</v>
      </c>
      <c r="DN73" s="25">
        <f>IsZone5!B73</f>
        <v>0</v>
      </c>
      <c r="DO73" s="25">
        <f>IsZone5!C73</f>
        <v>0</v>
      </c>
      <c r="DP73" s="25">
        <f>IsZone5!D73</f>
        <v>0</v>
      </c>
      <c r="DQ73" s="25">
        <f>IsZone5!E73</f>
        <v>0</v>
      </c>
      <c r="DR73" s="25">
        <f>IsZone5!F73</f>
        <v>0</v>
      </c>
      <c r="DS73" s="25">
        <f>IsZone5!G73</f>
        <v>0</v>
      </c>
      <c r="DT73" s="25">
        <f>IsZone5!H73</f>
        <v>0</v>
      </c>
      <c r="DU73" s="29">
        <f>IsAnything!B73</f>
        <v>1</v>
      </c>
      <c r="DV73" s="29">
        <f>IsAnything!C73</f>
        <v>1</v>
      </c>
      <c r="DW73" s="29">
        <f>IsAnything!D73</f>
        <v>1</v>
      </c>
      <c r="DX73" s="29">
        <f>IsAnything!E73</f>
        <v>1</v>
      </c>
      <c r="DY73" s="29">
        <f>IsAnything!F73</f>
        <v>1</v>
      </c>
      <c r="DZ73" s="29">
        <f>IsAnything!G73</f>
        <v>1</v>
      </c>
    </row>
    <row r="74" spans="1:130" x14ac:dyDescent="0.15">
      <c r="A74" s="29">
        <f>Data!A74</f>
        <v>73</v>
      </c>
      <c r="B74" s="70">
        <f>Data!B74</f>
        <v>44350</v>
      </c>
      <c r="C74" s="71">
        <f>Data!C74</f>
        <v>0.29583333333333334</v>
      </c>
      <c r="D74" s="72">
        <f>Data!D74</f>
        <v>44350.29583333333</v>
      </c>
      <c r="E74" s="29" t="str">
        <f>Data!E74</f>
        <v>Biking</v>
      </c>
      <c r="F74" s="29">
        <f>Data!F74</f>
        <v>3</v>
      </c>
      <c r="G74" s="29">
        <f>Data!G74</f>
        <v>49</v>
      </c>
      <c r="H74" s="29" t="str">
        <f>Data!H74</f>
        <v>Riverwalk</v>
      </c>
      <c r="I74" s="29">
        <f>Data!I74</f>
        <v>10</v>
      </c>
      <c r="J74" s="29">
        <f>Data!J74</f>
        <v>111</v>
      </c>
      <c r="K74" s="29">
        <f>Data!K74</f>
        <v>139</v>
      </c>
      <c r="L74" s="29">
        <f>Data!L74</f>
        <v>231</v>
      </c>
      <c r="M74" s="29">
        <f>Data!M74</f>
        <v>2</v>
      </c>
      <c r="N74" s="29">
        <f>Data!N74</f>
        <v>9.86</v>
      </c>
      <c r="O74" s="29">
        <f>Data!O74</f>
        <v>12.1</v>
      </c>
      <c r="P74" s="29">
        <f>Data!P74</f>
        <v>225</v>
      </c>
      <c r="Q74" s="29">
        <f>Data!Q74</f>
        <v>75</v>
      </c>
      <c r="R74" s="29">
        <f>Data!R74</f>
        <v>69</v>
      </c>
      <c r="S74" s="29">
        <f>Data!S74</f>
        <v>82</v>
      </c>
      <c r="T74" s="25">
        <f>Work!B74</f>
        <v>-0.2850150115212588</v>
      </c>
      <c r="U74" s="25">
        <f>Work!C74</f>
        <v>-7.3998945960662088E-2</v>
      </c>
      <c r="V74" s="25">
        <f>Work!D74</f>
        <v>51272</v>
      </c>
      <c r="W74" s="25">
        <f>Work!E74</f>
        <v>1046.3673469387754</v>
      </c>
      <c r="X74" s="25">
        <f>Work!F74</f>
        <v>15627.705600000001</v>
      </c>
      <c r="Y74" s="25">
        <f>Work!G74</f>
        <v>318.93276734693876</v>
      </c>
      <c r="Z74" s="25">
        <f>Work!H74</f>
        <v>4.3883601185832422E-3</v>
      </c>
      <c r="AA74" s="25">
        <f>Work!I74</f>
        <v>4.591836734693878</v>
      </c>
      <c r="AB74" s="25">
        <f>Work!J74</f>
        <v>68.58</v>
      </c>
      <c r="AC74" s="25">
        <f>Work!K74</f>
        <v>1.4397507411452645E-2</v>
      </c>
      <c r="AD74" s="25">
        <f>Work!L74</f>
        <v>1.3995918367346938</v>
      </c>
      <c r="AE74" s="25">
        <f>Work!M74</f>
        <v>4.7142857142857144</v>
      </c>
      <c r="AF74" s="25">
        <f>Work!N74</f>
        <v>4.5053830550787956E-3</v>
      </c>
      <c r="AG74" s="25">
        <f>Work!O74</f>
        <v>1.4781440469418618E-2</v>
      </c>
      <c r="AH74" s="25">
        <f>Work!P74</f>
        <v>-0.82645476644844007</v>
      </c>
      <c r="AI74" s="25">
        <f>Work!Q74</f>
        <v>-0.36044003784127127</v>
      </c>
      <c r="AJ74" s="25">
        <f>Work!R74</f>
        <v>4.2471042471042469E-2</v>
      </c>
      <c r="AK74" s="25">
        <f>Work!S74</f>
        <v>1.2646352762874971</v>
      </c>
      <c r="AL74" s="25">
        <f>Work!T74</f>
        <v>51860.036578931999</v>
      </c>
      <c r="AM74" s="25">
        <f>Work!U74</f>
        <v>3.318467720490716</v>
      </c>
      <c r="AN74" s="25">
        <f>Work!V74</f>
        <v>1058.3680934475917</v>
      </c>
      <c r="AO74" s="25">
        <f>Work!W74</f>
        <v>4873.0047261159116</v>
      </c>
      <c r="AP74" s="25">
        <f>IsYoga!C74</f>
        <v>0</v>
      </c>
      <c r="AQ74" s="25">
        <f>IsYoga!D74</f>
        <v>0</v>
      </c>
      <c r="AR74" s="25">
        <f>IsYoga!E74</f>
        <v>0</v>
      </c>
      <c r="AS74" s="25">
        <f>IsYoga!F74</f>
        <v>0</v>
      </c>
      <c r="AT74" s="25">
        <f>IsYoga!G74</f>
        <v>0</v>
      </c>
      <c r="AU74" s="25">
        <f>IsYoga!H74</f>
        <v>0</v>
      </c>
      <c r="AV74" s="25">
        <f>IsYoga!I74</f>
        <v>0</v>
      </c>
      <c r="AW74" s="25">
        <f>IsYoga!J74</f>
        <v>0</v>
      </c>
      <c r="AX74" s="25">
        <f>IsYoga!K74</f>
        <v>0</v>
      </c>
      <c r="AY74" s="25">
        <f>IsYoga!L74</f>
        <v>0</v>
      </c>
      <c r="AZ74" s="25">
        <f>IsBiking!C74</f>
        <v>1</v>
      </c>
      <c r="BA74" s="25">
        <f>IsBiking!D74</f>
        <v>0</v>
      </c>
      <c r="BB74" s="25">
        <f>IsBiking!E74</f>
        <v>0</v>
      </c>
      <c r="BC74" s="25">
        <f>IsBiking!F74</f>
        <v>0</v>
      </c>
      <c r="BD74" s="25">
        <f>IsBiking!G74</f>
        <v>1</v>
      </c>
      <c r="BE74" s="25">
        <f>IsBiking!H74</f>
        <v>0</v>
      </c>
      <c r="BF74" s="25">
        <f>IsBiking!I74</f>
        <v>0</v>
      </c>
      <c r="BG74" s="25">
        <f>IsBiking!J74</f>
        <v>1</v>
      </c>
      <c r="BH74" s="25">
        <f>IsBiking!K74</f>
        <v>1</v>
      </c>
      <c r="BI74" s="25">
        <f>IsBiking!L74</f>
        <v>1</v>
      </c>
      <c r="BJ74" s="25">
        <f>IsBiking!M74</f>
        <v>1</v>
      </c>
      <c r="BK74" s="25">
        <f>IsBiking!N74</f>
        <v>1</v>
      </c>
      <c r="BL74" s="25">
        <f>IsBiking!O74</f>
        <v>1</v>
      </c>
      <c r="BM74" s="25">
        <f>IsWalking!B74</f>
        <v>0</v>
      </c>
      <c r="BN74" s="25">
        <f>IsWalking!C74</f>
        <v>0</v>
      </c>
      <c r="BO74" s="25">
        <f>IsWalking!D74</f>
        <v>0</v>
      </c>
      <c r="BP74" s="25">
        <f>IsWalking!E74</f>
        <v>0</v>
      </c>
      <c r="BQ74" s="25">
        <f>IsWalking!F74</f>
        <v>0</v>
      </c>
      <c r="BR74" s="25">
        <f>IsWalking!G74</f>
        <v>0</v>
      </c>
      <c r="BS74" s="25">
        <f>IsWalking!H74</f>
        <v>0</v>
      </c>
      <c r="BT74" s="25">
        <f>IsWalking!I74</f>
        <v>0</v>
      </c>
      <c r="BU74" s="25">
        <f>IsWalking!J74</f>
        <v>0</v>
      </c>
      <c r="BV74" s="25">
        <f>IsWalking!K74</f>
        <v>0</v>
      </c>
      <c r="BW74" s="25">
        <f>IsWalking!L74</f>
        <v>0</v>
      </c>
      <c r="BX74" s="25">
        <f>IsRunning!B74</f>
        <v>0</v>
      </c>
      <c r="BY74" s="25">
        <f>IsRunning!C74</f>
        <v>0</v>
      </c>
      <c r="BZ74" s="25">
        <f>IsRunning!D74</f>
        <v>0</v>
      </c>
      <c r="CA74" s="25">
        <f>IsRunning!E74</f>
        <v>0</v>
      </c>
      <c r="CB74" s="25">
        <f>IsRunning!F74</f>
        <v>0</v>
      </c>
      <c r="CC74" s="25">
        <f>IsRunning!G74</f>
        <v>0</v>
      </c>
      <c r="CD74" s="25">
        <f>IsRunning!H74</f>
        <v>0</v>
      </c>
      <c r="CE74" s="25">
        <f>IsRunning!I74</f>
        <v>0</v>
      </c>
      <c r="CF74" s="25">
        <f>IsRunning!J74</f>
        <v>0</v>
      </c>
      <c r="CG74" s="25">
        <f>IsRunning!K74</f>
        <v>0</v>
      </c>
      <c r="CH74" s="25">
        <f>IsRunning!L74</f>
        <v>0</v>
      </c>
      <c r="CI74" s="29">
        <f>IsCourse!B74</f>
        <v>0</v>
      </c>
      <c r="CJ74" s="29">
        <f>IsCourse!C74</f>
        <v>1</v>
      </c>
      <c r="CK74" s="29">
        <f>IsCourse!D74</f>
        <v>0</v>
      </c>
      <c r="CL74" s="29">
        <f>IsZone1!B74</f>
        <v>0</v>
      </c>
      <c r="CM74" s="29">
        <f>IsZone1!C74</f>
        <v>0</v>
      </c>
      <c r="CN74" s="29">
        <f>IsZone1!D74</f>
        <v>0</v>
      </c>
      <c r="CO74" s="29">
        <f>IsZone1!E74</f>
        <v>0</v>
      </c>
      <c r="CP74" s="29">
        <f>IsZone1!F74</f>
        <v>0</v>
      </c>
      <c r="CQ74" s="29">
        <f>IsZone1!G74</f>
        <v>0</v>
      </c>
      <c r="CR74" s="29">
        <f>IsZone1!H74</f>
        <v>0</v>
      </c>
      <c r="CS74" s="29">
        <f>IsZone2!B74</f>
        <v>1</v>
      </c>
      <c r="CT74" s="29">
        <f>IsZone2!C74</f>
        <v>1</v>
      </c>
      <c r="CU74" s="29">
        <f>IsZone2!D74</f>
        <v>1</v>
      </c>
      <c r="CV74" s="29">
        <f>IsZone2!E74</f>
        <v>1</v>
      </c>
      <c r="CW74" s="29">
        <f>IsZone2!F74</f>
        <v>1</v>
      </c>
      <c r="CX74" s="29">
        <f>IsZone2!G74</f>
        <v>1</v>
      </c>
      <c r="CY74" s="29">
        <f>IsZone2!H74</f>
        <v>1</v>
      </c>
      <c r="CZ74" s="25">
        <f>IsZone3!B74</f>
        <v>0</v>
      </c>
      <c r="DA74" s="25">
        <f>IsZone3!C74</f>
        <v>0</v>
      </c>
      <c r="DB74" s="25">
        <f>IsZone3!D74</f>
        <v>0</v>
      </c>
      <c r="DC74" s="25">
        <f>IsZone3!E74</f>
        <v>0</v>
      </c>
      <c r="DD74" s="25">
        <f>IsZone3!F74</f>
        <v>0</v>
      </c>
      <c r="DE74" s="25">
        <f>IsZone3!G74</f>
        <v>0</v>
      </c>
      <c r="DF74" s="25">
        <f>IsZone3!H74</f>
        <v>0</v>
      </c>
      <c r="DG74" s="25">
        <f>IsZone4!B74</f>
        <v>0</v>
      </c>
      <c r="DH74" s="25">
        <f>IsZone4!C74</f>
        <v>0</v>
      </c>
      <c r="DI74" s="25">
        <f>IsZone4!D74</f>
        <v>0</v>
      </c>
      <c r="DJ74" s="25">
        <f>IsZone4!E74</f>
        <v>0</v>
      </c>
      <c r="DK74" s="25">
        <f>IsZone4!F74</f>
        <v>0</v>
      </c>
      <c r="DL74" s="25">
        <f>IsZone4!G74</f>
        <v>0</v>
      </c>
      <c r="DM74" s="25">
        <f>IsZone4!H74</f>
        <v>0</v>
      </c>
      <c r="DN74" s="25">
        <f>IsZone5!B74</f>
        <v>0</v>
      </c>
      <c r="DO74" s="25">
        <f>IsZone5!C74</f>
        <v>0</v>
      </c>
      <c r="DP74" s="25">
        <f>IsZone5!D74</f>
        <v>0</v>
      </c>
      <c r="DQ74" s="25">
        <f>IsZone5!E74</f>
        <v>0</v>
      </c>
      <c r="DR74" s="25">
        <f>IsZone5!F74</f>
        <v>0</v>
      </c>
      <c r="DS74" s="25">
        <f>IsZone5!G74</f>
        <v>0</v>
      </c>
      <c r="DT74" s="25">
        <f>IsZone5!H74</f>
        <v>0</v>
      </c>
      <c r="DU74" s="29">
        <f>IsAnything!B74</f>
        <v>1</v>
      </c>
      <c r="DV74" s="29">
        <f>IsAnything!C74</f>
        <v>1</v>
      </c>
      <c r="DW74" s="29">
        <f>IsAnything!D74</f>
        <v>1</v>
      </c>
      <c r="DX74" s="29">
        <f>IsAnything!E74</f>
        <v>1</v>
      </c>
      <c r="DY74" s="29">
        <f>IsAnything!F74</f>
        <v>1</v>
      </c>
      <c r="DZ74" s="29">
        <f>IsAnything!G74</f>
        <v>1</v>
      </c>
    </row>
    <row r="75" spans="1:130" x14ac:dyDescent="0.15">
      <c r="A75" s="29">
        <f>Data!A75</f>
        <v>74</v>
      </c>
      <c r="B75" s="70">
        <f>Data!B75</f>
        <v>44351</v>
      </c>
      <c r="C75" s="71">
        <f>Data!C75</f>
        <v>0.78749999999999998</v>
      </c>
      <c r="D75" s="72">
        <f>Data!D75</f>
        <v>44351.787499999999</v>
      </c>
      <c r="E75" s="29" t="str">
        <f>Data!E75</f>
        <v>Trail Walking</v>
      </c>
      <c r="F75" s="29">
        <f>Data!F75</f>
        <v>6</v>
      </c>
      <c r="G75" s="29">
        <f>Data!G75</f>
        <v>78</v>
      </c>
      <c r="H75" s="29" t="str">
        <f>Data!H75</f>
        <v>Deer Hollow</v>
      </c>
      <c r="I75" s="29">
        <f>Data!I75</f>
        <v>2</v>
      </c>
      <c r="J75" s="29">
        <f>Data!J75</f>
        <v>99</v>
      </c>
      <c r="K75" s="29">
        <f>Data!K75</f>
        <v>123</v>
      </c>
      <c r="L75" s="29">
        <f>Data!L75</f>
        <v>449</v>
      </c>
      <c r="M75" s="29">
        <f>Data!M75</f>
        <v>1</v>
      </c>
      <c r="N75" s="29">
        <f>Data!N75</f>
        <v>4.3499999999999996</v>
      </c>
      <c r="O75" s="29">
        <f>Data!O75</f>
        <v>3.2967032967033001</v>
      </c>
      <c r="P75" s="29">
        <f>Data!P75</f>
        <v>396</v>
      </c>
      <c r="Q75" s="29">
        <f>Data!Q75</f>
        <v>84</v>
      </c>
      <c r="R75" s="29">
        <f>Data!R75</f>
        <v>58</v>
      </c>
      <c r="S75" s="29">
        <f>Data!S75</f>
        <v>41</v>
      </c>
      <c r="T75" s="25">
        <f>Work!B75</f>
        <v>-0.84006742963066516</v>
      </c>
      <c r="U75" s="25">
        <f>Work!C75</f>
        <v>-0.86583480082633901</v>
      </c>
      <c r="V75" s="25">
        <f>Work!D75</f>
        <v>22619.999999999996</v>
      </c>
      <c r="W75" s="25">
        <f>Work!E75</f>
        <v>289.99999999999994</v>
      </c>
      <c r="X75" s="25">
        <f>Work!F75</f>
        <v>6894.5759999999991</v>
      </c>
      <c r="Y75" s="25">
        <f>Work!G75</f>
        <v>88.391999999999982</v>
      </c>
      <c r="Z75" s="25">
        <f>Work!H75</f>
        <v>1.7506631299734749E-2</v>
      </c>
      <c r="AA75" s="25">
        <f>Work!I75</f>
        <v>5.0769230769230766</v>
      </c>
      <c r="AB75" s="25">
        <f>Work!J75</f>
        <v>120.7008</v>
      </c>
      <c r="AC75" s="25">
        <f>Work!K75</f>
        <v>5.7436456233421751E-2</v>
      </c>
      <c r="AD75" s="25">
        <f>Work!L75</f>
        <v>1.5474461538461539</v>
      </c>
      <c r="AE75" s="25">
        <f>Work!M75</f>
        <v>5.7564102564102564</v>
      </c>
      <c r="AF75" s="25">
        <f>Work!N75</f>
        <v>1.9849690539345714E-2</v>
      </c>
      <c r="AG75" s="25">
        <f>Work!O75</f>
        <v>6.5123656625149975E-2</v>
      </c>
      <c r="AH75" s="25">
        <f>Work!P75</f>
        <v>-0.31443621002965655</v>
      </c>
      <c r="AI75" s="25">
        <f>Work!Q75</f>
        <v>-0.11321853336269673</v>
      </c>
      <c r="AJ75" s="25">
        <f>Work!R75</f>
        <v>5.8145558145558142E-2</v>
      </c>
      <c r="AK75" s="25">
        <f>Work!S75</f>
        <v>0.13477314959404288</v>
      </c>
      <c r="AL75" s="25">
        <f>Work!T75</f>
        <v>91273.664378920323</v>
      </c>
      <c r="AM75" s="25">
        <f>Work!U75</f>
        <v>13.238473892944299</v>
      </c>
      <c r="AN75" s="25">
        <f>Work!V75</f>
        <v>1170.1751843451323</v>
      </c>
      <c r="AO75" s="25">
        <f>Work!W75</f>
        <v>8576.9715212075207</v>
      </c>
      <c r="AP75" s="25">
        <f>IsYoga!C75</f>
        <v>0</v>
      </c>
      <c r="AQ75" s="25">
        <f>IsYoga!D75</f>
        <v>0</v>
      </c>
      <c r="AR75" s="25">
        <f>IsYoga!E75</f>
        <v>0</v>
      </c>
      <c r="AS75" s="25">
        <f>IsYoga!F75</f>
        <v>0</v>
      </c>
      <c r="AT75" s="25">
        <f>IsYoga!G75</f>
        <v>0</v>
      </c>
      <c r="AU75" s="25">
        <f>IsYoga!H75</f>
        <v>0</v>
      </c>
      <c r="AV75" s="25">
        <f>IsYoga!I75</f>
        <v>0</v>
      </c>
      <c r="AW75" s="25">
        <f>IsYoga!J75</f>
        <v>0</v>
      </c>
      <c r="AX75" s="25">
        <f>IsYoga!K75</f>
        <v>0</v>
      </c>
      <c r="AY75" s="25">
        <f>IsYoga!L75</f>
        <v>0</v>
      </c>
      <c r="AZ75" s="25">
        <f>IsBiking!C75</f>
        <v>0</v>
      </c>
      <c r="BA75" s="25">
        <f>IsBiking!D75</f>
        <v>0</v>
      </c>
      <c r="BB75" s="25">
        <f>IsBiking!E75</f>
        <v>0</v>
      </c>
      <c r="BC75" s="25">
        <f>IsBiking!F75</f>
        <v>0</v>
      </c>
      <c r="BD75" s="25">
        <f>IsBiking!G75</f>
        <v>0</v>
      </c>
      <c r="BE75" s="25">
        <f>IsBiking!H75</f>
        <v>0</v>
      </c>
      <c r="BF75" s="25">
        <f>IsBiking!I75</f>
        <v>0</v>
      </c>
      <c r="BG75" s="25">
        <f>IsBiking!J75</f>
        <v>0</v>
      </c>
      <c r="BH75" s="25">
        <f>IsBiking!K75</f>
        <v>0</v>
      </c>
      <c r="BI75" s="25">
        <f>IsBiking!L75</f>
        <v>0</v>
      </c>
      <c r="BJ75" s="25">
        <f>IsBiking!M75</f>
        <v>0</v>
      </c>
      <c r="BK75" s="25">
        <f>IsBiking!N75</f>
        <v>0</v>
      </c>
      <c r="BL75" s="25">
        <f>IsBiking!O75</f>
        <v>0</v>
      </c>
      <c r="BM75" s="25">
        <f>IsWalking!B75</f>
        <v>0</v>
      </c>
      <c r="BN75" s="25">
        <f>IsWalking!C75</f>
        <v>0</v>
      </c>
      <c r="BO75" s="25">
        <f>IsWalking!D75</f>
        <v>0</v>
      </c>
      <c r="BP75" s="25">
        <f>IsWalking!E75</f>
        <v>0</v>
      </c>
      <c r="BQ75" s="25">
        <f>IsWalking!F75</f>
        <v>0</v>
      </c>
      <c r="BR75" s="25">
        <f>IsWalking!G75</f>
        <v>0</v>
      </c>
      <c r="BS75" s="25">
        <f>IsWalking!H75</f>
        <v>0</v>
      </c>
      <c r="BT75" s="25">
        <f>IsWalking!I75</f>
        <v>0</v>
      </c>
      <c r="BU75" s="25">
        <f>IsWalking!J75</f>
        <v>0</v>
      </c>
      <c r="BV75" s="25">
        <f>IsWalking!K75</f>
        <v>0</v>
      </c>
      <c r="BW75" s="25">
        <f>IsWalking!L75</f>
        <v>0</v>
      </c>
      <c r="BX75" s="25">
        <f>IsRunning!B75</f>
        <v>0</v>
      </c>
      <c r="BY75" s="25">
        <f>IsRunning!C75</f>
        <v>0</v>
      </c>
      <c r="BZ75" s="25">
        <f>IsRunning!D75</f>
        <v>0</v>
      </c>
      <c r="CA75" s="25">
        <f>IsRunning!E75</f>
        <v>0</v>
      </c>
      <c r="CB75" s="25">
        <f>IsRunning!F75</f>
        <v>0</v>
      </c>
      <c r="CC75" s="25">
        <f>IsRunning!G75</f>
        <v>0</v>
      </c>
      <c r="CD75" s="25">
        <f>IsRunning!H75</f>
        <v>0</v>
      </c>
      <c r="CE75" s="25">
        <f>IsRunning!I75</f>
        <v>0</v>
      </c>
      <c r="CF75" s="25">
        <f>IsRunning!J75</f>
        <v>0</v>
      </c>
      <c r="CG75" s="25">
        <f>IsRunning!K75</f>
        <v>0</v>
      </c>
      <c r="CH75" s="25">
        <f>IsRunning!L75</f>
        <v>0</v>
      </c>
      <c r="CI75" s="29">
        <f>IsCourse!B75</f>
        <v>0</v>
      </c>
      <c r="CJ75" s="29">
        <f>IsCourse!C75</f>
        <v>0</v>
      </c>
      <c r="CK75" s="29">
        <f>IsCourse!D75</f>
        <v>0</v>
      </c>
      <c r="CL75" s="29">
        <f>IsZone1!B75</f>
        <v>1</v>
      </c>
      <c r="CM75" s="29">
        <f>IsZone1!C75</f>
        <v>0</v>
      </c>
      <c r="CN75" s="29">
        <f>IsZone1!D75</f>
        <v>0</v>
      </c>
      <c r="CO75" s="29">
        <f>IsZone1!E75</f>
        <v>1</v>
      </c>
      <c r="CP75" s="29">
        <f>IsZone1!F75</f>
        <v>1</v>
      </c>
      <c r="CQ75" s="29">
        <f>IsZone1!G75</f>
        <v>1</v>
      </c>
      <c r="CR75" s="29">
        <f>IsZone1!H75</f>
        <v>1</v>
      </c>
      <c r="CS75" s="29">
        <f>IsZone2!B75</f>
        <v>0</v>
      </c>
      <c r="CT75" s="29">
        <f>IsZone2!C75</f>
        <v>0</v>
      </c>
      <c r="CU75" s="29">
        <f>IsZone2!D75</f>
        <v>0</v>
      </c>
      <c r="CV75" s="29">
        <f>IsZone2!E75</f>
        <v>0</v>
      </c>
      <c r="CW75" s="29">
        <f>IsZone2!F75</f>
        <v>0</v>
      </c>
      <c r="CX75" s="29">
        <f>IsZone2!G75</f>
        <v>0</v>
      </c>
      <c r="CY75" s="29">
        <f>IsZone2!H75</f>
        <v>0</v>
      </c>
      <c r="CZ75" s="25">
        <f>IsZone3!B75</f>
        <v>0</v>
      </c>
      <c r="DA75" s="25">
        <f>IsZone3!C75</f>
        <v>0</v>
      </c>
      <c r="DB75" s="25">
        <f>IsZone3!D75</f>
        <v>0</v>
      </c>
      <c r="DC75" s="25">
        <f>IsZone3!E75</f>
        <v>0</v>
      </c>
      <c r="DD75" s="25">
        <f>IsZone3!F75</f>
        <v>0</v>
      </c>
      <c r="DE75" s="25">
        <f>IsZone3!G75</f>
        <v>0</v>
      </c>
      <c r="DF75" s="25">
        <f>IsZone3!H75</f>
        <v>0</v>
      </c>
      <c r="DG75" s="25">
        <f>IsZone4!B75</f>
        <v>0</v>
      </c>
      <c r="DH75" s="25">
        <f>IsZone4!C75</f>
        <v>0</v>
      </c>
      <c r="DI75" s="25">
        <f>IsZone4!D75</f>
        <v>0</v>
      </c>
      <c r="DJ75" s="25">
        <f>IsZone4!E75</f>
        <v>0</v>
      </c>
      <c r="DK75" s="25">
        <f>IsZone4!F75</f>
        <v>0</v>
      </c>
      <c r="DL75" s="25">
        <f>IsZone4!G75</f>
        <v>0</v>
      </c>
      <c r="DM75" s="25">
        <f>IsZone4!H75</f>
        <v>0</v>
      </c>
      <c r="DN75" s="25">
        <f>IsZone5!B75</f>
        <v>0</v>
      </c>
      <c r="DO75" s="25">
        <f>IsZone5!C75</f>
        <v>0</v>
      </c>
      <c r="DP75" s="25">
        <f>IsZone5!D75</f>
        <v>0</v>
      </c>
      <c r="DQ75" s="25">
        <f>IsZone5!E75</f>
        <v>0</v>
      </c>
      <c r="DR75" s="25">
        <f>IsZone5!F75</f>
        <v>0</v>
      </c>
      <c r="DS75" s="25">
        <f>IsZone5!G75</f>
        <v>0</v>
      </c>
      <c r="DT75" s="25">
        <f>IsZone5!H75</f>
        <v>0</v>
      </c>
      <c r="DU75" s="29">
        <f>IsAnything!B75</f>
        <v>0</v>
      </c>
      <c r="DV75" s="29">
        <f>IsAnything!C75</f>
        <v>0</v>
      </c>
      <c r="DW75" s="29">
        <f>IsAnything!D75</f>
        <v>1</v>
      </c>
      <c r="DX75" s="29">
        <f>IsAnything!E75</f>
        <v>1</v>
      </c>
      <c r="DY75" s="29">
        <f>IsAnything!F75</f>
        <v>1</v>
      </c>
      <c r="DZ75" s="29">
        <f>IsAnything!G75</f>
        <v>1</v>
      </c>
    </row>
    <row r="76" spans="1:130" x14ac:dyDescent="0.15">
      <c r="A76" s="29">
        <f>Data!A76</f>
        <v>75</v>
      </c>
      <c r="B76" s="70">
        <f>Data!B76</f>
        <v>44352</v>
      </c>
      <c r="C76" s="71">
        <f>Data!C76</f>
        <v>0.39930555555555558</v>
      </c>
      <c r="D76" s="72">
        <f>Data!D76</f>
        <v>44352.399305555555</v>
      </c>
      <c r="E76" s="29" t="str">
        <f>Data!E76</f>
        <v>Yoga</v>
      </c>
      <c r="F76" s="29">
        <f>Data!F76</f>
        <v>0</v>
      </c>
      <c r="G76" s="29">
        <f>Data!G76</f>
        <v>64</v>
      </c>
      <c r="H76" s="29" t="str">
        <f>Data!H76</f>
        <v>Southern Soul</v>
      </c>
      <c r="I76" s="29">
        <f>Data!I76</f>
        <v>11</v>
      </c>
      <c r="J76" s="29">
        <f>Data!J76</f>
        <v>112</v>
      </c>
      <c r="K76" s="29">
        <f>Data!K76</f>
        <v>146</v>
      </c>
      <c r="L76" s="29">
        <f>Data!L76</f>
        <v>419</v>
      </c>
      <c r="M76" s="29">
        <f>Data!M76</f>
        <v>2</v>
      </c>
      <c r="N76" s="29">
        <f>Data!N76</f>
        <v>0</v>
      </c>
      <c r="O76" s="29">
        <f>Data!O76</f>
        <v>0</v>
      </c>
      <c r="P76" s="29">
        <f>Data!P76</f>
        <v>0</v>
      </c>
      <c r="Q76" s="29">
        <f>Data!Q76</f>
        <v>90</v>
      </c>
      <c r="R76" s="29">
        <f>Data!R76</f>
        <v>65</v>
      </c>
      <c r="S76" s="29">
        <f>Data!S76</f>
        <v>81</v>
      </c>
      <c r="T76" s="25">
        <f>Work!B76</f>
        <v>-0.23876064334547492</v>
      </c>
      <c r="U76" s="25">
        <f>Work!C76</f>
        <v>0.27242924054307155</v>
      </c>
      <c r="V76" s="25">
        <f>Work!D76</f>
        <v>0</v>
      </c>
      <c r="W76" s="25">
        <f>Work!E76</f>
        <v>0</v>
      </c>
      <c r="X76" s="25">
        <f>Work!F76</f>
        <v>0</v>
      </c>
      <c r="Y76" s="25">
        <f>Work!G76</f>
        <v>0</v>
      </c>
      <c r="Z76" s="25">
        <f>Work!H76</f>
        <v>0</v>
      </c>
      <c r="AA76" s="25">
        <f>Work!I76</f>
        <v>0</v>
      </c>
      <c r="AB76" s="25">
        <f>Work!J76</f>
        <v>0</v>
      </c>
      <c r="AC76" s="25">
        <f>Work!K76</f>
        <v>0</v>
      </c>
      <c r="AD76" s="25">
        <f>Work!L76</f>
        <v>0</v>
      </c>
      <c r="AE76" s="25">
        <f>Work!M76</f>
        <v>6.546875</v>
      </c>
      <c r="AF76" s="25">
        <f>Work!N76</f>
        <v>0</v>
      </c>
      <c r="AG76" s="25">
        <f>Work!O76</f>
        <v>0</v>
      </c>
      <c r="AH76" s="25">
        <f>Work!P76</f>
        <v>-0.38489747926159923</v>
      </c>
      <c r="AI76" s="25">
        <f>Work!Q76</f>
        <v>7.4302127794684314E-2</v>
      </c>
      <c r="AJ76" s="25">
        <f>Work!R76</f>
        <v>5.8454241071428568E-2</v>
      </c>
      <c r="AK76" s="25">
        <f>Work!S76</f>
        <v>-0.31119922761798219</v>
      </c>
      <c r="AL76" s="25">
        <f>Work!T76</f>
        <v>0</v>
      </c>
      <c r="AM76" s="25">
        <f>Work!U76</f>
        <v>0</v>
      </c>
      <c r="AN76" s="25">
        <f>Work!V76</f>
        <v>0</v>
      </c>
      <c r="AO76" s="25">
        <f>Work!W76</f>
        <v>-0.63579374146814294</v>
      </c>
      <c r="AP76" s="25">
        <f>IsYoga!C76</f>
        <v>1</v>
      </c>
      <c r="AQ76" s="25">
        <f>IsYoga!D76</f>
        <v>0</v>
      </c>
      <c r="AR76" s="25">
        <f>IsYoga!E76</f>
        <v>1</v>
      </c>
      <c r="AS76" s="25">
        <f>IsYoga!F76</f>
        <v>0</v>
      </c>
      <c r="AT76" s="25">
        <f>IsYoga!G76</f>
        <v>0</v>
      </c>
      <c r="AU76" s="25">
        <f>IsYoga!H76</f>
        <v>0</v>
      </c>
      <c r="AV76" s="25">
        <f>IsYoga!I76</f>
        <v>0</v>
      </c>
      <c r="AW76" s="25">
        <f>IsYoga!J76</f>
        <v>1</v>
      </c>
      <c r="AX76" s="25">
        <f>IsYoga!K76</f>
        <v>1</v>
      </c>
      <c r="AY76" s="25">
        <f>IsYoga!L76</f>
        <v>1</v>
      </c>
      <c r="AZ76" s="25">
        <f>IsBiking!C76</f>
        <v>0</v>
      </c>
      <c r="BA76" s="25">
        <f>IsBiking!D76</f>
        <v>0</v>
      </c>
      <c r="BB76" s="25">
        <f>IsBiking!E76</f>
        <v>0</v>
      </c>
      <c r="BC76" s="25">
        <f>IsBiking!F76</f>
        <v>0</v>
      </c>
      <c r="BD76" s="25">
        <f>IsBiking!G76</f>
        <v>0</v>
      </c>
      <c r="BE76" s="25">
        <f>IsBiking!H76</f>
        <v>0</v>
      </c>
      <c r="BF76" s="25">
        <f>IsBiking!I76</f>
        <v>0</v>
      </c>
      <c r="BG76" s="25">
        <f>IsBiking!J76</f>
        <v>0</v>
      </c>
      <c r="BH76" s="25">
        <f>IsBiking!K76</f>
        <v>0</v>
      </c>
      <c r="BI76" s="25">
        <f>IsBiking!L76</f>
        <v>0</v>
      </c>
      <c r="BJ76" s="25">
        <f>IsBiking!M76</f>
        <v>0</v>
      </c>
      <c r="BK76" s="25">
        <f>IsBiking!N76</f>
        <v>0</v>
      </c>
      <c r="BL76" s="25">
        <f>IsBiking!O76</f>
        <v>0</v>
      </c>
      <c r="BM76" s="25">
        <f>IsWalking!B76</f>
        <v>0</v>
      </c>
      <c r="BN76" s="25">
        <f>IsWalking!C76</f>
        <v>0</v>
      </c>
      <c r="BO76" s="25">
        <f>IsWalking!D76</f>
        <v>0</v>
      </c>
      <c r="BP76" s="25">
        <f>IsWalking!E76</f>
        <v>0</v>
      </c>
      <c r="BQ76" s="25">
        <f>IsWalking!F76</f>
        <v>0</v>
      </c>
      <c r="BR76" s="25">
        <f>IsWalking!G76</f>
        <v>0</v>
      </c>
      <c r="BS76" s="25">
        <f>IsWalking!H76</f>
        <v>0</v>
      </c>
      <c r="BT76" s="25">
        <f>IsWalking!I76</f>
        <v>0</v>
      </c>
      <c r="BU76" s="25">
        <f>IsWalking!J76</f>
        <v>0</v>
      </c>
      <c r="BV76" s="25">
        <f>IsWalking!K76</f>
        <v>0</v>
      </c>
      <c r="BW76" s="25">
        <f>IsWalking!L76</f>
        <v>0</v>
      </c>
      <c r="BX76" s="25">
        <f>IsRunning!B76</f>
        <v>0</v>
      </c>
      <c r="BY76" s="25">
        <f>IsRunning!C76</f>
        <v>0</v>
      </c>
      <c r="BZ76" s="25">
        <f>IsRunning!D76</f>
        <v>0</v>
      </c>
      <c r="CA76" s="25">
        <f>IsRunning!E76</f>
        <v>0</v>
      </c>
      <c r="CB76" s="25">
        <f>IsRunning!F76</f>
        <v>0</v>
      </c>
      <c r="CC76" s="25">
        <f>IsRunning!G76</f>
        <v>0</v>
      </c>
      <c r="CD76" s="25">
        <f>IsRunning!H76</f>
        <v>0</v>
      </c>
      <c r="CE76" s="25">
        <f>IsRunning!I76</f>
        <v>0</v>
      </c>
      <c r="CF76" s="25">
        <f>IsRunning!J76</f>
        <v>0</v>
      </c>
      <c r="CG76" s="25">
        <f>IsRunning!K76</f>
        <v>0</v>
      </c>
      <c r="CH76" s="25">
        <f>IsRunning!L76</f>
        <v>0</v>
      </c>
      <c r="CI76" s="29">
        <f>IsCourse!B76</f>
        <v>0</v>
      </c>
      <c r="CJ76" s="29">
        <f>IsCourse!C76</f>
        <v>0</v>
      </c>
      <c r="CK76" s="29">
        <f>IsCourse!D76</f>
        <v>0</v>
      </c>
      <c r="CL76" s="29">
        <f>IsZone1!B76</f>
        <v>0</v>
      </c>
      <c r="CM76" s="29">
        <f>IsZone1!C76</f>
        <v>0</v>
      </c>
      <c r="CN76" s="29">
        <f>IsZone1!D76</f>
        <v>0</v>
      </c>
      <c r="CO76" s="29">
        <f>IsZone1!E76</f>
        <v>0</v>
      </c>
      <c r="CP76" s="29">
        <f>IsZone1!F76</f>
        <v>0</v>
      </c>
      <c r="CQ76" s="29">
        <f>IsZone1!G76</f>
        <v>0</v>
      </c>
      <c r="CR76" s="29">
        <f>IsZone1!H76</f>
        <v>0</v>
      </c>
      <c r="CS76" s="29">
        <f>IsZone2!B76</f>
        <v>1</v>
      </c>
      <c r="CT76" s="29">
        <f>IsZone2!C76</f>
        <v>0</v>
      </c>
      <c r="CU76" s="29">
        <f>IsZone2!D76</f>
        <v>0</v>
      </c>
      <c r="CV76" s="29">
        <f>IsZone2!E76</f>
        <v>0</v>
      </c>
      <c r="CW76" s="29">
        <f>IsZone2!F76</f>
        <v>0</v>
      </c>
      <c r="CX76" s="29">
        <f>IsZone2!G76</f>
        <v>1</v>
      </c>
      <c r="CY76" s="29">
        <f>IsZone2!H76</f>
        <v>1</v>
      </c>
      <c r="CZ76" s="25">
        <f>IsZone3!B76</f>
        <v>0</v>
      </c>
      <c r="DA76" s="25">
        <f>IsZone3!C76</f>
        <v>0</v>
      </c>
      <c r="DB76" s="25">
        <f>IsZone3!D76</f>
        <v>0</v>
      </c>
      <c r="DC76" s="25">
        <f>IsZone3!E76</f>
        <v>0</v>
      </c>
      <c r="DD76" s="25">
        <f>IsZone3!F76</f>
        <v>0</v>
      </c>
      <c r="DE76" s="25">
        <f>IsZone3!G76</f>
        <v>0</v>
      </c>
      <c r="DF76" s="25">
        <f>IsZone3!H76</f>
        <v>0</v>
      </c>
      <c r="DG76" s="25">
        <f>IsZone4!B76</f>
        <v>0</v>
      </c>
      <c r="DH76" s="25">
        <f>IsZone4!C76</f>
        <v>0</v>
      </c>
      <c r="DI76" s="25">
        <f>IsZone4!D76</f>
        <v>0</v>
      </c>
      <c r="DJ76" s="25">
        <f>IsZone4!E76</f>
        <v>0</v>
      </c>
      <c r="DK76" s="25">
        <f>IsZone4!F76</f>
        <v>0</v>
      </c>
      <c r="DL76" s="25">
        <f>IsZone4!G76</f>
        <v>0</v>
      </c>
      <c r="DM76" s="25">
        <f>IsZone4!H76</f>
        <v>0</v>
      </c>
      <c r="DN76" s="25">
        <f>IsZone5!B76</f>
        <v>0</v>
      </c>
      <c r="DO76" s="25">
        <f>IsZone5!C76</f>
        <v>0</v>
      </c>
      <c r="DP76" s="25">
        <f>IsZone5!D76</f>
        <v>0</v>
      </c>
      <c r="DQ76" s="25">
        <f>IsZone5!E76</f>
        <v>0</v>
      </c>
      <c r="DR76" s="25">
        <f>IsZone5!F76</f>
        <v>0</v>
      </c>
      <c r="DS76" s="25">
        <f>IsZone5!G76</f>
        <v>0</v>
      </c>
      <c r="DT76" s="25">
        <f>IsZone5!H76</f>
        <v>0</v>
      </c>
      <c r="DU76" s="29">
        <f>IsAnything!B76</f>
        <v>0</v>
      </c>
      <c r="DV76" s="29">
        <f>IsAnything!C76</f>
        <v>1</v>
      </c>
      <c r="DW76" s="29">
        <f>IsAnything!D76</f>
        <v>1</v>
      </c>
      <c r="DX76" s="29">
        <f>IsAnything!E76</f>
        <v>1</v>
      </c>
      <c r="DY76" s="29">
        <f>IsAnything!F76</f>
        <v>1</v>
      </c>
      <c r="DZ76" s="29">
        <f>IsAnything!G76</f>
        <v>1</v>
      </c>
    </row>
    <row r="77" spans="1:130" x14ac:dyDescent="0.15">
      <c r="A77" s="29">
        <f>Data!A77</f>
        <v>76</v>
      </c>
      <c r="B77" s="70">
        <f>Data!B77</f>
        <v>44352</v>
      </c>
      <c r="C77" s="71">
        <f>Data!C77</f>
        <v>0.41111111111111115</v>
      </c>
      <c r="D77" s="72">
        <f>Data!D77</f>
        <v>44352.411111111112</v>
      </c>
      <c r="E77" s="29" t="str">
        <f>Data!E77</f>
        <v>Trail Running</v>
      </c>
      <c r="F77" s="29">
        <f>Data!F77</f>
        <v>2</v>
      </c>
      <c r="G77" s="29">
        <f>Data!G77</f>
        <v>172</v>
      </c>
      <c r="H77" s="29" t="str">
        <f>Data!H77</f>
        <v>Stringers</v>
      </c>
      <c r="I77" s="29">
        <f>Data!I77</f>
        <v>12</v>
      </c>
      <c r="J77" s="29">
        <f>Data!J77</f>
        <v>135</v>
      </c>
      <c r="K77" s="29">
        <f>Data!K77</f>
        <v>170</v>
      </c>
      <c r="L77" s="29">
        <f>Data!L77</f>
        <v>1747</v>
      </c>
      <c r="M77" s="29">
        <f>Data!M77</f>
        <v>3</v>
      </c>
      <c r="N77" s="29">
        <f>Data!N77</f>
        <v>11</v>
      </c>
      <c r="O77" s="29">
        <f>Data!O77</f>
        <v>3.8216560509553998</v>
      </c>
      <c r="P77" s="29">
        <f>Data!P77</f>
        <v>1549</v>
      </c>
      <c r="Q77" s="29">
        <f>Data!Q77</f>
        <v>79</v>
      </c>
      <c r="R77" s="29">
        <f>Data!R77</f>
        <v>64</v>
      </c>
      <c r="S77" s="29">
        <f>Data!S77</f>
        <v>60</v>
      </c>
      <c r="T77" s="25">
        <f>Work!B77</f>
        <v>0.82508982469755388</v>
      </c>
      <c r="U77" s="25">
        <f>Work!C77</f>
        <v>1.4601830228415871</v>
      </c>
      <c r="V77" s="25">
        <f>Work!D77</f>
        <v>57200</v>
      </c>
      <c r="W77" s="25">
        <f>Work!E77</f>
        <v>332.55813953488371</v>
      </c>
      <c r="X77" s="25">
        <f>Work!F77</f>
        <v>17434.560000000001</v>
      </c>
      <c r="Y77" s="25">
        <f>Work!G77</f>
        <v>101.36372093023256</v>
      </c>
      <c r="Z77" s="25">
        <f>Work!H77</f>
        <v>2.7080419580419582E-2</v>
      </c>
      <c r="AA77" s="25">
        <f>Work!I77</f>
        <v>9.0058139534883725</v>
      </c>
      <c r="AB77" s="25">
        <f>Work!J77</f>
        <v>472.1352</v>
      </c>
      <c r="AC77" s="25">
        <f>Work!K77</f>
        <v>8.8846523776223776E-2</v>
      </c>
      <c r="AD77" s="25">
        <f>Work!L77</f>
        <v>2.744972093023256</v>
      </c>
      <c r="AE77" s="25">
        <f>Work!M77</f>
        <v>10.156976744186046</v>
      </c>
      <c r="AF77" s="25">
        <f>Work!N77</f>
        <v>3.0541958041958042E-2</v>
      </c>
      <c r="AG77" s="25">
        <f>Work!O77</f>
        <v>0.10020327441587283</v>
      </c>
      <c r="AH77" s="25">
        <f>Work!P77</f>
        <v>2.7341880387390636</v>
      </c>
      <c r="AI77" s="25">
        <f>Work!Q77</f>
        <v>0.93072067322007401</v>
      </c>
      <c r="AJ77" s="25">
        <f>Work!R77</f>
        <v>7.5236864771748485E-2</v>
      </c>
      <c r="AK77" s="25">
        <f>Work!S77</f>
        <v>1.128023453157043</v>
      </c>
      <c r="AL77" s="25">
        <f>Work!T77</f>
        <v>357027.54071451409</v>
      </c>
      <c r="AM77" s="25">
        <f>Work!U77</f>
        <v>20.478150335569929</v>
      </c>
      <c r="AN77" s="25">
        <f>Work!V77</f>
        <v>2075.7415157820587</v>
      </c>
      <c r="AO77" s="25">
        <f>Work!W77</f>
        <v>33551.671607410011</v>
      </c>
      <c r="AP77" s="25">
        <f>IsYoga!C77</f>
        <v>0</v>
      </c>
      <c r="AQ77" s="25">
        <f>IsYoga!D77</f>
        <v>0</v>
      </c>
      <c r="AR77" s="25">
        <f>IsYoga!E77</f>
        <v>0</v>
      </c>
      <c r="AS77" s="25">
        <f>IsYoga!F77</f>
        <v>0</v>
      </c>
      <c r="AT77" s="25">
        <f>IsYoga!G77</f>
        <v>0</v>
      </c>
      <c r="AU77" s="25">
        <f>IsYoga!H77</f>
        <v>0</v>
      </c>
      <c r="AV77" s="25">
        <f>IsYoga!I77</f>
        <v>0</v>
      </c>
      <c r="AW77" s="25">
        <f>IsYoga!J77</f>
        <v>0</v>
      </c>
      <c r="AX77" s="25">
        <f>IsYoga!K77</f>
        <v>0</v>
      </c>
      <c r="AY77" s="25">
        <f>IsYoga!L77</f>
        <v>0</v>
      </c>
      <c r="AZ77" s="25">
        <f>IsBiking!C77</f>
        <v>0</v>
      </c>
      <c r="BA77" s="25">
        <f>IsBiking!D77</f>
        <v>0</v>
      </c>
      <c r="BB77" s="25">
        <f>IsBiking!E77</f>
        <v>0</v>
      </c>
      <c r="BC77" s="25">
        <f>IsBiking!F77</f>
        <v>0</v>
      </c>
      <c r="BD77" s="25">
        <f>IsBiking!G77</f>
        <v>0</v>
      </c>
      <c r="BE77" s="25">
        <f>IsBiking!H77</f>
        <v>0</v>
      </c>
      <c r="BF77" s="25">
        <f>IsBiking!I77</f>
        <v>0</v>
      </c>
      <c r="BG77" s="25">
        <f>IsBiking!J77</f>
        <v>0</v>
      </c>
      <c r="BH77" s="25">
        <f>IsBiking!K77</f>
        <v>0</v>
      </c>
      <c r="BI77" s="25">
        <f>IsBiking!L77</f>
        <v>0</v>
      </c>
      <c r="BJ77" s="25">
        <f>IsBiking!M77</f>
        <v>0</v>
      </c>
      <c r="BK77" s="25">
        <f>IsBiking!N77</f>
        <v>0</v>
      </c>
      <c r="BL77" s="25">
        <f>IsBiking!O77</f>
        <v>0</v>
      </c>
      <c r="BM77" s="25">
        <f>IsWalking!B77</f>
        <v>0</v>
      </c>
      <c r="BN77" s="25">
        <f>IsWalking!C77</f>
        <v>0</v>
      </c>
      <c r="BO77" s="25">
        <f>IsWalking!D77</f>
        <v>0</v>
      </c>
      <c r="BP77" s="25">
        <f>IsWalking!E77</f>
        <v>0</v>
      </c>
      <c r="BQ77" s="25">
        <f>IsWalking!F77</f>
        <v>0</v>
      </c>
      <c r="BR77" s="25">
        <f>IsWalking!G77</f>
        <v>0</v>
      </c>
      <c r="BS77" s="25">
        <f>IsWalking!H77</f>
        <v>0</v>
      </c>
      <c r="BT77" s="25">
        <f>IsWalking!I77</f>
        <v>0</v>
      </c>
      <c r="BU77" s="25">
        <f>IsWalking!J77</f>
        <v>0</v>
      </c>
      <c r="BV77" s="25">
        <f>IsWalking!K77</f>
        <v>0</v>
      </c>
      <c r="BW77" s="25">
        <f>IsWalking!L77</f>
        <v>0</v>
      </c>
      <c r="BX77" s="25">
        <f>IsRunning!B77</f>
        <v>0</v>
      </c>
      <c r="BY77" s="25">
        <f>IsRunning!C77</f>
        <v>0</v>
      </c>
      <c r="BZ77" s="25">
        <f>IsRunning!D77</f>
        <v>0</v>
      </c>
      <c r="CA77" s="25">
        <f>IsRunning!E77</f>
        <v>0</v>
      </c>
      <c r="CB77" s="25">
        <f>IsRunning!F77</f>
        <v>0</v>
      </c>
      <c r="CC77" s="25">
        <f>IsRunning!G77</f>
        <v>0</v>
      </c>
      <c r="CD77" s="25">
        <f>IsRunning!H77</f>
        <v>0</v>
      </c>
      <c r="CE77" s="25">
        <f>IsRunning!I77</f>
        <v>0</v>
      </c>
      <c r="CF77" s="25">
        <f>IsRunning!J77</f>
        <v>0</v>
      </c>
      <c r="CG77" s="25">
        <f>IsRunning!K77</f>
        <v>0</v>
      </c>
      <c r="CH77" s="25">
        <f>IsRunning!L77</f>
        <v>0</v>
      </c>
      <c r="CI77" s="29">
        <f>IsCourse!B77</f>
        <v>0</v>
      </c>
      <c r="CJ77" s="29">
        <f>IsCourse!C77</f>
        <v>0</v>
      </c>
      <c r="CK77" s="29">
        <f>IsCourse!D77</f>
        <v>1</v>
      </c>
      <c r="CL77" s="29">
        <f>IsZone1!B77</f>
        <v>0</v>
      </c>
      <c r="CM77" s="29">
        <f>IsZone1!C77</f>
        <v>0</v>
      </c>
      <c r="CN77" s="29">
        <f>IsZone1!D77</f>
        <v>0</v>
      </c>
      <c r="CO77" s="29">
        <f>IsZone1!E77</f>
        <v>0</v>
      </c>
      <c r="CP77" s="29">
        <f>IsZone1!F77</f>
        <v>0</v>
      </c>
      <c r="CQ77" s="29">
        <f>IsZone1!G77</f>
        <v>0</v>
      </c>
      <c r="CR77" s="29">
        <f>IsZone1!H77</f>
        <v>0</v>
      </c>
      <c r="CS77" s="29">
        <f>IsZone2!B77</f>
        <v>0</v>
      </c>
      <c r="CT77" s="29">
        <f>IsZone2!C77</f>
        <v>0</v>
      </c>
      <c r="CU77" s="29">
        <f>IsZone2!D77</f>
        <v>0</v>
      </c>
      <c r="CV77" s="29">
        <f>IsZone2!E77</f>
        <v>0</v>
      </c>
      <c r="CW77" s="29">
        <f>IsZone2!F77</f>
        <v>0</v>
      </c>
      <c r="CX77" s="29">
        <f>IsZone2!G77</f>
        <v>0</v>
      </c>
      <c r="CY77" s="29">
        <f>IsZone2!H77</f>
        <v>0</v>
      </c>
      <c r="CZ77" s="25">
        <f>IsZone3!B77</f>
        <v>1</v>
      </c>
      <c r="DA77" s="25">
        <f>IsZone3!C77</f>
        <v>0</v>
      </c>
      <c r="DB77" s="25">
        <f>IsZone3!D77</f>
        <v>0</v>
      </c>
      <c r="DC77" s="25">
        <f>IsZone3!E77</f>
        <v>0</v>
      </c>
      <c r="DD77" s="25">
        <f>IsZone3!F77</f>
        <v>0</v>
      </c>
      <c r="DE77" s="25">
        <f>IsZone3!G77</f>
        <v>0</v>
      </c>
      <c r="DF77" s="25">
        <f>IsZone3!H77</f>
        <v>0</v>
      </c>
      <c r="DG77" s="25">
        <f>IsZone4!B77</f>
        <v>0</v>
      </c>
      <c r="DH77" s="25">
        <f>IsZone4!C77</f>
        <v>0</v>
      </c>
      <c r="DI77" s="25">
        <f>IsZone4!D77</f>
        <v>0</v>
      </c>
      <c r="DJ77" s="25">
        <f>IsZone4!E77</f>
        <v>0</v>
      </c>
      <c r="DK77" s="25">
        <f>IsZone4!F77</f>
        <v>0</v>
      </c>
      <c r="DL77" s="25">
        <f>IsZone4!G77</f>
        <v>0</v>
      </c>
      <c r="DM77" s="25">
        <f>IsZone4!H77</f>
        <v>0</v>
      </c>
      <c r="DN77" s="25">
        <f>IsZone5!B77</f>
        <v>0</v>
      </c>
      <c r="DO77" s="25">
        <f>IsZone5!C77</f>
        <v>0</v>
      </c>
      <c r="DP77" s="25">
        <f>IsZone5!D77</f>
        <v>0</v>
      </c>
      <c r="DQ77" s="25">
        <f>IsZone5!E77</f>
        <v>0</v>
      </c>
      <c r="DR77" s="25">
        <f>IsZone5!F77</f>
        <v>0</v>
      </c>
      <c r="DS77" s="25">
        <f>IsZone5!G77</f>
        <v>0</v>
      </c>
      <c r="DT77" s="25">
        <f>IsZone5!H77</f>
        <v>0</v>
      </c>
      <c r="DU77" s="29">
        <f>IsAnything!B77</f>
        <v>1</v>
      </c>
      <c r="DV77" s="29">
        <f>IsAnything!C77</f>
        <v>1</v>
      </c>
      <c r="DW77" s="29">
        <f>IsAnything!D77</f>
        <v>1</v>
      </c>
      <c r="DX77" s="29">
        <f>IsAnything!E77</f>
        <v>1</v>
      </c>
      <c r="DY77" s="29">
        <f>IsAnything!F77</f>
        <v>1</v>
      </c>
      <c r="DZ77" s="29">
        <f>IsAnything!G77</f>
        <v>1</v>
      </c>
    </row>
    <row r="78" spans="1:130" x14ac:dyDescent="0.15">
      <c r="A78" s="29">
        <f>Data!A78</f>
        <v>77</v>
      </c>
      <c r="B78" s="70">
        <f>Data!B78</f>
        <v>44354</v>
      </c>
      <c r="C78" s="71">
        <f>Data!C78</f>
        <v>0.54166666666666663</v>
      </c>
      <c r="D78" s="72">
        <f>Data!D78</f>
        <v>44354.541666666664</v>
      </c>
      <c r="E78" s="29" t="str">
        <f>Data!E78</f>
        <v>Yoga</v>
      </c>
      <c r="F78" s="29">
        <f>Data!F78</f>
        <v>0</v>
      </c>
      <c r="G78" s="29">
        <f>Data!G78</f>
        <v>48</v>
      </c>
      <c r="H78" s="29" t="str">
        <f>Data!H78</f>
        <v>Full Practice</v>
      </c>
      <c r="I78" s="29">
        <f>Data!I78</f>
        <v>0</v>
      </c>
      <c r="J78" s="29">
        <f>Data!J78</f>
        <v>99</v>
      </c>
      <c r="K78" s="29">
        <f>Data!K78</f>
        <v>122</v>
      </c>
      <c r="L78" s="29">
        <f>Data!L78</f>
        <v>295</v>
      </c>
      <c r="M78" s="29">
        <f>Data!M78</f>
        <v>1</v>
      </c>
      <c r="N78" s="29">
        <f>Data!N78</f>
        <v>0</v>
      </c>
      <c r="O78" s="29">
        <f>Data!O78</f>
        <v>0</v>
      </c>
      <c r="P78" s="29">
        <f>Data!P78</f>
        <v>0</v>
      </c>
      <c r="Q78" s="29">
        <f>Data!Q78</f>
        <v>74</v>
      </c>
      <c r="R78" s="29">
        <f>Data!R78</f>
        <v>70</v>
      </c>
      <c r="S78" s="29">
        <f>Data!S78</f>
        <v>65</v>
      </c>
      <c r="T78" s="25">
        <f>Work!B78</f>
        <v>-0.84006742963066516</v>
      </c>
      <c r="U78" s="25">
        <f>Work!C78</f>
        <v>-0.91532454175544387</v>
      </c>
      <c r="V78" s="25">
        <f>Work!D78</f>
        <v>0</v>
      </c>
      <c r="W78" s="25">
        <f>Work!E78</f>
        <v>0</v>
      </c>
      <c r="X78" s="25">
        <f>Work!F78</f>
        <v>0</v>
      </c>
      <c r="Y78" s="25">
        <f>Work!G78</f>
        <v>0</v>
      </c>
      <c r="Z78" s="25">
        <f>Work!H78</f>
        <v>0</v>
      </c>
      <c r="AA78" s="25">
        <f>Work!I78</f>
        <v>0</v>
      </c>
      <c r="AB78" s="25">
        <f>Work!J78</f>
        <v>0</v>
      </c>
      <c r="AC78" s="25">
        <f>Work!K78</f>
        <v>0</v>
      </c>
      <c r="AD78" s="25">
        <f>Work!L78</f>
        <v>0</v>
      </c>
      <c r="AE78" s="25">
        <f>Work!M78</f>
        <v>6.145833333333333</v>
      </c>
      <c r="AF78" s="25">
        <f>Work!N78</f>
        <v>0</v>
      </c>
      <c r="AG78" s="25">
        <f>Work!O78</f>
        <v>0</v>
      </c>
      <c r="AH78" s="25">
        <f>Work!P78</f>
        <v>-0.67613739208696233</v>
      </c>
      <c r="AI78" s="25">
        <f>Work!Q78</f>
        <v>-2.0836332326217136E-2</v>
      </c>
      <c r="AJ78" s="25">
        <f>Work!R78</f>
        <v>6.2079124579124574E-2</v>
      </c>
      <c r="AK78" s="25">
        <f>Work!S78</f>
        <v>2.4803166497453434E-2</v>
      </c>
      <c r="AL78" s="25">
        <f>Work!T78</f>
        <v>0</v>
      </c>
      <c r="AM78" s="25">
        <f>Work!U78</f>
        <v>0</v>
      </c>
      <c r="AN78" s="25">
        <f>Work!V78</f>
        <v>0</v>
      </c>
      <c r="AO78" s="25">
        <f>Work!W78</f>
        <v>-0.63579374146814294</v>
      </c>
      <c r="AP78" s="25">
        <f>IsYoga!C78</f>
        <v>1</v>
      </c>
      <c r="AQ78" s="25">
        <f>IsYoga!D78</f>
        <v>1</v>
      </c>
      <c r="AR78" s="25">
        <f>IsYoga!E78</f>
        <v>0</v>
      </c>
      <c r="AS78" s="25">
        <f>IsYoga!F78</f>
        <v>0</v>
      </c>
      <c r="AT78" s="25">
        <f>IsYoga!G78</f>
        <v>0</v>
      </c>
      <c r="AU78" s="25">
        <f>IsYoga!H78</f>
        <v>0</v>
      </c>
      <c r="AV78" s="25">
        <f>IsYoga!I78</f>
        <v>0</v>
      </c>
      <c r="AW78" s="25">
        <f>IsYoga!J78</f>
        <v>0</v>
      </c>
      <c r="AX78" s="25">
        <f>IsYoga!K78</f>
        <v>1</v>
      </c>
      <c r="AY78" s="25">
        <f>IsYoga!L78</f>
        <v>1</v>
      </c>
      <c r="AZ78" s="25">
        <f>IsBiking!C78</f>
        <v>0</v>
      </c>
      <c r="BA78" s="25">
        <f>IsBiking!D78</f>
        <v>0</v>
      </c>
      <c r="BB78" s="25">
        <f>IsBiking!E78</f>
        <v>0</v>
      </c>
      <c r="BC78" s="25">
        <f>IsBiking!F78</f>
        <v>0</v>
      </c>
      <c r="BD78" s="25">
        <f>IsBiking!G78</f>
        <v>0</v>
      </c>
      <c r="BE78" s="25">
        <f>IsBiking!H78</f>
        <v>0</v>
      </c>
      <c r="BF78" s="25">
        <f>IsBiking!I78</f>
        <v>0</v>
      </c>
      <c r="BG78" s="25">
        <f>IsBiking!J78</f>
        <v>0</v>
      </c>
      <c r="BH78" s="25">
        <f>IsBiking!K78</f>
        <v>0</v>
      </c>
      <c r="BI78" s="25">
        <f>IsBiking!L78</f>
        <v>0</v>
      </c>
      <c r="BJ78" s="25">
        <f>IsBiking!M78</f>
        <v>0</v>
      </c>
      <c r="BK78" s="25">
        <f>IsBiking!N78</f>
        <v>0</v>
      </c>
      <c r="BL78" s="25">
        <f>IsBiking!O78</f>
        <v>0</v>
      </c>
      <c r="BM78" s="25">
        <f>IsWalking!B78</f>
        <v>0</v>
      </c>
      <c r="BN78" s="25">
        <f>IsWalking!C78</f>
        <v>0</v>
      </c>
      <c r="BO78" s="25">
        <f>IsWalking!D78</f>
        <v>0</v>
      </c>
      <c r="BP78" s="25">
        <f>IsWalking!E78</f>
        <v>0</v>
      </c>
      <c r="BQ78" s="25">
        <f>IsWalking!F78</f>
        <v>0</v>
      </c>
      <c r="BR78" s="25">
        <f>IsWalking!G78</f>
        <v>0</v>
      </c>
      <c r="BS78" s="25">
        <f>IsWalking!H78</f>
        <v>0</v>
      </c>
      <c r="BT78" s="25">
        <f>IsWalking!I78</f>
        <v>0</v>
      </c>
      <c r="BU78" s="25">
        <f>IsWalking!J78</f>
        <v>0</v>
      </c>
      <c r="BV78" s="25">
        <f>IsWalking!K78</f>
        <v>0</v>
      </c>
      <c r="BW78" s="25">
        <f>IsWalking!L78</f>
        <v>0</v>
      </c>
      <c r="BX78" s="25">
        <f>IsRunning!B78</f>
        <v>0</v>
      </c>
      <c r="BY78" s="25">
        <f>IsRunning!C78</f>
        <v>0</v>
      </c>
      <c r="BZ78" s="25">
        <f>IsRunning!D78</f>
        <v>0</v>
      </c>
      <c r="CA78" s="25">
        <f>IsRunning!E78</f>
        <v>0</v>
      </c>
      <c r="CB78" s="25">
        <f>IsRunning!F78</f>
        <v>0</v>
      </c>
      <c r="CC78" s="25">
        <f>IsRunning!G78</f>
        <v>0</v>
      </c>
      <c r="CD78" s="25">
        <f>IsRunning!H78</f>
        <v>0</v>
      </c>
      <c r="CE78" s="25">
        <f>IsRunning!I78</f>
        <v>0</v>
      </c>
      <c r="CF78" s="25">
        <f>IsRunning!J78</f>
        <v>0</v>
      </c>
      <c r="CG78" s="25">
        <f>IsRunning!K78</f>
        <v>0</v>
      </c>
      <c r="CH78" s="25">
        <f>IsRunning!L78</f>
        <v>0</v>
      </c>
      <c r="CI78" s="29">
        <f>IsCourse!B78</f>
        <v>0</v>
      </c>
      <c r="CJ78" s="29">
        <f>IsCourse!C78</f>
        <v>0</v>
      </c>
      <c r="CK78" s="29">
        <f>IsCourse!D78</f>
        <v>0</v>
      </c>
      <c r="CL78" s="29">
        <f>IsZone1!B78</f>
        <v>1</v>
      </c>
      <c r="CM78" s="29">
        <f>IsZone1!C78</f>
        <v>0</v>
      </c>
      <c r="CN78" s="29">
        <f>IsZone1!D78</f>
        <v>0</v>
      </c>
      <c r="CO78" s="29">
        <f>IsZone1!E78</f>
        <v>0</v>
      </c>
      <c r="CP78" s="29">
        <f>IsZone1!F78</f>
        <v>0</v>
      </c>
      <c r="CQ78" s="29">
        <f>IsZone1!G78</f>
        <v>0</v>
      </c>
      <c r="CR78" s="29">
        <f>IsZone1!H78</f>
        <v>1</v>
      </c>
      <c r="CS78" s="29">
        <f>IsZone2!B78</f>
        <v>0</v>
      </c>
      <c r="CT78" s="29">
        <f>IsZone2!C78</f>
        <v>0</v>
      </c>
      <c r="CU78" s="29">
        <f>IsZone2!D78</f>
        <v>0</v>
      </c>
      <c r="CV78" s="29">
        <f>IsZone2!E78</f>
        <v>0</v>
      </c>
      <c r="CW78" s="29">
        <f>IsZone2!F78</f>
        <v>0</v>
      </c>
      <c r="CX78" s="29">
        <f>IsZone2!G78</f>
        <v>0</v>
      </c>
      <c r="CY78" s="29">
        <f>IsZone2!H78</f>
        <v>0</v>
      </c>
      <c r="CZ78" s="25">
        <f>IsZone3!B78</f>
        <v>0</v>
      </c>
      <c r="DA78" s="25">
        <f>IsZone3!C78</f>
        <v>0</v>
      </c>
      <c r="DB78" s="25">
        <f>IsZone3!D78</f>
        <v>0</v>
      </c>
      <c r="DC78" s="25">
        <f>IsZone3!E78</f>
        <v>0</v>
      </c>
      <c r="DD78" s="25">
        <f>IsZone3!F78</f>
        <v>0</v>
      </c>
      <c r="DE78" s="25">
        <f>IsZone3!G78</f>
        <v>0</v>
      </c>
      <c r="DF78" s="25">
        <f>IsZone3!H78</f>
        <v>0</v>
      </c>
      <c r="DG78" s="25">
        <f>IsZone4!B78</f>
        <v>0</v>
      </c>
      <c r="DH78" s="25">
        <f>IsZone4!C78</f>
        <v>0</v>
      </c>
      <c r="DI78" s="25">
        <f>IsZone4!D78</f>
        <v>0</v>
      </c>
      <c r="DJ78" s="25">
        <f>IsZone4!E78</f>
        <v>0</v>
      </c>
      <c r="DK78" s="25">
        <f>IsZone4!F78</f>
        <v>0</v>
      </c>
      <c r="DL78" s="25">
        <f>IsZone4!G78</f>
        <v>0</v>
      </c>
      <c r="DM78" s="25">
        <f>IsZone4!H78</f>
        <v>0</v>
      </c>
      <c r="DN78" s="25">
        <f>IsZone5!B78</f>
        <v>0</v>
      </c>
      <c r="DO78" s="25">
        <f>IsZone5!C78</f>
        <v>0</v>
      </c>
      <c r="DP78" s="25">
        <f>IsZone5!D78</f>
        <v>0</v>
      </c>
      <c r="DQ78" s="25">
        <f>IsZone5!E78</f>
        <v>0</v>
      </c>
      <c r="DR78" s="25">
        <f>IsZone5!F78</f>
        <v>0</v>
      </c>
      <c r="DS78" s="25">
        <f>IsZone5!G78</f>
        <v>0</v>
      </c>
      <c r="DT78" s="25">
        <f>IsZone5!H78</f>
        <v>0</v>
      </c>
      <c r="DU78" s="29">
        <f>IsAnything!B78</f>
        <v>0</v>
      </c>
      <c r="DV78" s="29">
        <f>IsAnything!C78</f>
        <v>0</v>
      </c>
      <c r="DW78" s="29">
        <f>IsAnything!D78</f>
        <v>0</v>
      </c>
      <c r="DX78" s="29">
        <f>IsAnything!E78</f>
        <v>0</v>
      </c>
      <c r="DY78" s="29">
        <f>IsAnything!F78</f>
        <v>1</v>
      </c>
      <c r="DZ78" s="29">
        <f>IsAnything!G78</f>
        <v>1</v>
      </c>
    </row>
    <row r="79" spans="1:130" x14ac:dyDescent="0.15">
      <c r="A79" s="29">
        <f>Data!A79</f>
        <v>78</v>
      </c>
      <c r="B79" s="70">
        <f>Data!B79</f>
        <v>44354</v>
      </c>
      <c r="C79" s="71">
        <f>Data!C79</f>
        <v>0.71805555555555556</v>
      </c>
      <c r="D79" s="72">
        <f>Data!D79</f>
        <v>44354.718055555553</v>
      </c>
      <c r="E79" s="29" t="str">
        <f>Data!E79</f>
        <v>Running</v>
      </c>
      <c r="F79" s="29">
        <f>Data!F79</f>
        <v>1</v>
      </c>
      <c r="G79" s="29">
        <f>Data!G79</f>
        <v>82</v>
      </c>
      <c r="H79" s="29" t="str">
        <f>Data!H79</f>
        <v>Riverwalk</v>
      </c>
      <c r="I79" s="29">
        <f>Data!I79</f>
        <v>10</v>
      </c>
      <c r="J79" s="29">
        <f>Data!J79</f>
        <v>144</v>
      </c>
      <c r="K79" s="29">
        <f>Data!K79</f>
        <v>171</v>
      </c>
      <c r="L79" s="29">
        <f>Data!L79</f>
        <v>1149</v>
      </c>
      <c r="M79" s="29">
        <f>Data!M79</f>
        <v>4</v>
      </c>
      <c r="N79" s="29">
        <f>Data!N79</f>
        <v>7.22</v>
      </c>
      <c r="O79" s="29">
        <f>Data!O79</f>
        <v>5.2401746724890996</v>
      </c>
      <c r="P79" s="29">
        <f>Data!P79</f>
        <v>77</v>
      </c>
      <c r="Q79" s="29">
        <f>Data!Q79</f>
        <v>87</v>
      </c>
      <c r="R79" s="29">
        <f>Data!R79</f>
        <v>69</v>
      </c>
      <c r="S79" s="29">
        <f>Data!S79</f>
        <v>55</v>
      </c>
      <c r="T79" s="25">
        <f>Work!B79</f>
        <v>1.2413791382796087</v>
      </c>
      <c r="U79" s="25">
        <f>Work!C79</f>
        <v>1.5096727637706917</v>
      </c>
      <c r="V79" s="25">
        <f>Work!D79</f>
        <v>37544</v>
      </c>
      <c r="W79" s="25">
        <f>Work!E79</f>
        <v>457.85365853658539</v>
      </c>
      <c r="X79" s="25">
        <f>Work!F79</f>
        <v>11443.4112</v>
      </c>
      <c r="Y79" s="25">
        <f>Work!G79</f>
        <v>139.55379512195123</v>
      </c>
      <c r="Z79" s="25">
        <f>Work!H79</f>
        <v>2.0509269124227574E-3</v>
      </c>
      <c r="AA79" s="25">
        <f>Work!I79</f>
        <v>0.93902439024390238</v>
      </c>
      <c r="AB79" s="25">
        <f>Work!J79</f>
        <v>23.4696</v>
      </c>
      <c r="AC79" s="25">
        <f>Work!K79</f>
        <v>6.7287630513530794E-3</v>
      </c>
      <c r="AD79" s="25">
        <f>Work!L79</f>
        <v>0.28621463414634146</v>
      </c>
      <c r="AE79" s="25">
        <f>Work!M79</f>
        <v>14.012195121951219</v>
      </c>
      <c r="AF79" s="25">
        <f>Work!N79</f>
        <v>3.0604091199659067E-2</v>
      </c>
      <c r="AG79" s="25">
        <f>Work!O79</f>
        <v>0.1004071233584615</v>
      </c>
      <c r="AH79" s="25">
        <f>Work!P79</f>
        <v>1.3296600720490062</v>
      </c>
      <c r="AI79" s="25">
        <f>Work!Q79</f>
        <v>1.8452878376220554</v>
      </c>
      <c r="AJ79" s="25">
        <f>Work!R79</f>
        <v>9.730691056910569E-2</v>
      </c>
      <c r="AK79" s="25">
        <f>Work!S79</f>
        <v>1.4864820752339905</v>
      </c>
      <c r="AL79" s="25">
        <f>Work!T79</f>
        <v>17747.656962567838</v>
      </c>
      <c r="AM79" s="25">
        <f>Work!U79</f>
        <v>1.5509061635893882</v>
      </c>
      <c r="AN79" s="25">
        <f>Work!V79</f>
        <v>216.43484100692487</v>
      </c>
      <c r="AO79" s="25">
        <f>Work!W79</f>
        <v>1667.2322952763909</v>
      </c>
      <c r="AP79" s="25">
        <f>IsYoga!C79</f>
        <v>0</v>
      </c>
      <c r="AQ79" s="25">
        <f>IsYoga!D79</f>
        <v>0</v>
      </c>
      <c r="AR79" s="25">
        <f>IsYoga!E79</f>
        <v>0</v>
      </c>
      <c r="AS79" s="25">
        <f>IsYoga!F79</f>
        <v>0</v>
      </c>
      <c r="AT79" s="25">
        <f>IsYoga!G79</f>
        <v>0</v>
      </c>
      <c r="AU79" s="25">
        <f>IsYoga!H79</f>
        <v>0</v>
      </c>
      <c r="AV79" s="25">
        <f>IsYoga!I79</f>
        <v>0</v>
      </c>
      <c r="AW79" s="25">
        <f>IsYoga!J79</f>
        <v>0</v>
      </c>
      <c r="AX79" s="25">
        <f>IsYoga!K79</f>
        <v>0</v>
      </c>
      <c r="AY79" s="25">
        <f>IsYoga!L79</f>
        <v>0</v>
      </c>
      <c r="AZ79" s="25">
        <f>IsBiking!C79</f>
        <v>0</v>
      </c>
      <c r="BA79" s="25">
        <f>IsBiking!D79</f>
        <v>0</v>
      </c>
      <c r="BB79" s="25">
        <f>IsBiking!E79</f>
        <v>0</v>
      </c>
      <c r="BC79" s="25">
        <f>IsBiking!F79</f>
        <v>0</v>
      </c>
      <c r="BD79" s="25">
        <f>IsBiking!G79</f>
        <v>0</v>
      </c>
      <c r="BE79" s="25">
        <f>IsBiking!H79</f>
        <v>0</v>
      </c>
      <c r="BF79" s="25">
        <f>IsBiking!I79</f>
        <v>0</v>
      </c>
      <c r="BG79" s="25">
        <f>IsBiking!J79</f>
        <v>0</v>
      </c>
      <c r="BH79" s="25">
        <f>IsBiking!K79</f>
        <v>0</v>
      </c>
      <c r="BI79" s="25">
        <f>IsBiking!L79</f>
        <v>0</v>
      </c>
      <c r="BJ79" s="25">
        <f>IsBiking!M79</f>
        <v>0</v>
      </c>
      <c r="BK79" s="25">
        <f>IsBiking!N79</f>
        <v>0</v>
      </c>
      <c r="BL79" s="25">
        <f>IsBiking!O79</f>
        <v>0</v>
      </c>
      <c r="BM79" s="25">
        <f>IsWalking!B79</f>
        <v>0</v>
      </c>
      <c r="BN79" s="25">
        <f>IsWalking!C79</f>
        <v>0</v>
      </c>
      <c r="BO79" s="25">
        <f>IsWalking!D79</f>
        <v>0</v>
      </c>
      <c r="BP79" s="25">
        <f>IsWalking!E79</f>
        <v>0</v>
      </c>
      <c r="BQ79" s="25">
        <f>IsWalking!F79</f>
        <v>0</v>
      </c>
      <c r="BR79" s="25">
        <f>IsWalking!G79</f>
        <v>0</v>
      </c>
      <c r="BS79" s="25">
        <f>IsWalking!H79</f>
        <v>0</v>
      </c>
      <c r="BT79" s="25">
        <f>IsWalking!I79</f>
        <v>0</v>
      </c>
      <c r="BU79" s="25">
        <f>IsWalking!J79</f>
        <v>0</v>
      </c>
      <c r="BV79" s="25">
        <f>IsWalking!K79</f>
        <v>0</v>
      </c>
      <c r="BW79" s="25">
        <f>IsWalking!L79</f>
        <v>0</v>
      </c>
      <c r="BX79" s="25">
        <f>IsRunning!B79</f>
        <v>1</v>
      </c>
      <c r="BY79" s="25">
        <f>IsRunning!C79</f>
        <v>0</v>
      </c>
      <c r="BZ79" s="25">
        <f>IsRunning!D79</f>
        <v>0</v>
      </c>
      <c r="CA79" s="25">
        <f>IsRunning!E79</f>
        <v>1</v>
      </c>
      <c r="CB79" s="25">
        <f>IsRunning!F79</f>
        <v>0</v>
      </c>
      <c r="CC79" s="25">
        <f>IsRunning!G79</f>
        <v>0</v>
      </c>
      <c r="CD79" s="25">
        <f>IsRunning!H79</f>
        <v>0</v>
      </c>
      <c r="CE79" s="25">
        <f>IsRunning!I79</f>
        <v>0</v>
      </c>
      <c r="CF79" s="25">
        <f>IsRunning!J79</f>
        <v>0</v>
      </c>
      <c r="CG79" s="25">
        <f>IsRunning!K79</f>
        <v>0</v>
      </c>
      <c r="CH79" s="25">
        <f>IsRunning!L79</f>
        <v>0</v>
      </c>
      <c r="CI79" s="29">
        <f>IsCourse!B79</f>
        <v>0</v>
      </c>
      <c r="CJ79" s="29">
        <f>IsCourse!C79</f>
        <v>1</v>
      </c>
      <c r="CK79" s="29">
        <f>IsCourse!D79</f>
        <v>0</v>
      </c>
      <c r="CL79" s="29">
        <f>IsZone1!B79</f>
        <v>0</v>
      </c>
      <c r="CM79" s="29">
        <f>IsZone1!C79</f>
        <v>0</v>
      </c>
      <c r="CN79" s="29">
        <f>IsZone1!D79</f>
        <v>0</v>
      </c>
      <c r="CO79" s="29">
        <f>IsZone1!E79</f>
        <v>0</v>
      </c>
      <c r="CP79" s="29">
        <f>IsZone1!F79</f>
        <v>0</v>
      </c>
      <c r="CQ79" s="29">
        <f>IsZone1!G79</f>
        <v>0</v>
      </c>
      <c r="CR79" s="29">
        <f>IsZone1!H79</f>
        <v>0</v>
      </c>
      <c r="CS79" s="29">
        <f>IsZone2!B79</f>
        <v>0</v>
      </c>
      <c r="CT79" s="29">
        <f>IsZone2!C79</f>
        <v>0</v>
      </c>
      <c r="CU79" s="29">
        <f>IsZone2!D79</f>
        <v>0</v>
      </c>
      <c r="CV79" s="29">
        <f>IsZone2!E79</f>
        <v>0</v>
      </c>
      <c r="CW79" s="29">
        <f>IsZone2!F79</f>
        <v>0</v>
      </c>
      <c r="CX79" s="29">
        <f>IsZone2!G79</f>
        <v>0</v>
      </c>
      <c r="CY79" s="29">
        <f>IsZone2!H79</f>
        <v>0</v>
      </c>
      <c r="CZ79" s="25">
        <f>IsZone3!B79</f>
        <v>0</v>
      </c>
      <c r="DA79" s="25">
        <f>IsZone3!C79</f>
        <v>0</v>
      </c>
      <c r="DB79" s="25">
        <f>IsZone3!D79</f>
        <v>0</v>
      </c>
      <c r="DC79" s="25">
        <f>IsZone3!E79</f>
        <v>0</v>
      </c>
      <c r="DD79" s="25">
        <f>IsZone3!F79</f>
        <v>0</v>
      </c>
      <c r="DE79" s="25">
        <f>IsZone3!G79</f>
        <v>0</v>
      </c>
      <c r="DF79" s="25">
        <f>IsZone3!H79</f>
        <v>0</v>
      </c>
      <c r="DG79" s="25">
        <f>IsZone4!B79</f>
        <v>1</v>
      </c>
      <c r="DH79" s="25">
        <f>IsZone4!C79</f>
        <v>0</v>
      </c>
      <c r="DI79" s="25">
        <f>IsZone4!D79</f>
        <v>0</v>
      </c>
      <c r="DJ79" s="25">
        <f>IsZone4!E79</f>
        <v>0</v>
      </c>
      <c r="DK79" s="25">
        <f>IsZone4!F79</f>
        <v>0</v>
      </c>
      <c r="DL79" s="25">
        <f>IsZone4!G79</f>
        <v>0</v>
      </c>
      <c r="DM79" s="25">
        <f>IsZone4!H79</f>
        <v>0</v>
      </c>
      <c r="DN79" s="25">
        <f>IsZone5!B79</f>
        <v>0</v>
      </c>
      <c r="DO79" s="25">
        <f>IsZone5!C79</f>
        <v>0</v>
      </c>
      <c r="DP79" s="25">
        <f>IsZone5!D79</f>
        <v>0</v>
      </c>
      <c r="DQ79" s="25">
        <f>IsZone5!E79</f>
        <v>0</v>
      </c>
      <c r="DR79" s="25">
        <f>IsZone5!F79</f>
        <v>0</v>
      </c>
      <c r="DS79" s="25">
        <f>IsZone5!G79</f>
        <v>0</v>
      </c>
      <c r="DT79" s="25">
        <f>IsZone5!H79</f>
        <v>0</v>
      </c>
      <c r="DU79" s="29">
        <f>IsAnything!B79</f>
        <v>1</v>
      </c>
      <c r="DV79" s="29">
        <f>IsAnything!C79</f>
        <v>1</v>
      </c>
      <c r="DW79" s="29">
        <f>IsAnything!D79</f>
        <v>1</v>
      </c>
      <c r="DX79" s="29">
        <f>IsAnything!E79</f>
        <v>1</v>
      </c>
      <c r="DY79" s="29">
        <f>IsAnything!F79</f>
        <v>1</v>
      </c>
      <c r="DZ79" s="29">
        <f>IsAnything!G79</f>
        <v>1</v>
      </c>
    </row>
    <row r="80" spans="1:130" x14ac:dyDescent="0.15">
      <c r="A80" s="29">
        <f>Data!A80</f>
        <v>79</v>
      </c>
      <c r="B80" s="70">
        <f>Data!B80</f>
        <v>44355</v>
      </c>
      <c r="C80" s="71">
        <f>Data!C80</f>
        <v>0.72152777777777777</v>
      </c>
      <c r="D80" s="72">
        <f>Data!D80</f>
        <v>44355.72152777778</v>
      </c>
      <c r="E80" s="29" t="str">
        <f>Data!E80</f>
        <v>Trail Walking</v>
      </c>
      <c r="F80" s="29">
        <f>Data!F80</f>
        <v>6</v>
      </c>
      <c r="G80" s="29">
        <f>Data!G80</f>
        <v>120</v>
      </c>
      <c r="H80" s="29" t="str">
        <f>Data!H80</f>
        <v>Hawk's Ridge</v>
      </c>
      <c r="I80" s="29">
        <f>Data!I80</f>
        <v>6</v>
      </c>
      <c r="J80" s="29">
        <f>Data!J80</f>
        <v>109</v>
      </c>
      <c r="K80" s="29">
        <f>Data!K80</f>
        <v>148</v>
      </c>
      <c r="L80" s="29">
        <f>Data!L80</f>
        <v>1130</v>
      </c>
      <c r="M80" s="29">
        <f>Data!M80</f>
        <v>2</v>
      </c>
      <c r="N80" s="29">
        <f>Data!N80</f>
        <v>7.11</v>
      </c>
      <c r="O80" s="29">
        <f>Data!O80</f>
        <v>3.5398230088495999</v>
      </c>
      <c r="P80" s="29">
        <f>Data!P80</f>
        <v>109</v>
      </c>
      <c r="Q80" s="29">
        <f>Data!Q80</f>
        <v>86</v>
      </c>
      <c r="R80" s="29">
        <f>Data!R80</f>
        <v>69</v>
      </c>
      <c r="S80" s="29">
        <f>Data!S80</f>
        <v>57</v>
      </c>
      <c r="T80" s="25">
        <f>Work!B80</f>
        <v>-0.3775237478728265</v>
      </c>
      <c r="U80" s="25">
        <f>Work!C80</f>
        <v>0.3714087224012812</v>
      </c>
      <c r="V80" s="25">
        <f>Work!D80</f>
        <v>36972</v>
      </c>
      <c r="W80" s="25">
        <f>Work!E80</f>
        <v>308.10000000000002</v>
      </c>
      <c r="X80" s="25">
        <f>Work!F80</f>
        <v>11269.0656</v>
      </c>
      <c r="Y80" s="25">
        <f>Work!G80</f>
        <v>93.908880000000011</v>
      </c>
      <c r="Z80" s="25">
        <f>Work!H80</f>
        <v>2.94817699880991E-3</v>
      </c>
      <c r="AA80" s="25">
        <f>Work!I80</f>
        <v>0.90833333333333333</v>
      </c>
      <c r="AB80" s="25">
        <f>Work!J80</f>
        <v>33.223199999999999</v>
      </c>
      <c r="AC80" s="25">
        <f>Work!K80</f>
        <v>9.672497024775505E-3</v>
      </c>
      <c r="AD80" s="25">
        <f>Work!L80</f>
        <v>0.27685999999999999</v>
      </c>
      <c r="AE80" s="25">
        <f>Work!M80</f>
        <v>9.4166666666666661</v>
      </c>
      <c r="AF80" s="25">
        <f>Work!N80</f>
        <v>3.0563669804176134E-2</v>
      </c>
      <c r="AG80" s="25">
        <f>Work!O80</f>
        <v>0.100274507231549</v>
      </c>
      <c r="AH80" s="25">
        <f>Work!P80</f>
        <v>1.2850346015354424</v>
      </c>
      <c r="AI80" s="25">
        <f>Work!Q80</f>
        <v>0.75509812164684853</v>
      </c>
      <c r="AJ80" s="25">
        <f>Work!R80</f>
        <v>8.6391437308868502E-2</v>
      </c>
      <c r="AK80" s="25">
        <f>Work!S80</f>
        <v>-2.000134099911544</v>
      </c>
      <c r="AL80" s="25">
        <f>Work!T80</f>
        <v>25123.306609349278</v>
      </c>
      <c r="AM80" s="25">
        <f>Work!U80</f>
        <v>2.2294045931678026</v>
      </c>
      <c r="AN80" s="25">
        <f>Work!V80</f>
        <v>209.36088841124399</v>
      </c>
      <c r="AO80" s="25">
        <f>Work!W80</f>
        <v>2360.3722803227738</v>
      </c>
      <c r="AP80" s="25">
        <f>IsYoga!C80</f>
        <v>0</v>
      </c>
      <c r="AQ80" s="25">
        <f>IsYoga!D80</f>
        <v>0</v>
      </c>
      <c r="AR80" s="25">
        <f>IsYoga!E80</f>
        <v>0</v>
      </c>
      <c r="AS80" s="25">
        <f>IsYoga!F80</f>
        <v>0</v>
      </c>
      <c r="AT80" s="25">
        <f>IsYoga!G80</f>
        <v>0</v>
      </c>
      <c r="AU80" s="25">
        <f>IsYoga!H80</f>
        <v>0</v>
      </c>
      <c r="AV80" s="25">
        <f>IsYoga!I80</f>
        <v>0</v>
      </c>
      <c r="AW80" s="25">
        <f>IsYoga!J80</f>
        <v>0</v>
      </c>
      <c r="AX80" s="25">
        <f>IsYoga!K80</f>
        <v>0</v>
      </c>
      <c r="AY80" s="25">
        <f>IsYoga!L80</f>
        <v>0</v>
      </c>
      <c r="AZ80" s="25">
        <f>IsBiking!C80</f>
        <v>0</v>
      </c>
      <c r="BA80" s="25">
        <f>IsBiking!D80</f>
        <v>0</v>
      </c>
      <c r="BB80" s="25">
        <f>IsBiking!E80</f>
        <v>0</v>
      </c>
      <c r="BC80" s="25">
        <f>IsBiking!F80</f>
        <v>0</v>
      </c>
      <c r="BD80" s="25">
        <f>IsBiking!G80</f>
        <v>0</v>
      </c>
      <c r="BE80" s="25">
        <f>IsBiking!H80</f>
        <v>0</v>
      </c>
      <c r="BF80" s="25">
        <f>IsBiking!I80</f>
        <v>0</v>
      </c>
      <c r="BG80" s="25">
        <f>IsBiking!J80</f>
        <v>0</v>
      </c>
      <c r="BH80" s="25">
        <f>IsBiking!K80</f>
        <v>0</v>
      </c>
      <c r="BI80" s="25">
        <f>IsBiking!L80</f>
        <v>0</v>
      </c>
      <c r="BJ80" s="25">
        <f>IsBiking!M80</f>
        <v>0</v>
      </c>
      <c r="BK80" s="25">
        <f>IsBiking!N80</f>
        <v>0</v>
      </c>
      <c r="BL80" s="25">
        <f>IsBiking!O80</f>
        <v>0</v>
      </c>
      <c r="BM80" s="25">
        <f>IsWalking!B80</f>
        <v>0</v>
      </c>
      <c r="BN80" s="25">
        <f>IsWalking!C80</f>
        <v>0</v>
      </c>
      <c r="BO80" s="25">
        <f>IsWalking!D80</f>
        <v>0</v>
      </c>
      <c r="BP80" s="25">
        <f>IsWalking!E80</f>
        <v>0</v>
      </c>
      <c r="BQ80" s="25">
        <f>IsWalking!F80</f>
        <v>0</v>
      </c>
      <c r="BR80" s="25">
        <f>IsWalking!G80</f>
        <v>0</v>
      </c>
      <c r="BS80" s="25">
        <f>IsWalking!H80</f>
        <v>0</v>
      </c>
      <c r="BT80" s="25">
        <f>IsWalking!I80</f>
        <v>0</v>
      </c>
      <c r="BU80" s="25">
        <f>IsWalking!J80</f>
        <v>0</v>
      </c>
      <c r="BV80" s="25">
        <f>IsWalking!K80</f>
        <v>0</v>
      </c>
      <c r="BW80" s="25">
        <f>IsWalking!L80</f>
        <v>0</v>
      </c>
      <c r="BX80" s="25">
        <f>IsRunning!B80</f>
        <v>0</v>
      </c>
      <c r="BY80" s="25">
        <f>IsRunning!C80</f>
        <v>0</v>
      </c>
      <c r="BZ80" s="25">
        <f>IsRunning!D80</f>
        <v>0</v>
      </c>
      <c r="CA80" s="25">
        <f>IsRunning!E80</f>
        <v>0</v>
      </c>
      <c r="CB80" s="25">
        <f>IsRunning!F80</f>
        <v>0</v>
      </c>
      <c r="CC80" s="25">
        <f>IsRunning!G80</f>
        <v>0</v>
      </c>
      <c r="CD80" s="25">
        <f>IsRunning!H80</f>
        <v>0</v>
      </c>
      <c r="CE80" s="25">
        <f>IsRunning!I80</f>
        <v>0</v>
      </c>
      <c r="CF80" s="25">
        <f>IsRunning!J80</f>
        <v>0</v>
      </c>
      <c r="CG80" s="25">
        <f>IsRunning!K80</f>
        <v>0</v>
      </c>
      <c r="CH80" s="25">
        <f>IsRunning!L80</f>
        <v>0</v>
      </c>
      <c r="CI80" s="29">
        <f>IsCourse!B80</f>
        <v>1</v>
      </c>
      <c r="CJ80" s="29">
        <f>IsCourse!C80</f>
        <v>0</v>
      </c>
      <c r="CK80" s="29">
        <f>IsCourse!D80</f>
        <v>0</v>
      </c>
      <c r="CL80" s="29">
        <f>IsZone1!B80</f>
        <v>0</v>
      </c>
      <c r="CM80" s="29">
        <f>IsZone1!C80</f>
        <v>0</v>
      </c>
      <c r="CN80" s="29">
        <f>IsZone1!D80</f>
        <v>0</v>
      </c>
      <c r="CO80" s="29">
        <f>IsZone1!E80</f>
        <v>0</v>
      </c>
      <c r="CP80" s="29">
        <f>IsZone1!F80</f>
        <v>0</v>
      </c>
      <c r="CQ80" s="29">
        <f>IsZone1!G80</f>
        <v>0</v>
      </c>
      <c r="CR80" s="29">
        <f>IsZone1!H80</f>
        <v>0</v>
      </c>
      <c r="CS80" s="29">
        <f>IsZone2!B80</f>
        <v>1</v>
      </c>
      <c r="CT80" s="29">
        <f>IsZone2!C80</f>
        <v>0</v>
      </c>
      <c r="CU80" s="29">
        <f>IsZone2!D80</f>
        <v>0</v>
      </c>
      <c r="CV80" s="29">
        <f>IsZone2!E80</f>
        <v>0</v>
      </c>
      <c r="CW80" s="29">
        <f>IsZone2!F80</f>
        <v>0</v>
      </c>
      <c r="CX80" s="29">
        <f>IsZone2!G80</f>
        <v>0</v>
      </c>
      <c r="CY80" s="29">
        <f>IsZone2!H80</f>
        <v>0</v>
      </c>
      <c r="CZ80" s="25">
        <f>IsZone3!B80</f>
        <v>0</v>
      </c>
      <c r="DA80" s="25">
        <f>IsZone3!C80</f>
        <v>0</v>
      </c>
      <c r="DB80" s="25">
        <f>IsZone3!D80</f>
        <v>0</v>
      </c>
      <c r="DC80" s="25">
        <f>IsZone3!E80</f>
        <v>0</v>
      </c>
      <c r="DD80" s="25">
        <f>IsZone3!F80</f>
        <v>0</v>
      </c>
      <c r="DE80" s="25">
        <f>IsZone3!G80</f>
        <v>0</v>
      </c>
      <c r="DF80" s="25">
        <f>IsZone3!H80</f>
        <v>0</v>
      </c>
      <c r="DG80" s="25">
        <f>IsZone4!B80</f>
        <v>0</v>
      </c>
      <c r="DH80" s="25">
        <f>IsZone4!C80</f>
        <v>0</v>
      </c>
      <c r="DI80" s="25">
        <f>IsZone4!D80</f>
        <v>0</v>
      </c>
      <c r="DJ80" s="25">
        <f>IsZone4!E80</f>
        <v>0</v>
      </c>
      <c r="DK80" s="25">
        <f>IsZone4!F80</f>
        <v>0</v>
      </c>
      <c r="DL80" s="25">
        <f>IsZone4!G80</f>
        <v>0</v>
      </c>
      <c r="DM80" s="25">
        <f>IsZone4!H80</f>
        <v>0</v>
      </c>
      <c r="DN80" s="25">
        <f>IsZone5!B80</f>
        <v>0</v>
      </c>
      <c r="DO80" s="25">
        <f>IsZone5!C80</f>
        <v>0</v>
      </c>
      <c r="DP80" s="25">
        <f>IsZone5!D80</f>
        <v>0</v>
      </c>
      <c r="DQ80" s="25">
        <f>IsZone5!E80</f>
        <v>0</v>
      </c>
      <c r="DR80" s="25">
        <f>IsZone5!F80</f>
        <v>0</v>
      </c>
      <c r="DS80" s="25">
        <f>IsZone5!G80</f>
        <v>0</v>
      </c>
      <c r="DT80" s="25">
        <f>IsZone5!H80</f>
        <v>0</v>
      </c>
      <c r="DU80" s="29">
        <f>IsAnything!B80</f>
        <v>0</v>
      </c>
      <c r="DV80" s="29">
        <f>IsAnything!C80</f>
        <v>0</v>
      </c>
      <c r="DW80" s="29">
        <f>IsAnything!D80</f>
        <v>1</v>
      </c>
      <c r="DX80" s="29">
        <f>IsAnything!E80</f>
        <v>1</v>
      </c>
      <c r="DY80" s="29">
        <f>IsAnything!F80</f>
        <v>1</v>
      </c>
      <c r="DZ80" s="29">
        <f>IsAnything!G80</f>
        <v>1</v>
      </c>
    </row>
    <row r="81" spans="1:130" x14ac:dyDescent="0.15">
      <c r="A81" s="29">
        <f>Data!A81</f>
        <v>80</v>
      </c>
      <c r="B81" s="70">
        <f>Data!B81</f>
        <v>44357</v>
      </c>
      <c r="C81" s="71">
        <f>Data!C81</f>
        <v>0.53541666666666665</v>
      </c>
      <c r="D81" s="72">
        <f>Data!D81</f>
        <v>44357.535416666666</v>
      </c>
      <c r="E81" s="29" t="str">
        <f>Data!E81</f>
        <v>Yoga</v>
      </c>
      <c r="F81" s="29">
        <f>Data!F81</f>
        <v>0</v>
      </c>
      <c r="G81" s="29">
        <f>Data!G81</f>
        <v>48</v>
      </c>
      <c r="H81" s="29" t="str">
        <f>Data!H81</f>
        <v>Full Practice</v>
      </c>
      <c r="I81" s="29">
        <f>Data!I81</f>
        <v>0</v>
      </c>
      <c r="J81" s="29">
        <f>Data!J81</f>
        <v>99</v>
      </c>
      <c r="K81" s="29">
        <f>Data!K81</f>
        <v>123</v>
      </c>
      <c r="L81" s="29">
        <f>Data!L81</f>
        <v>296</v>
      </c>
      <c r="M81" s="29">
        <f>Data!M81</f>
        <v>1</v>
      </c>
      <c r="N81" s="29">
        <f>Data!N81</f>
        <v>0</v>
      </c>
      <c r="O81" s="29">
        <f>Data!O81</f>
        <v>0</v>
      </c>
      <c r="P81" s="29">
        <f>Data!P81</f>
        <v>0</v>
      </c>
      <c r="Q81" s="29">
        <f>Data!Q81</f>
        <v>78</v>
      </c>
      <c r="R81" s="29">
        <f>Data!R81</f>
        <v>69</v>
      </c>
      <c r="S81" s="29">
        <f>Data!S81</f>
        <v>65</v>
      </c>
      <c r="T81" s="25">
        <f>Work!B81</f>
        <v>-0.84006742963066516</v>
      </c>
      <c r="U81" s="25">
        <f>Work!C81</f>
        <v>-0.86583480082633901</v>
      </c>
      <c r="V81" s="25">
        <f>Work!D81</f>
        <v>0</v>
      </c>
      <c r="W81" s="25">
        <f>Work!E81</f>
        <v>0</v>
      </c>
      <c r="X81" s="25">
        <f>Work!F81</f>
        <v>0</v>
      </c>
      <c r="Y81" s="25">
        <f>Work!G81</f>
        <v>0</v>
      </c>
      <c r="Z81" s="25">
        <f>Work!H81</f>
        <v>0</v>
      </c>
      <c r="AA81" s="25">
        <f>Work!I81</f>
        <v>0</v>
      </c>
      <c r="AB81" s="25">
        <f>Work!J81</f>
        <v>0</v>
      </c>
      <c r="AC81" s="25">
        <f>Work!K81</f>
        <v>0</v>
      </c>
      <c r="AD81" s="25">
        <f>Work!L81</f>
        <v>0</v>
      </c>
      <c r="AE81" s="25">
        <f>Work!M81</f>
        <v>6.166666666666667</v>
      </c>
      <c r="AF81" s="25">
        <f>Work!N81</f>
        <v>0</v>
      </c>
      <c r="AG81" s="25">
        <f>Work!O81</f>
        <v>0</v>
      </c>
      <c r="AH81" s="25">
        <f>Work!P81</f>
        <v>-0.67378868311256424</v>
      </c>
      <c r="AI81" s="25">
        <f>Work!Q81</f>
        <v>-1.589407465759874E-2</v>
      </c>
      <c r="AJ81" s="25">
        <f>Work!R81</f>
        <v>6.2289562289562291E-2</v>
      </c>
      <c r="AK81" s="25">
        <f>Work!S81</f>
        <v>1.8919998677471111E-2</v>
      </c>
      <c r="AL81" s="25">
        <f>Work!T81</f>
        <v>0</v>
      </c>
      <c r="AM81" s="25">
        <f>Work!U81</f>
        <v>0</v>
      </c>
      <c r="AN81" s="25">
        <f>Work!V81</f>
        <v>0</v>
      </c>
      <c r="AO81" s="25">
        <f>Work!W81</f>
        <v>-0.63579374146814294</v>
      </c>
      <c r="AP81" s="25">
        <f>IsYoga!C81</f>
        <v>1</v>
      </c>
      <c r="AQ81" s="25">
        <f>IsYoga!D81</f>
        <v>1</v>
      </c>
      <c r="AR81" s="25">
        <f>IsYoga!E81</f>
        <v>0</v>
      </c>
      <c r="AS81" s="25">
        <f>IsYoga!F81</f>
        <v>0</v>
      </c>
      <c r="AT81" s="25">
        <f>IsYoga!G81</f>
        <v>0</v>
      </c>
      <c r="AU81" s="25">
        <f>IsYoga!H81</f>
        <v>0</v>
      </c>
      <c r="AV81" s="25">
        <f>IsYoga!I81</f>
        <v>0</v>
      </c>
      <c r="AW81" s="25">
        <f>IsYoga!J81</f>
        <v>0</v>
      </c>
      <c r="AX81" s="25">
        <f>IsYoga!K81</f>
        <v>0</v>
      </c>
      <c r="AY81" s="25">
        <f>IsYoga!L81</f>
        <v>1</v>
      </c>
      <c r="AZ81" s="25">
        <f>IsBiking!C81</f>
        <v>0</v>
      </c>
      <c r="BA81" s="25">
        <f>IsBiking!D81</f>
        <v>0</v>
      </c>
      <c r="BB81" s="25">
        <f>IsBiking!E81</f>
        <v>0</v>
      </c>
      <c r="BC81" s="25">
        <f>IsBiking!F81</f>
        <v>0</v>
      </c>
      <c r="BD81" s="25">
        <f>IsBiking!G81</f>
        <v>0</v>
      </c>
      <c r="BE81" s="25">
        <f>IsBiking!H81</f>
        <v>0</v>
      </c>
      <c r="BF81" s="25">
        <f>IsBiking!I81</f>
        <v>0</v>
      </c>
      <c r="BG81" s="25">
        <f>IsBiking!J81</f>
        <v>0</v>
      </c>
      <c r="BH81" s="25">
        <f>IsBiking!K81</f>
        <v>0</v>
      </c>
      <c r="BI81" s="25">
        <f>IsBiking!L81</f>
        <v>0</v>
      </c>
      <c r="BJ81" s="25">
        <f>IsBiking!M81</f>
        <v>0</v>
      </c>
      <c r="BK81" s="25">
        <f>IsBiking!N81</f>
        <v>0</v>
      </c>
      <c r="BL81" s="25">
        <f>IsBiking!O81</f>
        <v>0</v>
      </c>
      <c r="BM81" s="25">
        <f>IsWalking!B81</f>
        <v>0</v>
      </c>
      <c r="BN81" s="25">
        <f>IsWalking!C81</f>
        <v>0</v>
      </c>
      <c r="BO81" s="25">
        <f>IsWalking!D81</f>
        <v>0</v>
      </c>
      <c r="BP81" s="25">
        <f>IsWalking!E81</f>
        <v>0</v>
      </c>
      <c r="BQ81" s="25">
        <f>IsWalking!F81</f>
        <v>0</v>
      </c>
      <c r="BR81" s="25">
        <f>IsWalking!G81</f>
        <v>0</v>
      </c>
      <c r="BS81" s="25">
        <f>IsWalking!H81</f>
        <v>0</v>
      </c>
      <c r="BT81" s="25">
        <f>IsWalking!I81</f>
        <v>0</v>
      </c>
      <c r="BU81" s="25">
        <f>IsWalking!J81</f>
        <v>0</v>
      </c>
      <c r="BV81" s="25">
        <f>IsWalking!K81</f>
        <v>0</v>
      </c>
      <c r="BW81" s="25">
        <f>IsWalking!L81</f>
        <v>0</v>
      </c>
      <c r="BX81" s="25">
        <f>IsRunning!B81</f>
        <v>0</v>
      </c>
      <c r="BY81" s="25">
        <f>IsRunning!C81</f>
        <v>0</v>
      </c>
      <c r="BZ81" s="25">
        <f>IsRunning!D81</f>
        <v>0</v>
      </c>
      <c r="CA81" s="25">
        <f>IsRunning!E81</f>
        <v>0</v>
      </c>
      <c r="CB81" s="25">
        <f>IsRunning!F81</f>
        <v>0</v>
      </c>
      <c r="CC81" s="25">
        <f>IsRunning!G81</f>
        <v>0</v>
      </c>
      <c r="CD81" s="25">
        <f>IsRunning!H81</f>
        <v>0</v>
      </c>
      <c r="CE81" s="25">
        <f>IsRunning!I81</f>
        <v>0</v>
      </c>
      <c r="CF81" s="25">
        <f>IsRunning!J81</f>
        <v>0</v>
      </c>
      <c r="CG81" s="25">
        <f>IsRunning!K81</f>
        <v>0</v>
      </c>
      <c r="CH81" s="25">
        <f>IsRunning!L81</f>
        <v>0</v>
      </c>
      <c r="CI81" s="29">
        <f>IsCourse!B81</f>
        <v>0</v>
      </c>
      <c r="CJ81" s="29">
        <f>IsCourse!C81</f>
        <v>0</v>
      </c>
      <c r="CK81" s="29">
        <f>IsCourse!D81</f>
        <v>0</v>
      </c>
      <c r="CL81" s="29">
        <f>IsZone1!B81</f>
        <v>1</v>
      </c>
      <c r="CM81" s="29">
        <f>IsZone1!C81</f>
        <v>0</v>
      </c>
      <c r="CN81" s="29">
        <f>IsZone1!D81</f>
        <v>0</v>
      </c>
      <c r="CO81" s="29">
        <f>IsZone1!E81</f>
        <v>0</v>
      </c>
      <c r="CP81" s="29">
        <f>IsZone1!F81</f>
        <v>0</v>
      </c>
      <c r="CQ81" s="29">
        <f>IsZone1!G81</f>
        <v>0</v>
      </c>
      <c r="CR81" s="29">
        <f>IsZone1!H81</f>
        <v>1</v>
      </c>
      <c r="CS81" s="29">
        <f>IsZone2!B81</f>
        <v>0</v>
      </c>
      <c r="CT81" s="29">
        <f>IsZone2!C81</f>
        <v>0</v>
      </c>
      <c r="CU81" s="29">
        <f>IsZone2!D81</f>
        <v>0</v>
      </c>
      <c r="CV81" s="29">
        <f>IsZone2!E81</f>
        <v>0</v>
      </c>
      <c r="CW81" s="29">
        <f>IsZone2!F81</f>
        <v>0</v>
      </c>
      <c r="CX81" s="29">
        <f>IsZone2!G81</f>
        <v>0</v>
      </c>
      <c r="CY81" s="29">
        <f>IsZone2!H81</f>
        <v>0</v>
      </c>
      <c r="CZ81" s="25">
        <f>IsZone3!B81</f>
        <v>0</v>
      </c>
      <c r="DA81" s="25">
        <f>IsZone3!C81</f>
        <v>0</v>
      </c>
      <c r="DB81" s="25">
        <f>IsZone3!D81</f>
        <v>0</v>
      </c>
      <c r="DC81" s="25">
        <f>IsZone3!E81</f>
        <v>0</v>
      </c>
      <c r="DD81" s="25">
        <f>IsZone3!F81</f>
        <v>0</v>
      </c>
      <c r="DE81" s="25">
        <f>IsZone3!G81</f>
        <v>0</v>
      </c>
      <c r="DF81" s="25">
        <f>IsZone3!H81</f>
        <v>0</v>
      </c>
      <c r="DG81" s="25">
        <f>IsZone4!B81</f>
        <v>0</v>
      </c>
      <c r="DH81" s="25">
        <f>IsZone4!C81</f>
        <v>0</v>
      </c>
      <c r="DI81" s="25">
        <f>IsZone4!D81</f>
        <v>0</v>
      </c>
      <c r="DJ81" s="25">
        <f>IsZone4!E81</f>
        <v>0</v>
      </c>
      <c r="DK81" s="25">
        <f>IsZone4!F81</f>
        <v>0</v>
      </c>
      <c r="DL81" s="25">
        <f>IsZone4!G81</f>
        <v>0</v>
      </c>
      <c r="DM81" s="25">
        <f>IsZone4!H81</f>
        <v>0</v>
      </c>
      <c r="DN81" s="25">
        <f>IsZone5!B81</f>
        <v>0</v>
      </c>
      <c r="DO81" s="25">
        <f>IsZone5!C81</f>
        <v>0</v>
      </c>
      <c r="DP81" s="25">
        <f>IsZone5!D81</f>
        <v>0</v>
      </c>
      <c r="DQ81" s="25">
        <f>IsZone5!E81</f>
        <v>0</v>
      </c>
      <c r="DR81" s="25">
        <f>IsZone5!F81</f>
        <v>0</v>
      </c>
      <c r="DS81" s="25">
        <f>IsZone5!G81</f>
        <v>0</v>
      </c>
      <c r="DT81" s="25">
        <f>IsZone5!H81</f>
        <v>0</v>
      </c>
      <c r="DU81" s="29">
        <f>IsAnything!B81</f>
        <v>0</v>
      </c>
      <c r="DV81" s="29">
        <f>IsAnything!C81</f>
        <v>0</v>
      </c>
      <c r="DW81" s="29">
        <f>IsAnything!D81</f>
        <v>0</v>
      </c>
      <c r="DX81" s="29">
        <f>IsAnything!E81</f>
        <v>1</v>
      </c>
      <c r="DY81" s="29">
        <f>IsAnything!F81</f>
        <v>1</v>
      </c>
      <c r="DZ81" s="29">
        <f>IsAnything!G81</f>
        <v>1</v>
      </c>
    </row>
    <row r="82" spans="1:130" x14ac:dyDescent="0.15">
      <c r="A82" s="29">
        <f>Data!A82</f>
        <v>81</v>
      </c>
      <c r="B82" s="70">
        <f>Data!B82</f>
        <v>44357</v>
      </c>
      <c r="C82" s="71">
        <f>Data!C82</f>
        <v>0.83819444444444446</v>
      </c>
      <c r="D82" s="72">
        <f>Data!D82</f>
        <v>44357.838194444441</v>
      </c>
      <c r="E82" s="29" t="str">
        <f>Data!E82</f>
        <v>Trail Walking</v>
      </c>
      <c r="F82" s="29">
        <f>Data!F82</f>
        <v>6</v>
      </c>
      <c r="G82" s="29">
        <f>Data!G82</f>
        <v>109</v>
      </c>
      <c r="H82" s="29" t="str">
        <f>Data!H82</f>
        <v>Hawk's Ridge</v>
      </c>
      <c r="I82" s="29">
        <f>Data!I82</f>
        <v>6</v>
      </c>
      <c r="J82" s="29">
        <f>Data!J82</f>
        <v>112</v>
      </c>
      <c r="K82" s="29">
        <f>Data!K82</f>
        <v>146</v>
      </c>
      <c r="L82" s="29">
        <f>Data!L82</f>
        <v>641</v>
      </c>
      <c r="M82" s="29">
        <f>Data!M82</f>
        <v>2</v>
      </c>
      <c r="N82" s="29">
        <f>Data!N82</f>
        <v>6.32</v>
      </c>
      <c r="O82" s="29">
        <f>Data!O82</f>
        <v>3.4843205574913001</v>
      </c>
      <c r="P82" s="29">
        <f>Data!P82</f>
        <v>744</v>
      </c>
      <c r="Q82" s="29">
        <f>Data!Q82</f>
        <v>74</v>
      </c>
      <c r="R82" s="29">
        <f>Data!R82</f>
        <v>70</v>
      </c>
      <c r="S82" s="29">
        <f>Data!S82</f>
        <v>87</v>
      </c>
      <c r="T82" s="25">
        <f>Work!B82</f>
        <v>-0.23876064334547492</v>
      </c>
      <c r="U82" s="25">
        <f>Work!C82</f>
        <v>0.27242924054307155</v>
      </c>
      <c r="V82" s="25">
        <f>Work!D82</f>
        <v>32864</v>
      </c>
      <c r="W82" s="25">
        <f>Work!E82</f>
        <v>301.50458715596329</v>
      </c>
      <c r="X82" s="25">
        <f>Work!F82</f>
        <v>10016.947200000001</v>
      </c>
      <c r="Y82" s="25">
        <f>Work!G82</f>
        <v>91.898598165137614</v>
      </c>
      <c r="Z82" s="25">
        <f>Work!H82</f>
        <v>2.263875365141188E-2</v>
      </c>
      <c r="AA82" s="25">
        <f>Work!I82</f>
        <v>6.8256880733944953</v>
      </c>
      <c r="AB82" s="25">
        <f>Work!J82</f>
        <v>226.77120000000002</v>
      </c>
      <c r="AC82" s="25">
        <f>Work!K82</f>
        <v>7.4274128529698155E-2</v>
      </c>
      <c r="AD82" s="25">
        <f>Work!L82</f>
        <v>2.0804697247706425</v>
      </c>
      <c r="AE82" s="25">
        <f>Work!M82</f>
        <v>5.8807339449541285</v>
      </c>
      <c r="AF82" s="25">
        <f>Work!N82</f>
        <v>1.9504625121713731E-2</v>
      </c>
      <c r="AG82" s="25">
        <f>Work!O82</f>
        <v>6.3991552236593599E-2</v>
      </c>
      <c r="AH82" s="25">
        <f>Work!P82</f>
        <v>0.13651591305477662</v>
      </c>
      <c r="AI82" s="25">
        <f>Work!Q82</f>
        <v>-8.3725427614047485E-2</v>
      </c>
      <c r="AJ82" s="25">
        <f>Work!R82</f>
        <v>5.2506553079947574E-2</v>
      </c>
      <c r="AK82" s="25">
        <f>Work!S82</f>
        <v>0.35066678679073965</v>
      </c>
      <c r="AL82" s="25">
        <f>Work!T82</f>
        <v>171483.85428766848</v>
      </c>
      <c r="AM82" s="25">
        <f>Work!U82</f>
        <v>17.119372885150923</v>
      </c>
      <c r="AN82" s="25">
        <f>Work!V82</f>
        <v>1573.2463696116374</v>
      </c>
      <c r="AO82" s="25">
        <f>Work!W82</f>
        <v>16114.868858586939</v>
      </c>
      <c r="AP82" s="25">
        <f>IsYoga!C82</f>
        <v>0</v>
      </c>
      <c r="AQ82" s="25">
        <f>IsYoga!D82</f>
        <v>0</v>
      </c>
      <c r="AR82" s="25">
        <f>IsYoga!E82</f>
        <v>0</v>
      </c>
      <c r="AS82" s="25">
        <f>IsYoga!F82</f>
        <v>0</v>
      </c>
      <c r="AT82" s="25">
        <f>IsYoga!G82</f>
        <v>0</v>
      </c>
      <c r="AU82" s="25">
        <f>IsYoga!H82</f>
        <v>0</v>
      </c>
      <c r="AV82" s="25">
        <f>IsYoga!I82</f>
        <v>0</v>
      </c>
      <c r="AW82" s="25">
        <f>IsYoga!J82</f>
        <v>0</v>
      </c>
      <c r="AX82" s="25">
        <f>IsYoga!K82</f>
        <v>0</v>
      </c>
      <c r="AY82" s="25">
        <f>IsYoga!L82</f>
        <v>0</v>
      </c>
      <c r="AZ82" s="25">
        <f>IsBiking!C82</f>
        <v>0</v>
      </c>
      <c r="BA82" s="25">
        <f>IsBiking!D82</f>
        <v>0</v>
      </c>
      <c r="BB82" s="25">
        <f>IsBiking!E82</f>
        <v>0</v>
      </c>
      <c r="BC82" s="25">
        <f>IsBiking!F82</f>
        <v>0</v>
      </c>
      <c r="BD82" s="25">
        <f>IsBiking!G82</f>
        <v>0</v>
      </c>
      <c r="BE82" s="25">
        <f>IsBiking!H82</f>
        <v>0</v>
      </c>
      <c r="BF82" s="25">
        <f>IsBiking!I82</f>
        <v>0</v>
      </c>
      <c r="BG82" s="25">
        <f>IsBiking!J82</f>
        <v>0</v>
      </c>
      <c r="BH82" s="25">
        <f>IsBiking!K82</f>
        <v>0</v>
      </c>
      <c r="BI82" s="25">
        <f>IsBiking!L82</f>
        <v>0</v>
      </c>
      <c r="BJ82" s="25">
        <f>IsBiking!M82</f>
        <v>0</v>
      </c>
      <c r="BK82" s="25">
        <f>IsBiking!N82</f>
        <v>0</v>
      </c>
      <c r="BL82" s="25">
        <f>IsBiking!O82</f>
        <v>0</v>
      </c>
      <c r="BM82" s="25">
        <f>IsWalking!B82</f>
        <v>0</v>
      </c>
      <c r="BN82" s="25">
        <f>IsWalking!C82</f>
        <v>0</v>
      </c>
      <c r="BO82" s="25">
        <f>IsWalking!D82</f>
        <v>0</v>
      </c>
      <c r="BP82" s="25">
        <f>IsWalking!E82</f>
        <v>0</v>
      </c>
      <c r="BQ82" s="25">
        <f>IsWalking!F82</f>
        <v>0</v>
      </c>
      <c r="BR82" s="25">
        <f>IsWalking!G82</f>
        <v>0</v>
      </c>
      <c r="BS82" s="25">
        <f>IsWalking!H82</f>
        <v>0</v>
      </c>
      <c r="BT82" s="25">
        <f>IsWalking!I82</f>
        <v>0</v>
      </c>
      <c r="BU82" s="25">
        <f>IsWalking!J82</f>
        <v>0</v>
      </c>
      <c r="BV82" s="25">
        <f>IsWalking!K82</f>
        <v>0</v>
      </c>
      <c r="BW82" s="25">
        <f>IsWalking!L82</f>
        <v>0</v>
      </c>
      <c r="BX82" s="25">
        <f>IsRunning!B82</f>
        <v>0</v>
      </c>
      <c r="BY82" s="25">
        <f>IsRunning!C82</f>
        <v>0</v>
      </c>
      <c r="BZ82" s="25">
        <f>IsRunning!D82</f>
        <v>0</v>
      </c>
      <c r="CA82" s="25">
        <f>IsRunning!E82</f>
        <v>0</v>
      </c>
      <c r="CB82" s="25">
        <f>IsRunning!F82</f>
        <v>0</v>
      </c>
      <c r="CC82" s="25">
        <f>IsRunning!G82</f>
        <v>0</v>
      </c>
      <c r="CD82" s="25">
        <f>IsRunning!H82</f>
        <v>0</v>
      </c>
      <c r="CE82" s="25">
        <f>IsRunning!I82</f>
        <v>0</v>
      </c>
      <c r="CF82" s="25">
        <f>IsRunning!J82</f>
        <v>0</v>
      </c>
      <c r="CG82" s="25">
        <f>IsRunning!K82</f>
        <v>0</v>
      </c>
      <c r="CH82" s="25">
        <f>IsRunning!L82</f>
        <v>0</v>
      </c>
      <c r="CI82" s="29">
        <f>IsCourse!B82</f>
        <v>1</v>
      </c>
      <c r="CJ82" s="29">
        <f>IsCourse!C82</f>
        <v>0</v>
      </c>
      <c r="CK82" s="29">
        <f>IsCourse!D82</f>
        <v>0</v>
      </c>
      <c r="CL82" s="29">
        <f>IsZone1!B82</f>
        <v>0</v>
      </c>
      <c r="CM82" s="29">
        <f>IsZone1!C82</f>
        <v>0</v>
      </c>
      <c r="CN82" s="29">
        <f>IsZone1!D82</f>
        <v>0</v>
      </c>
      <c r="CO82" s="29">
        <f>IsZone1!E82</f>
        <v>0</v>
      </c>
      <c r="CP82" s="29">
        <f>IsZone1!F82</f>
        <v>0</v>
      </c>
      <c r="CQ82" s="29">
        <f>IsZone1!G82</f>
        <v>0</v>
      </c>
      <c r="CR82" s="29">
        <f>IsZone1!H82</f>
        <v>0</v>
      </c>
      <c r="CS82" s="29">
        <f>IsZone2!B82</f>
        <v>1</v>
      </c>
      <c r="CT82" s="29">
        <f>IsZone2!C82</f>
        <v>0</v>
      </c>
      <c r="CU82" s="29">
        <f>IsZone2!D82</f>
        <v>0</v>
      </c>
      <c r="CV82" s="29">
        <f>IsZone2!E82</f>
        <v>0</v>
      </c>
      <c r="CW82" s="29">
        <f>IsZone2!F82</f>
        <v>0</v>
      </c>
      <c r="CX82" s="29">
        <f>IsZone2!G82</f>
        <v>1</v>
      </c>
      <c r="CY82" s="29">
        <f>IsZone2!H82</f>
        <v>1</v>
      </c>
      <c r="CZ82" s="25">
        <f>IsZone3!B82</f>
        <v>0</v>
      </c>
      <c r="DA82" s="25">
        <f>IsZone3!C82</f>
        <v>0</v>
      </c>
      <c r="DB82" s="25">
        <f>IsZone3!D82</f>
        <v>0</v>
      </c>
      <c r="DC82" s="25">
        <f>IsZone3!E82</f>
        <v>0</v>
      </c>
      <c r="DD82" s="25">
        <f>IsZone3!F82</f>
        <v>0</v>
      </c>
      <c r="DE82" s="25">
        <f>IsZone3!G82</f>
        <v>0</v>
      </c>
      <c r="DF82" s="25">
        <f>IsZone3!H82</f>
        <v>0</v>
      </c>
      <c r="DG82" s="25">
        <f>IsZone4!B82</f>
        <v>0</v>
      </c>
      <c r="DH82" s="25">
        <f>IsZone4!C82</f>
        <v>0</v>
      </c>
      <c r="DI82" s="25">
        <f>IsZone4!D82</f>
        <v>0</v>
      </c>
      <c r="DJ82" s="25">
        <f>IsZone4!E82</f>
        <v>0</v>
      </c>
      <c r="DK82" s="25">
        <f>IsZone4!F82</f>
        <v>0</v>
      </c>
      <c r="DL82" s="25">
        <f>IsZone4!G82</f>
        <v>0</v>
      </c>
      <c r="DM82" s="25">
        <f>IsZone4!H82</f>
        <v>0</v>
      </c>
      <c r="DN82" s="25">
        <f>IsZone5!B82</f>
        <v>0</v>
      </c>
      <c r="DO82" s="25">
        <f>IsZone5!C82</f>
        <v>0</v>
      </c>
      <c r="DP82" s="25">
        <f>IsZone5!D82</f>
        <v>0</v>
      </c>
      <c r="DQ82" s="25">
        <f>IsZone5!E82</f>
        <v>0</v>
      </c>
      <c r="DR82" s="25">
        <f>IsZone5!F82</f>
        <v>0</v>
      </c>
      <c r="DS82" s="25">
        <f>IsZone5!G82</f>
        <v>0</v>
      </c>
      <c r="DT82" s="25">
        <f>IsZone5!H82</f>
        <v>0</v>
      </c>
      <c r="DU82" s="29">
        <f>IsAnything!B82</f>
        <v>1</v>
      </c>
      <c r="DV82" s="29">
        <f>IsAnything!C82</f>
        <v>1</v>
      </c>
      <c r="DW82" s="29">
        <f>IsAnything!D82</f>
        <v>1</v>
      </c>
      <c r="DX82" s="29">
        <f>IsAnything!E82</f>
        <v>1</v>
      </c>
      <c r="DY82" s="29">
        <f>IsAnything!F82</f>
        <v>1</v>
      </c>
      <c r="DZ82" s="29">
        <f>IsAnything!G82</f>
        <v>1</v>
      </c>
    </row>
    <row r="83" spans="1:130" x14ac:dyDescent="0.15">
      <c r="A83" s="29">
        <f>Data!A83</f>
        <v>82</v>
      </c>
      <c r="B83" s="70">
        <f>Data!B83</f>
        <v>44359</v>
      </c>
      <c r="C83" s="71">
        <f>Data!C83</f>
        <v>0.40347222222222223</v>
      </c>
      <c r="D83" s="72">
        <f>Data!D83</f>
        <v>44359.40347222222</v>
      </c>
      <c r="E83" s="29" t="str">
        <f>Data!E83</f>
        <v>Yoga</v>
      </c>
      <c r="F83" s="29">
        <f>Data!F83</f>
        <v>0</v>
      </c>
      <c r="G83" s="29">
        <f>Data!G83</f>
        <v>69</v>
      </c>
      <c r="H83" s="29" t="str">
        <f>Data!H83</f>
        <v>Southern Soul</v>
      </c>
      <c r="I83" s="29">
        <f>Data!I83</f>
        <v>11</v>
      </c>
      <c r="J83" s="29">
        <f>Data!J83</f>
        <v>109</v>
      </c>
      <c r="K83" s="29">
        <f>Data!K83</f>
        <v>150</v>
      </c>
      <c r="L83" s="29">
        <f>Data!L83</f>
        <v>453</v>
      </c>
      <c r="M83" s="29">
        <f>Data!M83</f>
        <v>2</v>
      </c>
      <c r="N83" s="29">
        <f>Data!N83</f>
        <v>0</v>
      </c>
      <c r="O83" s="29">
        <f>Data!O83</f>
        <v>0</v>
      </c>
      <c r="P83" s="29">
        <f>Data!P83</f>
        <v>0</v>
      </c>
      <c r="Q83" s="29">
        <f>Data!Q83</f>
        <v>90</v>
      </c>
      <c r="R83" s="29">
        <f>Data!R83</f>
        <v>72</v>
      </c>
      <c r="S83" s="29">
        <f>Data!S83</f>
        <v>74</v>
      </c>
      <c r="T83" s="25">
        <f>Work!B83</f>
        <v>-0.3775237478728265</v>
      </c>
      <c r="U83" s="25">
        <f>Work!C83</f>
        <v>0.47038820425949079</v>
      </c>
      <c r="V83" s="25">
        <f>Work!D83</f>
        <v>0</v>
      </c>
      <c r="W83" s="25">
        <f>Work!E83</f>
        <v>0</v>
      </c>
      <c r="X83" s="25">
        <f>Work!F83</f>
        <v>0</v>
      </c>
      <c r="Y83" s="25">
        <f>Work!G83</f>
        <v>0</v>
      </c>
      <c r="Z83" s="25">
        <f>Work!H83</f>
        <v>0</v>
      </c>
      <c r="AA83" s="25">
        <f>Work!I83</f>
        <v>0</v>
      </c>
      <c r="AB83" s="25">
        <f>Work!J83</f>
        <v>0</v>
      </c>
      <c r="AC83" s="25">
        <f>Work!K83</f>
        <v>0</v>
      </c>
      <c r="AD83" s="25">
        <f>Work!L83</f>
        <v>0</v>
      </c>
      <c r="AE83" s="25">
        <f>Work!M83</f>
        <v>6.5652173913043477</v>
      </c>
      <c r="AF83" s="25">
        <f>Work!N83</f>
        <v>0</v>
      </c>
      <c r="AG83" s="25">
        <f>Work!O83</f>
        <v>0</v>
      </c>
      <c r="AH83" s="25">
        <f>Work!P83</f>
        <v>-0.30504137413206422</v>
      </c>
      <c r="AI83" s="25">
        <f>Work!Q83</f>
        <v>7.8653463350750338E-2</v>
      </c>
      <c r="AJ83" s="25">
        <f>Work!R83</f>
        <v>6.0231352213801354E-2</v>
      </c>
      <c r="AK83" s="25">
        <f>Work!S83</f>
        <v>-0.20834043896291718</v>
      </c>
      <c r="AL83" s="25">
        <f>Work!T83</f>
        <v>0</v>
      </c>
      <c r="AM83" s="25">
        <f>Work!U83</f>
        <v>0</v>
      </c>
      <c r="AN83" s="25">
        <f>Work!V83</f>
        <v>0</v>
      </c>
      <c r="AO83" s="25">
        <f>Work!W83</f>
        <v>-0.63579374146814294</v>
      </c>
      <c r="AP83" s="25">
        <f>IsYoga!C83</f>
        <v>1</v>
      </c>
      <c r="AQ83" s="25">
        <f>IsYoga!D83</f>
        <v>0</v>
      </c>
      <c r="AR83" s="25">
        <f>IsYoga!E83</f>
        <v>1</v>
      </c>
      <c r="AS83" s="25">
        <f>IsYoga!F83</f>
        <v>0</v>
      </c>
      <c r="AT83" s="25">
        <f>IsYoga!G83</f>
        <v>0</v>
      </c>
      <c r="AU83" s="25">
        <f>IsYoga!H83</f>
        <v>0</v>
      </c>
      <c r="AV83" s="25">
        <f>IsYoga!I83</f>
        <v>0</v>
      </c>
      <c r="AW83" s="25">
        <f>IsYoga!J83</f>
        <v>1</v>
      </c>
      <c r="AX83" s="25">
        <f>IsYoga!K83</f>
        <v>1</v>
      </c>
      <c r="AY83" s="25">
        <f>IsYoga!L83</f>
        <v>1</v>
      </c>
      <c r="AZ83" s="25">
        <f>IsBiking!C83</f>
        <v>0</v>
      </c>
      <c r="BA83" s="25">
        <f>IsBiking!D83</f>
        <v>0</v>
      </c>
      <c r="BB83" s="25">
        <f>IsBiking!E83</f>
        <v>0</v>
      </c>
      <c r="BC83" s="25">
        <f>IsBiking!F83</f>
        <v>0</v>
      </c>
      <c r="BD83" s="25">
        <f>IsBiking!G83</f>
        <v>0</v>
      </c>
      <c r="BE83" s="25">
        <f>IsBiking!H83</f>
        <v>0</v>
      </c>
      <c r="BF83" s="25">
        <f>IsBiking!I83</f>
        <v>0</v>
      </c>
      <c r="BG83" s="25">
        <f>IsBiking!J83</f>
        <v>0</v>
      </c>
      <c r="BH83" s="25">
        <f>IsBiking!K83</f>
        <v>0</v>
      </c>
      <c r="BI83" s="25">
        <f>IsBiking!L83</f>
        <v>0</v>
      </c>
      <c r="BJ83" s="25">
        <f>IsBiking!M83</f>
        <v>0</v>
      </c>
      <c r="BK83" s="25">
        <f>IsBiking!N83</f>
        <v>0</v>
      </c>
      <c r="BL83" s="25">
        <f>IsBiking!O83</f>
        <v>0</v>
      </c>
      <c r="BM83" s="25">
        <f>IsWalking!B83</f>
        <v>0</v>
      </c>
      <c r="BN83" s="25">
        <f>IsWalking!C83</f>
        <v>0</v>
      </c>
      <c r="BO83" s="25">
        <f>IsWalking!D83</f>
        <v>0</v>
      </c>
      <c r="BP83" s="25">
        <f>IsWalking!E83</f>
        <v>0</v>
      </c>
      <c r="BQ83" s="25">
        <f>IsWalking!F83</f>
        <v>0</v>
      </c>
      <c r="BR83" s="25">
        <f>IsWalking!G83</f>
        <v>0</v>
      </c>
      <c r="BS83" s="25">
        <f>IsWalking!H83</f>
        <v>0</v>
      </c>
      <c r="BT83" s="25">
        <f>IsWalking!I83</f>
        <v>0</v>
      </c>
      <c r="BU83" s="25">
        <f>IsWalking!J83</f>
        <v>0</v>
      </c>
      <c r="BV83" s="25">
        <f>IsWalking!K83</f>
        <v>0</v>
      </c>
      <c r="BW83" s="25">
        <f>IsWalking!L83</f>
        <v>0</v>
      </c>
      <c r="BX83" s="25">
        <f>IsRunning!B83</f>
        <v>0</v>
      </c>
      <c r="BY83" s="25">
        <f>IsRunning!C83</f>
        <v>0</v>
      </c>
      <c r="BZ83" s="25">
        <f>IsRunning!D83</f>
        <v>0</v>
      </c>
      <c r="CA83" s="25">
        <f>IsRunning!E83</f>
        <v>0</v>
      </c>
      <c r="CB83" s="25">
        <f>IsRunning!F83</f>
        <v>0</v>
      </c>
      <c r="CC83" s="25">
        <f>IsRunning!G83</f>
        <v>0</v>
      </c>
      <c r="CD83" s="25">
        <f>IsRunning!H83</f>
        <v>0</v>
      </c>
      <c r="CE83" s="25">
        <f>IsRunning!I83</f>
        <v>0</v>
      </c>
      <c r="CF83" s="25">
        <f>IsRunning!J83</f>
        <v>0</v>
      </c>
      <c r="CG83" s="25">
        <f>IsRunning!K83</f>
        <v>0</v>
      </c>
      <c r="CH83" s="25">
        <f>IsRunning!L83</f>
        <v>0</v>
      </c>
      <c r="CI83" s="29">
        <f>IsCourse!B83</f>
        <v>0</v>
      </c>
      <c r="CJ83" s="29">
        <f>IsCourse!C83</f>
        <v>0</v>
      </c>
      <c r="CK83" s="29">
        <f>IsCourse!D83</f>
        <v>0</v>
      </c>
      <c r="CL83" s="29">
        <f>IsZone1!B83</f>
        <v>0</v>
      </c>
      <c r="CM83" s="29">
        <f>IsZone1!C83</f>
        <v>0</v>
      </c>
      <c r="CN83" s="29">
        <f>IsZone1!D83</f>
        <v>0</v>
      </c>
      <c r="CO83" s="29">
        <f>IsZone1!E83</f>
        <v>0</v>
      </c>
      <c r="CP83" s="29">
        <f>IsZone1!F83</f>
        <v>0</v>
      </c>
      <c r="CQ83" s="29">
        <f>IsZone1!G83</f>
        <v>0</v>
      </c>
      <c r="CR83" s="29">
        <f>IsZone1!H83</f>
        <v>0</v>
      </c>
      <c r="CS83" s="29">
        <f>IsZone2!B83</f>
        <v>1</v>
      </c>
      <c r="CT83" s="29">
        <f>IsZone2!C83</f>
        <v>0</v>
      </c>
      <c r="CU83" s="29">
        <f>IsZone2!D83</f>
        <v>0</v>
      </c>
      <c r="CV83" s="29">
        <f>IsZone2!E83</f>
        <v>0</v>
      </c>
      <c r="CW83" s="29">
        <f>IsZone2!F83</f>
        <v>1</v>
      </c>
      <c r="CX83" s="29">
        <f>IsZone2!G83</f>
        <v>1</v>
      </c>
      <c r="CY83" s="29">
        <f>IsZone2!H83</f>
        <v>1</v>
      </c>
      <c r="CZ83" s="25">
        <f>IsZone3!B83</f>
        <v>0</v>
      </c>
      <c r="DA83" s="25">
        <f>IsZone3!C83</f>
        <v>0</v>
      </c>
      <c r="DB83" s="25">
        <f>IsZone3!D83</f>
        <v>0</v>
      </c>
      <c r="DC83" s="25">
        <f>IsZone3!E83</f>
        <v>0</v>
      </c>
      <c r="DD83" s="25">
        <f>IsZone3!F83</f>
        <v>0</v>
      </c>
      <c r="DE83" s="25">
        <f>IsZone3!G83</f>
        <v>0</v>
      </c>
      <c r="DF83" s="25">
        <f>IsZone3!H83</f>
        <v>0</v>
      </c>
      <c r="DG83" s="25">
        <f>IsZone4!B83</f>
        <v>0</v>
      </c>
      <c r="DH83" s="25">
        <f>IsZone4!C83</f>
        <v>0</v>
      </c>
      <c r="DI83" s="25">
        <f>IsZone4!D83</f>
        <v>0</v>
      </c>
      <c r="DJ83" s="25">
        <f>IsZone4!E83</f>
        <v>0</v>
      </c>
      <c r="DK83" s="25">
        <f>IsZone4!F83</f>
        <v>0</v>
      </c>
      <c r="DL83" s="25">
        <f>IsZone4!G83</f>
        <v>0</v>
      </c>
      <c r="DM83" s="25">
        <f>IsZone4!H83</f>
        <v>0</v>
      </c>
      <c r="DN83" s="25">
        <f>IsZone5!B83</f>
        <v>0</v>
      </c>
      <c r="DO83" s="25">
        <f>IsZone5!C83</f>
        <v>0</v>
      </c>
      <c r="DP83" s="25">
        <f>IsZone5!D83</f>
        <v>0</v>
      </c>
      <c r="DQ83" s="25">
        <f>IsZone5!E83</f>
        <v>0</v>
      </c>
      <c r="DR83" s="25">
        <f>IsZone5!F83</f>
        <v>0</v>
      </c>
      <c r="DS83" s="25">
        <f>IsZone5!G83</f>
        <v>0</v>
      </c>
      <c r="DT83" s="25">
        <f>IsZone5!H83</f>
        <v>0</v>
      </c>
      <c r="DU83" s="29">
        <f>IsAnything!B83</f>
        <v>0</v>
      </c>
      <c r="DV83" s="29">
        <f>IsAnything!C83</f>
        <v>0</v>
      </c>
      <c r="DW83" s="29">
        <f>IsAnything!D83</f>
        <v>0</v>
      </c>
      <c r="DX83" s="29">
        <f>IsAnything!E83</f>
        <v>1</v>
      </c>
      <c r="DY83" s="29">
        <f>IsAnything!F83</f>
        <v>1</v>
      </c>
      <c r="DZ83" s="29">
        <f>IsAnything!G83</f>
        <v>1</v>
      </c>
    </row>
    <row r="84" spans="1:130" x14ac:dyDescent="0.15">
      <c r="A84" s="29">
        <f>Data!A84</f>
        <v>83</v>
      </c>
      <c r="B84" s="70">
        <f>Data!B84</f>
        <v>44359</v>
      </c>
      <c r="C84" s="71">
        <f>Data!C84</f>
        <v>0.41041666666666665</v>
      </c>
      <c r="D84" s="72">
        <f>Data!D84</f>
        <v>44359.410416666666</v>
      </c>
      <c r="E84" s="29" t="str">
        <f>Data!E84</f>
        <v>Trail Running</v>
      </c>
      <c r="F84" s="29">
        <f>Data!F84</f>
        <v>2</v>
      </c>
      <c r="G84" s="29">
        <f>Data!G84</f>
        <v>194</v>
      </c>
      <c r="H84" s="29" t="str">
        <f>Data!H84</f>
        <v>Stringers</v>
      </c>
      <c r="I84" s="29">
        <f>Data!I84</f>
        <v>12</v>
      </c>
      <c r="J84" s="29">
        <f>Data!J84</f>
        <v>138</v>
      </c>
      <c r="K84" s="29">
        <f>Data!K84</f>
        <v>170</v>
      </c>
      <c r="L84" s="29">
        <f>Data!L84</f>
        <v>1944</v>
      </c>
      <c r="M84" s="29">
        <f>Data!M84</f>
        <v>3</v>
      </c>
      <c r="N84" s="29">
        <f>Data!N84</f>
        <v>12.24</v>
      </c>
      <c r="O84" s="29">
        <f>Data!O84</f>
        <v>3.7759597230963</v>
      </c>
      <c r="P84" s="29">
        <f>Data!P84</f>
        <v>1759</v>
      </c>
      <c r="Q84" s="29">
        <f>Data!Q84</f>
        <v>88</v>
      </c>
      <c r="R84" s="29">
        <f>Data!R84</f>
        <v>70</v>
      </c>
      <c r="S84" s="29">
        <f>Data!S84</f>
        <v>55</v>
      </c>
      <c r="T84" s="25">
        <f>Work!B84</f>
        <v>0.9638529292249054</v>
      </c>
      <c r="U84" s="25">
        <f>Work!C84</f>
        <v>1.4601830228415871</v>
      </c>
      <c r="V84" s="25">
        <f>Work!D84</f>
        <v>63648</v>
      </c>
      <c r="W84" s="25">
        <f>Work!E84</f>
        <v>328.08247422680415</v>
      </c>
      <c r="X84" s="25">
        <f>Work!F84</f>
        <v>19399.910400000001</v>
      </c>
      <c r="Y84" s="25">
        <f>Work!G84</f>
        <v>99.999538144329904</v>
      </c>
      <c r="Z84" s="25">
        <f>Work!H84</f>
        <v>2.763637506284565E-2</v>
      </c>
      <c r="AA84" s="25">
        <f>Work!I84</f>
        <v>9.0670103092783503</v>
      </c>
      <c r="AB84" s="25">
        <f>Work!J84</f>
        <v>536.14319999999998</v>
      </c>
      <c r="AC84" s="25">
        <f>Work!K84</f>
        <v>9.0670524761186519E-2</v>
      </c>
      <c r="AD84" s="25">
        <f>Work!L84</f>
        <v>2.7636247422680413</v>
      </c>
      <c r="AE84" s="25">
        <f>Work!M84</f>
        <v>10.020618556701031</v>
      </c>
      <c r="AF84" s="25">
        <f>Work!N84</f>
        <v>3.0542986425339366E-2</v>
      </c>
      <c r="AG84" s="25">
        <f>Work!O84</f>
        <v>0.10020664837709765</v>
      </c>
      <c r="AH84" s="25">
        <f>Work!P84</f>
        <v>3.1968837066954872</v>
      </c>
      <c r="AI84" s="25">
        <f>Work!Q84</f>
        <v>0.89837264292679231</v>
      </c>
      <c r="AJ84" s="25">
        <f>Work!R84</f>
        <v>7.261317794710892E-2</v>
      </c>
      <c r="AK84" s="25">
        <f>Work!S84</f>
        <v>0.93206402728809479</v>
      </c>
      <c r="AL84" s="25">
        <f>Work!T84</f>
        <v>405430.24152151728</v>
      </c>
      <c r="AM84" s="25">
        <f>Work!U84</f>
        <v>20.898562579006409</v>
      </c>
      <c r="AN84" s="25">
        <f>Work!V84</f>
        <v>2089.8466057810169</v>
      </c>
      <c r="AO84" s="25">
        <f>Work!W84</f>
        <v>38100.402759276898</v>
      </c>
      <c r="AP84" s="25">
        <f>IsYoga!C84</f>
        <v>0</v>
      </c>
      <c r="AQ84" s="25">
        <f>IsYoga!D84</f>
        <v>0</v>
      </c>
      <c r="AR84" s="25">
        <f>IsYoga!E84</f>
        <v>0</v>
      </c>
      <c r="AS84" s="25">
        <f>IsYoga!F84</f>
        <v>0</v>
      </c>
      <c r="AT84" s="25">
        <f>IsYoga!G84</f>
        <v>0</v>
      </c>
      <c r="AU84" s="25">
        <f>IsYoga!H84</f>
        <v>0</v>
      </c>
      <c r="AV84" s="25">
        <f>IsYoga!I84</f>
        <v>0</v>
      </c>
      <c r="AW84" s="25">
        <f>IsYoga!J84</f>
        <v>0</v>
      </c>
      <c r="AX84" s="25">
        <f>IsYoga!K84</f>
        <v>0</v>
      </c>
      <c r="AY84" s="25">
        <f>IsYoga!L84</f>
        <v>0</v>
      </c>
      <c r="AZ84" s="25">
        <f>IsBiking!C84</f>
        <v>0</v>
      </c>
      <c r="BA84" s="25">
        <f>IsBiking!D84</f>
        <v>0</v>
      </c>
      <c r="BB84" s="25">
        <f>IsBiking!E84</f>
        <v>0</v>
      </c>
      <c r="BC84" s="25">
        <f>IsBiking!F84</f>
        <v>0</v>
      </c>
      <c r="BD84" s="25">
        <f>IsBiking!G84</f>
        <v>0</v>
      </c>
      <c r="BE84" s="25">
        <f>IsBiking!H84</f>
        <v>0</v>
      </c>
      <c r="BF84" s="25">
        <f>IsBiking!I84</f>
        <v>0</v>
      </c>
      <c r="BG84" s="25">
        <f>IsBiking!J84</f>
        <v>0</v>
      </c>
      <c r="BH84" s="25">
        <f>IsBiking!K84</f>
        <v>0</v>
      </c>
      <c r="BI84" s="25">
        <f>IsBiking!L84</f>
        <v>0</v>
      </c>
      <c r="BJ84" s="25">
        <f>IsBiking!M84</f>
        <v>0</v>
      </c>
      <c r="BK84" s="25">
        <f>IsBiking!N84</f>
        <v>0</v>
      </c>
      <c r="BL84" s="25">
        <f>IsBiking!O84</f>
        <v>0</v>
      </c>
      <c r="BM84" s="25">
        <f>IsWalking!B84</f>
        <v>0</v>
      </c>
      <c r="BN84" s="25">
        <f>IsWalking!C84</f>
        <v>0</v>
      </c>
      <c r="BO84" s="25">
        <f>IsWalking!D84</f>
        <v>0</v>
      </c>
      <c r="BP84" s="25">
        <f>IsWalking!E84</f>
        <v>0</v>
      </c>
      <c r="BQ84" s="25">
        <f>IsWalking!F84</f>
        <v>0</v>
      </c>
      <c r="BR84" s="25">
        <f>IsWalking!G84</f>
        <v>0</v>
      </c>
      <c r="BS84" s="25">
        <f>IsWalking!H84</f>
        <v>0</v>
      </c>
      <c r="BT84" s="25">
        <f>IsWalking!I84</f>
        <v>0</v>
      </c>
      <c r="BU84" s="25">
        <f>IsWalking!J84</f>
        <v>0</v>
      </c>
      <c r="BV84" s="25">
        <f>IsWalking!K84</f>
        <v>0</v>
      </c>
      <c r="BW84" s="25">
        <f>IsWalking!L84</f>
        <v>0</v>
      </c>
      <c r="BX84" s="25">
        <f>IsRunning!B84</f>
        <v>0</v>
      </c>
      <c r="BY84" s="25">
        <f>IsRunning!C84</f>
        <v>0</v>
      </c>
      <c r="BZ84" s="25">
        <f>IsRunning!D84</f>
        <v>0</v>
      </c>
      <c r="CA84" s="25">
        <f>IsRunning!E84</f>
        <v>0</v>
      </c>
      <c r="CB84" s="25">
        <f>IsRunning!F84</f>
        <v>0</v>
      </c>
      <c r="CC84" s="25">
        <f>IsRunning!G84</f>
        <v>0</v>
      </c>
      <c r="CD84" s="25">
        <f>IsRunning!H84</f>
        <v>0</v>
      </c>
      <c r="CE84" s="25">
        <f>IsRunning!I84</f>
        <v>0</v>
      </c>
      <c r="CF84" s="25">
        <f>IsRunning!J84</f>
        <v>0</v>
      </c>
      <c r="CG84" s="25">
        <f>IsRunning!K84</f>
        <v>0</v>
      </c>
      <c r="CH84" s="25">
        <f>IsRunning!L84</f>
        <v>0</v>
      </c>
      <c r="CI84" s="29">
        <f>IsCourse!B84</f>
        <v>0</v>
      </c>
      <c r="CJ84" s="29">
        <f>IsCourse!C84</f>
        <v>0</v>
      </c>
      <c r="CK84" s="29">
        <f>IsCourse!D84</f>
        <v>1</v>
      </c>
      <c r="CL84" s="29">
        <f>IsZone1!B84</f>
        <v>0</v>
      </c>
      <c r="CM84" s="29">
        <f>IsZone1!C84</f>
        <v>0</v>
      </c>
      <c r="CN84" s="29">
        <f>IsZone1!D84</f>
        <v>0</v>
      </c>
      <c r="CO84" s="29">
        <f>IsZone1!E84</f>
        <v>0</v>
      </c>
      <c r="CP84" s="29">
        <f>IsZone1!F84</f>
        <v>0</v>
      </c>
      <c r="CQ84" s="29">
        <f>IsZone1!G84</f>
        <v>0</v>
      </c>
      <c r="CR84" s="29">
        <f>IsZone1!H84</f>
        <v>0</v>
      </c>
      <c r="CS84" s="29">
        <f>IsZone2!B84</f>
        <v>0</v>
      </c>
      <c r="CT84" s="29">
        <f>IsZone2!C84</f>
        <v>0</v>
      </c>
      <c r="CU84" s="29">
        <f>IsZone2!D84</f>
        <v>0</v>
      </c>
      <c r="CV84" s="29">
        <f>IsZone2!E84</f>
        <v>0</v>
      </c>
      <c r="CW84" s="29">
        <f>IsZone2!F84</f>
        <v>0</v>
      </c>
      <c r="CX84" s="29">
        <f>IsZone2!G84</f>
        <v>0</v>
      </c>
      <c r="CY84" s="29">
        <f>IsZone2!H84</f>
        <v>0</v>
      </c>
      <c r="CZ84" s="25">
        <f>IsZone3!B84</f>
        <v>1</v>
      </c>
      <c r="DA84" s="25">
        <f>IsZone3!C84</f>
        <v>0</v>
      </c>
      <c r="DB84" s="25">
        <f>IsZone3!D84</f>
        <v>0</v>
      </c>
      <c r="DC84" s="25">
        <f>IsZone3!E84</f>
        <v>0</v>
      </c>
      <c r="DD84" s="25">
        <f>IsZone3!F84</f>
        <v>0</v>
      </c>
      <c r="DE84" s="25">
        <f>IsZone3!G84</f>
        <v>0</v>
      </c>
      <c r="DF84" s="25">
        <f>IsZone3!H84</f>
        <v>0</v>
      </c>
      <c r="DG84" s="25">
        <f>IsZone4!B84</f>
        <v>0</v>
      </c>
      <c r="DH84" s="25">
        <f>IsZone4!C84</f>
        <v>0</v>
      </c>
      <c r="DI84" s="25">
        <f>IsZone4!D84</f>
        <v>0</v>
      </c>
      <c r="DJ84" s="25">
        <f>IsZone4!E84</f>
        <v>0</v>
      </c>
      <c r="DK84" s="25">
        <f>IsZone4!F84</f>
        <v>0</v>
      </c>
      <c r="DL84" s="25">
        <f>IsZone4!G84</f>
        <v>0</v>
      </c>
      <c r="DM84" s="25">
        <f>IsZone4!H84</f>
        <v>0</v>
      </c>
      <c r="DN84" s="25">
        <f>IsZone5!B84</f>
        <v>0</v>
      </c>
      <c r="DO84" s="25">
        <f>IsZone5!C84</f>
        <v>0</v>
      </c>
      <c r="DP84" s="25">
        <f>IsZone5!D84</f>
        <v>0</v>
      </c>
      <c r="DQ84" s="25">
        <f>IsZone5!E84</f>
        <v>0</v>
      </c>
      <c r="DR84" s="25">
        <f>IsZone5!F84</f>
        <v>0</v>
      </c>
      <c r="DS84" s="25">
        <f>IsZone5!G84</f>
        <v>0</v>
      </c>
      <c r="DT84" s="25">
        <f>IsZone5!H84</f>
        <v>0</v>
      </c>
      <c r="DU84" s="29">
        <f>IsAnything!B84</f>
        <v>1</v>
      </c>
      <c r="DV84" s="29">
        <f>IsAnything!C84</f>
        <v>1</v>
      </c>
      <c r="DW84" s="29">
        <f>IsAnything!D84</f>
        <v>1</v>
      </c>
      <c r="DX84" s="29">
        <f>IsAnything!E84</f>
        <v>1</v>
      </c>
      <c r="DY84" s="29">
        <f>IsAnything!F84</f>
        <v>1</v>
      </c>
      <c r="DZ84" s="29">
        <f>IsAnything!G84</f>
        <v>1</v>
      </c>
    </row>
    <row r="85" spans="1:130" x14ac:dyDescent="0.15">
      <c r="A85" s="29">
        <f>Data!A85</f>
        <v>84</v>
      </c>
      <c r="B85" s="70">
        <f>Data!B85</f>
        <v>44361</v>
      </c>
      <c r="C85" s="71">
        <f>Data!C85</f>
        <v>0.62152777777777779</v>
      </c>
      <c r="D85" s="72">
        <f>Data!D85</f>
        <v>44361.621527777781</v>
      </c>
      <c r="E85" s="29" t="str">
        <f>Data!E85</f>
        <v>Running</v>
      </c>
      <c r="F85" s="29">
        <f>Data!F85</f>
        <v>1</v>
      </c>
      <c r="G85" s="29">
        <f>Data!G85</f>
        <v>28</v>
      </c>
      <c r="H85" s="29" t="str">
        <f>Data!H85</f>
        <v>Montreat</v>
      </c>
      <c r="I85" s="29">
        <f>Data!I85</f>
        <v>7</v>
      </c>
      <c r="J85" s="29">
        <f>Data!J85</f>
        <v>148</v>
      </c>
      <c r="K85" s="29">
        <f>Data!K85</f>
        <v>165</v>
      </c>
      <c r="L85" s="29">
        <f>Data!L85</f>
        <v>474</v>
      </c>
      <c r="M85" s="29">
        <f>Data!M85</f>
        <v>4</v>
      </c>
      <c r="N85" s="29">
        <f>Data!N85</f>
        <v>3.03</v>
      </c>
      <c r="O85" s="29">
        <f>Data!O85</f>
        <v>6.5005417118092996</v>
      </c>
      <c r="P85" s="29">
        <f>Data!P85</f>
        <v>165</v>
      </c>
      <c r="Q85" s="29">
        <f>Data!Q85</f>
        <v>87</v>
      </c>
      <c r="R85" s="29">
        <f>Data!R85</f>
        <v>64</v>
      </c>
      <c r="S85" s="29">
        <f>Data!S85</f>
        <v>46</v>
      </c>
      <c r="T85" s="25">
        <f>Work!B85</f>
        <v>1.426396610982744</v>
      </c>
      <c r="U85" s="25">
        <f>Work!C85</f>
        <v>1.212734318196063</v>
      </c>
      <c r="V85" s="25">
        <f>Work!D85</f>
        <v>15755.999999999998</v>
      </c>
      <c r="W85" s="25">
        <f>Work!E85</f>
        <v>562.71428571428567</v>
      </c>
      <c r="X85" s="25">
        <f>Work!F85</f>
        <v>4802.4287999999997</v>
      </c>
      <c r="Y85" s="25">
        <f>Work!G85</f>
        <v>171.51531428571428</v>
      </c>
      <c r="Z85" s="25">
        <f>Work!H85</f>
        <v>1.0472201066260473E-2</v>
      </c>
      <c r="AA85" s="25">
        <f>Work!I85</f>
        <v>5.8928571428571432</v>
      </c>
      <c r="AB85" s="25">
        <f>Work!J85</f>
        <v>50.292000000000002</v>
      </c>
      <c r="AC85" s="25">
        <f>Work!K85</f>
        <v>3.4357616146230008E-2</v>
      </c>
      <c r="AD85" s="25">
        <f>Work!L85</f>
        <v>1.7961428571428573</v>
      </c>
      <c r="AE85" s="25">
        <f>Work!M85</f>
        <v>16.928571428571427</v>
      </c>
      <c r="AF85" s="25">
        <f>Work!N85</f>
        <v>3.0083777608530086E-2</v>
      </c>
      <c r="AG85" s="25">
        <f>Work!O85</f>
        <v>9.8700057770767999E-2</v>
      </c>
      <c r="AH85" s="25">
        <f>Work!P85</f>
        <v>-0.25571848566970434</v>
      </c>
      <c r="AI85" s="25">
        <f>Work!Q85</f>
        <v>2.5371350295886304</v>
      </c>
      <c r="AJ85" s="25">
        <f>Work!R85</f>
        <v>0.11438223938223938</v>
      </c>
      <c r="AK85" s="25">
        <f>Work!S85</f>
        <v>1.7787023679484357</v>
      </c>
      <c r="AL85" s="25">
        <f>Work!T85</f>
        <v>38030.6934912168</v>
      </c>
      <c r="AM85" s="25">
        <f>Work!U85</f>
        <v>7.9190541026275714</v>
      </c>
      <c r="AN85" s="25">
        <f>Work!V85</f>
        <v>1358.2390532577429</v>
      </c>
      <c r="AO85" s="25">
        <f>Work!W85</f>
        <v>3573.367254153944</v>
      </c>
      <c r="AP85" s="25">
        <f>IsYoga!C85</f>
        <v>0</v>
      </c>
      <c r="AQ85" s="25">
        <f>IsYoga!D85</f>
        <v>0</v>
      </c>
      <c r="AR85" s="25">
        <f>IsYoga!E85</f>
        <v>0</v>
      </c>
      <c r="AS85" s="25">
        <f>IsYoga!F85</f>
        <v>0</v>
      </c>
      <c r="AT85" s="25">
        <f>IsYoga!G85</f>
        <v>0</v>
      </c>
      <c r="AU85" s="25">
        <f>IsYoga!H85</f>
        <v>0</v>
      </c>
      <c r="AV85" s="25">
        <f>IsYoga!I85</f>
        <v>0</v>
      </c>
      <c r="AW85" s="25">
        <f>IsYoga!J85</f>
        <v>0</v>
      </c>
      <c r="AX85" s="25">
        <f>IsYoga!K85</f>
        <v>0</v>
      </c>
      <c r="AY85" s="25">
        <f>IsYoga!L85</f>
        <v>0</v>
      </c>
      <c r="AZ85" s="25">
        <f>IsBiking!C85</f>
        <v>0</v>
      </c>
      <c r="BA85" s="25">
        <f>IsBiking!D85</f>
        <v>0</v>
      </c>
      <c r="BB85" s="25">
        <f>IsBiking!E85</f>
        <v>0</v>
      </c>
      <c r="BC85" s="25">
        <f>IsBiking!F85</f>
        <v>0</v>
      </c>
      <c r="BD85" s="25">
        <f>IsBiking!G85</f>
        <v>0</v>
      </c>
      <c r="BE85" s="25">
        <f>IsBiking!H85</f>
        <v>0</v>
      </c>
      <c r="BF85" s="25">
        <f>IsBiking!I85</f>
        <v>0</v>
      </c>
      <c r="BG85" s="25">
        <f>IsBiking!J85</f>
        <v>0</v>
      </c>
      <c r="BH85" s="25">
        <f>IsBiking!K85</f>
        <v>0</v>
      </c>
      <c r="BI85" s="25">
        <f>IsBiking!L85</f>
        <v>0</v>
      </c>
      <c r="BJ85" s="25">
        <f>IsBiking!M85</f>
        <v>0</v>
      </c>
      <c r="BK85" s="25">
        <f>IsBiking!N85</f>
        <v>0</v>
      </c>
      <c r="BL85" s="25">
        <f>IsBiking!O85</f>
        <v>0</v>
      </c>
      <c r="BM85" s="25">
        <f>IsWalking!B85</f>
        <v>0</v>
      </c>
      <c r="BN85" s="25">
        <f>IsWalking!C85</f>
        <v>0</v>
      </c>
      <c r="BO85" s="25">
        <f>IsWalking!D85</f>
        <v>0</v>
      </c>
      <c r="BP85" s="25">
        <f>IsWalking!E85</f>
        <v>0</v>
      </c>
      <c r="BQ85" s="25">
        <f>IsWalking!F85</f>
        <v>0</v>
      </c>
      <c r="BR85" s="25">
        <f>IsWalking!G85</f>
        <v>0</v>
      </c>
      <c r="BS85" s="25">
        <f>IsWalking!H85</f>
        <v>0</v>
      </c>
      <c r="BT85" s="25">
        <f>IsWalking!I85</f>
        <v>0</v>
      </c>
      <c r="BU85" s="25">
        <f>IsWalking!J85</f>
        <v>0</v>
      </c>
      <c r="BV85" s="25">
        <f>IsWalking!K85</f>
        <v>0</v>
      </c>
      <c r="BW85" s="25">
        <f>IsWalking!L85</f>
        <v>0</v>
      </c>
      <c r="BX85" s="25">
        <f>IsRunning!B85</f>
        <v>1</v>
      </c>
      <c r="BY85" s="25">
        <f>IsRunning!C85</f>
        <v>0</v>
      </c>
      <c r="BZ85" s="25">
        <f>IsRunning!D85</f>
        <v>0</v>
      </c>
      <c r="CA85" s="25">
        <f>IsRunning!E85</f>
        <v>0</v>
      </c>
      <c r="CB85" s="25">
        <f>IsRunning!F85</f>
        <v>1</v>
      </c>
      <c r="CC85" s="25">
        <f>IsRunning!G85</f>
        <v>0</v>
      </c>
      <c r="CD85" s="25">
        <f>IsRunning!H85</f>
        <v>0</v>
      </c>
      <c r="CE85" s="25">
        <f>IsRunning!I85</f>
        <v>0</v>
      </c>
      <c r="CF85" s="25">
        <f>IsRunning!J85</f>
        <v>0</v>
      </c>
      <c r="CG85" s="25">
        <f>IsRunning!K85</f>
        <v>0</v>
      </c>
      <c r="CH85" s="25">
        <f>IsRunning!L85</f>
        <v>0</v>
      </c>
      <c r="CI85" s="29">
        <f>IsCourse!B85</f>
        <v>0</v>
      </c>
      <c r="CJ85" s="29">
        <f>IsCourse!C85</f>
        <v>0</v>
      </c>
      <c r="CK85" s="29">
        <f>IsCourse!D85</f>
        <v>0</v>
      </c>
      <c r="CL85" s="29">
        <f>IsZone1!B85</f>
        <v>0</v>
      </c>
      <c r="CM85" s="29">
        <f>IsZone1!C85</f>
        <v>0</v>
      </c>
      <c r="CN85" s="29">
        <f>IsZone1!D85</f>
        <v>0</v>
      </c>
      <c r="CO85" s="29">
        <f>IsZone1!E85</f>
        <v>0</v>
      </c>
      <c r="CP85" s="29">
        <f>IsZone1!F85</f>
        <v>0</v>
      </c>
      <c r="CQ85" s="29">
        <f>IsZone1!G85</f>
        <v>0</v>
      </c>
      <c r="CR85" s="29">
        <f>IsZone1!H85</f>
        <v>0</v>
      </c>
      <c r="CS85" s="29">
        <f>IsZone2!B85</f>
        <v>0</v>
      </c>
      <c r="CT85" s="29">
        <f>IsZone2!C85</f>
        <v>0</v>
      </c>
      <c r="CU85" s="29">
        <f>IsZone2!D85</f>
        <v>0</v>
      </c>
      <c r="CV85" s="29">
        <f>IsZone2!E85</f>
        <v>0</v>
      </c>
      <c r="CW85" s="29">
        <f>IsZone2!F85</f>
        <v>0</v>
      </c>
      <c r="CX85" s="29">
        <f>IsZone2!G85</f>
        <v>0</v>
      </c>
      <c r="CY85" s="29">
        <f>IsZone2!H85</f>
        <v>0</v>
      </c>
      <c r="CZ85" s="25">
        <f>IsZone3!B85</f>
        <v>0</v>
      </c>
      <c r="DA85" s="25">
        <f>IsZone3!C85</f>
        <v>0</v>
      </c>
      <c r="DB85" s="25">
        <f>IsZone3!D85</f>
        <v>0</v>
      </c>
      <c r="DC85" s="25">
        <f>IsZone3!E85</f>
        <v>0</v>
      </c>
      <c r="DD85" s="25">
        <f>IsZone3!F85</f>
        <v>0</v>
      </c>
      <c r="DE85" s="25">
        <f>IsZone3!G85</f>
        <v>0</v>
      </c>
      <c r="DF85" s="25">
        <f>IsZone3!H85</f>
        <v>0</v>
      </c>
      <c r="DG85" s="25">
        <f>IsZone4!B85</f>
        <v>1</v>
      </c>
      <c r="DH85" s="25">
        <f>IsZone4!C85</f>
        <v>0</v>
      </c>
      <c r="DI85" s="25">
        <f>IsZone4!D85</f>
        <v>0</v>
      </c>
      <c r="DJ85" s="25">
        <f>IsZone4!E85</f>
        <v>0</v>
      </c>
      <c r="DK85" s="25">
        <f>IsZone4!F85</f>
        <v>0</v>
      </c>
      <c r="DL85" s="25">
        <f>IsZone4!G85</f>
        <v>0</v>
      </c>
      <c r="DM85" s="25">
        <f>IsZone4!H85</f>
        <v>0</v>
      </c>
      <c r="DN85" s="25">
        <f>IsZone5!B85</f>
        <v>0</v>
      </c>
      <c r="DO85" s="25">
        <f>IsZone5!C85</f>
        <v>0</v>
      </c>
      <c r="DP85" s="25">
        <f>IsZone5!D85</f>
        <v>0</v>
      </c>
      <c r="DQ85" s="25">
        <f>IsZone5!E85</f>
        <v>0</v>
      </c>
      <c r="DR85" s="25">
        <f>IsZone5!F85</f>
        <v>0</v>
      </c>
      <c r="DS85" s="25">
        <f>IsZone5!G85</f>
        <v>0</v>
      </c>
      <c r="DT85" s="25">
        <f>IsZone5!H85</f>
        <v>0</v>
      </c>
      <c r="DU85" s="29">
        <f>IsAnything!B85</f>
        <v>0</v>
      </c>
      <c r="DV85" s="29">
        <f>IsAnything!C85</f>
        <v>0</v>
      </c>
      <c r="DW85" s="29">
        <f>IsAnything!D85</f>
        <v>0</v>
      </c>
      <c r="DX85" s="29">
        <f>IsAnything!E85</f>
        <v>0</v>
      </c>
      <c r="DY85" s="29">
        <f>IsAnything!F85</f>
        <v>1</v>
      </c>
      <c r="DZ85" s="29">
        <f>IsAnything!G85</f>
        <v>1</v>
      </c>
    </row>
    <row r="86" spans="1:130" x14ac:dyDescent="0.15">
      <c r="A86" s="29">
        <f>Data!A86</f>
        <v>85</v>
      </c>
      <c r="B86" s="70">
        <f>Data!B86</f>
        <v>44362</v>
      </c>
      <c r="C86" s="71">
        <f>Data!C86</f>
        <v>0.59583333333333333</v>
      </c>
      <c r="D86" s="72">
        <f>Data!D86</f>
        <v>44362.595833333333</v>
      </c>
      <c r="E86" s="29" t="str">
        <f>Data!E86</f>
        <v>Trail Running</v>
      </c>
      <c r="F86" s="29">
        <f>Data!F86</f>
        <v>2</v>
      </c>
      <c r="G86" s="29">
        <f>Data!G86</f>
        <v>48</v>
      </c>
      <c r="H86" s="29" t="str">
        <f>Data!H86</f>
        <v>Montreat Trails</v>
      </c>
      <c r="I86" s="29">
        <f>Data!I86</f>
        <v>8</v>
      </c>
      <c r="J86" s="29">
        <f>Data!J86</f>
        <v>145</v>
      </c>
      <c r="K86" s="29">
        <f>Data!K86</f>
        <v>165</v>
      </c>
      <c r="L86" s="29">
        <f>Data!L86</f>
        <v>681</v>
      </c>
      <c r="M86" s="29">
        <f>Data!M86</f>
        <v>4</v>
      </c>
      <c r="N86" s="29">
        <f>Data!N86</f>
        <v>3.34</v>
      </c>
      <c r="O86" s="29">
        <f>Data!O86</f>
        <v>4.2164441321151997</v>
      </c>
      <c r="P86" s="29">
        <f>Data!P86</f>
        <v>915</v>
      </c>
      <c r="Q86" s="29">
        <f>Data!Q86</f>
        <v>80</v>
      </c>
      <c r="R86" s="29">
        <f>Data!R86</f>
        <v>52</v>
      </c>
      <c r="S86" s="29">
        <f>Data!S86</f>
        <v>38</v>
      </c>
      <c r="T86" s="25">
        <f>Work!B86</f>
        <v>1.2876335064553925</v>
      </c>
      <c r="U86" s="25">
        <f>Work!C86</f>
        <v>1.212734318196063</v>
      </c>
      <c r="V86" s="25">
        <f>Work!D86</f>
        <v>17368</v>
      </c>
      <c r="W86" s="25">
        <f>Work!E86</f>
        <v>361.83333333333331</v>
      </c>
      <c r="X86" s="25">
        <f>Work!F86</f>
        <v>5293.7664000000004</v>
      </c>
      <c r="Y86" s="25">
        <f>Work!G86</f>
        <v>110.2868</v>
      </c>
      <c r="Z86" s="25">
        <f>Work!H86</f>
        <v>5.268309534776601E-2</v>
      </c>
      <c r="AA86" s="25">
        <f>Work!I86</f>
        <v>19.0625</v>
      </c>
      <c r="AB86" s="25">
        <f>Work!J86</f>
        <v>278.892</v>
      </c>
      <c r="AC86" s="25">
        <f>Work!K86</f>
        <v>0.17284480654076465</v>
      </c>
      <c r="AD86" s="25">
        <f>Work!L86</f>
        <v>5.8102499999999999</v>
      </c>
      <c r="AE86" s="25">
        <f>Work!M86</f>
        <v>14.1875</v>
      </c>
      <c r="AF86" s="25">
        <f>Work!N86</f>
        <v>3.9210041455550439E-2</v>
      </c>
      <c r="AG86" s="25">
        <f>Work!O86</f>
        <v>0.1286418682924883</v>
      </c>
      <c r="AH86" s="25">
        <f>Work!P86</f>
        <v>0.23046427203070019</v>
      </c>
      <c r="AI86" s="25">
        <f>Work!Q86</f>
        <v>1.8868751277604288</v>
      </c>
      <c r="AJ86" s="25">
        <f>Work!R86</f>
        <v>9.7844827586206898E-2</v>
      </c>
      <c r="AK86" s="25">
        <f>Work!S86</f>
        <v>1.4653821279896895</v>
      </c>
      <c r="AL86" s="25">
        <f>Work!T86</f>
        <v>210897.4820876568</v>
      </c>
      <c r="AM86" s="25">
        <f>Work!U86</f>
        <v>39.838834234857202</v>
      </c>
      <c r="AN86" s="25">
        <f>Work!V86</f>
        <v>4393.6975434928499</v>
      </c>
      <c r="AO86" s="25">
        <f>Work!W86</f>
        <v>19818.835653678547</v>
      </c>
      <c r="AP86" s="25">
        <f>IsYoga!C86</f>
        <v>0</v>
      </c>
      <c r="AQ86" s="25">
        <f>IsYoga!D86</f>
        <v>0</v>
      </c>
      <c r="AR86" s="25">
        <f>IsYoga!E86</f>
        <v>0</v>
      </c>
      <c r="AS86" s="25">
        <f>IsYoga!F86</f>
        <v>0</v>
      </c>
      <c r="AT86" s="25">
        <f>IsYoga!G86</f>
        <v>0</v>
      </c>
      <c r="AU86" s="25">
        <f>IsYoga!H86</f>
        <v>0</v>
      </c>
      <c r="AV86" s="25">
        <f>IsYoga!I86</f>
        <v>0</v>
      </c>
      <c r="AW86" s="25">
        <f>IsYoga!J86</f>
        <v>0</v>
      </c>
      <c r="AX86" s="25">
        <f>IsYoga!K86</f>
        <v>0</v>
      </c>
      <c r="AY86" s="25">
        <f>IsYoga!L86</f>
        <v>0</v>
      </c>
      <c r="AZ86" s="25">
        <f>IsBiking!C86</f>
        <v>0</v>
      </c>
      <c r="BA86" s="25">
        <f>IsBiking!D86</f>
        <v>0</v>
      </c>
      <c r="BB86" s="25">
        <f>IsBiking!E86</f>
        <v>0</v>
      </c>
      <c r="BC86" s="25">
        <f>IsBiking!F86</f>
        <v>0</v>
      </c>
      <c r="BD86" s="25">
        <f>IsBiking!G86</f>
        <v>0</v>
      </c>
      <c r="BE86" s="25">
        <f>IsBiking!H86</f>
        <v>0</v>
      </c>
      <c r="BF86" s="25">
        <f>IsBiking!I86</f>
        <v>0</v>
      </c>
      <c r="BG86" s="25">
        <f>IsBiking!J86</f>
        <v>0</v>
      </c>
      <c r="BH86" s="25">
        <f>IsBiking!K86</f>
        <v>0</v>
      </c>
      <c r="BI86" s="25">
        <f>IsBiking!L86</f>
        <v>0</v>
      </c>
      <c r="BJ86" s="25">
        <f>IsBiking!M86</f>
        <v>0</v>
      </c>
      <c r="BK86" s="25">
        <f>IsBiking!N86</f>
        <v>0</v>
      </c>
      <c r="BL86" s="25">
        <f>IsBiking!O86</f>
        <v>0</v>
      </c>
      <c r="BM86" s="25">
        <f>IsWalking!B86</f>
        <v>0</v>
      </c>
      <c r="BN86" s="25">
        <f>IsWalking!C86</f>
        <v>0</v>
      </c>
      <c r="BO86" s="25">
        <f>IsWalking!D86</f>
        <v>0</v>
      </c>
      <c r="BP86" s="25">
        <f>IsWalking!E86</f>
        <v>0</v>
      </c>
      <c r="BQ86" s="25">
        <f>IsWalking!F86</f>
        <v>0</v>
      </c>
      <c r="BR86" s="25">
        <f>IsWalking!G86</f>
        <v>0</v>
      </c>
      <c r="BS86" s="25">
        <f>IsWalking!H86</f>
        <v>0</v>
      </c>
      <c r="BT86" s="25">
        <f>IsWalking!I86</f>
        <v>0</v>
      </c>
      <c r="BU86" s="25">
        <f>IsWalking!J86</f>
        <v>0</v>
      </c>
      <c r="BV86" s="25">
        <f>IsWalking!K86</f>
        <v>0</v>
      </c>
      <c r="BW86" s="25">
        <f>IsWalking!L86</f>
        <v>0</v>
      </c>
      <c r="BX86" s="25">
        <f>IsRunning!B86</f>
        <v>0</v>
      </c>
      <c r="BY86" s="25">
        <f>IsRunning!C86</f>
        <v>0</v>
      </c>
      <c r="BZ86" s="25">
        <f>IsRunning!D86</f>
        <v>0</v>
      </c>
      <c r="CA86" s="25">
        <f>IsRunning!E86</f>
        <v>0</v>
      </c>
      <c r="CB86" s="25">
        <f>IsRunning!F86</f>
        <v>0</v>
      </c>
      <c r="CC86" s="25">
        <f>IsRunning!G86</f>
        <v>0</v>
      </c>
      <c r="CD86" s="25">
        <f>IsRunning!H86</f>
        <v>0</v>
      </c>
      <c r="CE86" s="25">
        <f>IsRunning!I86</f>
        <v>0</v>
      </c>
      <c r="CF86" s="25">
        <f>IsRunning!J86</f>
        <v>0</v>
      </c>
      <c r="CG86" s="25">
        <f>IsRunning!K86</f>
        <v>0</v>
      </c>
      <c r="CH86" s="25">
        <f>IsRunning!L86</f>
        <v>0</v>
      </c>
      <c r="CI86" s="29">
        <f>IsCourse!B86</f>
        <v>0</v>
      </c>
      <c r="CJ86" s="29">
        <f>IsCourse!C86</f>
        <v>0</v>
      </c>
      <c r="CK86" s="29">
        <f>IsCourse!D86</f>
        <v>0</v>
      </c>
      <c r="CL86" s="29">
        <f>IsZone1!B86</f>
        <v>0</v>
      </c>
      <c r="CM86" s="29">
        <f>IsZone1!C86</f>
        <v>0</v>
      </c>
      <c r="CN86" s="29">
        <f>IsZone1!D86</f>
        <v>0</v>
      </c>
      <c r="CO86" s="29">
        <f>IsZone1!E86</f>
        <v>0</v>
      </c>
      <c r="CP86" s="29">
        <f>IsZone1!F86</f>
        <v>0</v>
      </c>
      <c r="CQ86" s="29">
        <f>IsZone1!G86</f>
        <v>0</v>
      </c>
      <c r="CR86" s="29">
        <f>IsZone1!H86</f>
        <v>0</v>
      </c>
      <c r="CS86" s="29">
        <f>IsZone2!B86</f>
        <v>0</v>
      </c>
      <c r="CT86" s="29">
        <f>IsZone2!C86</f>
        <v>0</v>
      </c>
      <c r="CU86" s="29">
        <f>IsZone2!D86</f>
        <v>0</v>
      </c>
      <c r="CV86" s="29">
        <f>IsZone2!E86</f>
        <v>0</v>
      </c>
      <c r="CW86" s="29">
        <f>IsZone2!F86</f>
        <v>0</v>
      </c>
      <c r="CX86" s="29">
        <f>IsZone2!G86</f>
        <v>0</v>
      </c>
      <c r="CY86" s="29">
        <f>IsZone2!H86</f>
        <v>0</v>
      </c>
      <c r="CZ86" s="25">
        <f>IsZone3!B86</f>
        <v>0</v>
      </c>
      <c r="DA86" s="25">
        <f>IsZone3!C86</f>
        <v>0</v>
      </c>
      <c r="DB86" s="25">
        <f>IsZone3!D86</f>
        <v>0</v>
      </c>
      <c r="DC86" s="25">
        <f>IsZone3!E86</f>
        <v>0</v>
      </c>
      <c r="DD86" s="25">
        <f>IsZone3!F86</f>
        <v>0</v>
      </c>
      <c r="DE86" s="25">
        <f>IsZone3!G86</f>
        <v>0</v>
      </c>
      <c r="DF86" s="25">
        <f>IsZone3!H86</f>
        <v>0</v>
      </c>
      <c r="DG86" s="25">
        <f>IsZone4!B86</f>
        <v>1</v>
      </c>
      <c r="DH86" s="25">
        <f>IsZone4!C86</f>
        <v>0</v>
      </c>
      <c r="DI86" s="25">
        <f>IsZone4!D86</f>
        <v>1</v>
      </c>
      <c r="DJ86" s="25">
        <f>IsZone4!E86</f>
        <v>1</v>
      </c>
      <c r="DK86" s="25">
        <f>IsZone4!F86</f>
        <v>1</v>
      </c>
      <c r="DL86" s="25">
        <f>IsZone4!G86</f>
        <v>1</v>
      </c>
      <c r="DM86" s="25">
        <f>IsZone4!H86</f>
        <v>1</v>
      </c>
      <c r="DN86" s="25">
        <f>IsZone5!B86</f>
        <v>0</v>
      </c>
      <c r="DO86" s="25">
        <f>IsZone5!C86</f>
        <v>0</v>
      </c>
      <c r="DP86" s="25">
        <f>IsZone5!D86</f>
        <v>0</v>
      </c>
      <c r="DQ86" s="25">
        <f>IsZone5!E86</f>
        <v>0</v>
      </c>
      <c r="DR86" s="25">
        <f>IsZone5!F86</f>
        <v>0</v>
      </c>
      <c r="DS86" s="25">
        <f>IsZone5!G86</f>
        <v>0</v>
      </c>
      <c r="DT86" s="25">
        <f>IsZone5!H86</f>
        <v>0</v>
      </c>
      <c r="DU86" s="29">
        <f>IsAnything!B86</f>
        <v>0</v>
      </c>
      <c r="DV86" s="29">
        <f>IsAnything!C86</f>
        <v>1</v>
      </c>
      <c r="DW86" s="29">
        <f>IsAnything!D86</f>
        <v>1</v>
      </c>
      <c r="DX86" s="29">
        <f>IsAnything!E86</f>
        <v>1</v>
      </c>
      <c r="DY86" s="29">
        <f>IsAnything!F86</f>
        <v>1</v>
      </c>
      <c r="DZ86" s="29">
        <f>IsAnything!G86</f>
        <v>1</v>
      </c>
    </row>
    <row r="87" spans="1:130" x14ac:dyDescent="0.15">
      <c r="A87" s="29">
        <f>Data!A87</f>
        <v>86</v>
      </c>
      <c r="B87" s="70">
        <f>Data!B87</f>
        <v>44363</v>
      </c>
      <c r="C87" s="71">
        <f>Data!C87</f>
        <v>0.6645833333333333</v>
      </c>
      <c r="D87" s="72">
        <f>Data!D87</f>
        <v>44363.664583333331</v>
      </c>
      <c r="E87" s="29" t="str">
        <f>Data!E87</f>
        <v>Trail Running</v>
      </c>
      <c r="F87" s="29">
        <f>Data!F87</f>
        <v>2</v>
      </c>
      <c r="G87" s="29">
        <f>Data!G87</f>
        <v>40</v>
      </c>
      <c r="H87" s="29" t="str">
        <f>Data!H87</f>
        <v>Montreat Trails</v>
      </c>
      <c r="I87" s="29">
        <f>Data!I87</f>
        <v>8</v>
      </c>
      <c r="J87" s="29">
        <f>Data!J87</f>
        <v>149</v>
      </c>
      <c r="K87" s="29">
        <f>Data!K87</f>
        <v>165</v>
      </c>
      <c r="L87" s="29">
        <f>Data!L87</f>
        <v>508</v>
      </c>
      <c r="M87" s="29">
        <f>Data!M87</f>
        <v>4</v>
      </c>
      <c r="N87" s="29">
        <f>Data!N87</f>
        <v>3.45</v>
      </c>
      <c r="O87" s="29">
        <f>Data!O87</f>
        <v>5.1369863013699</v>
      </c>
      <c r="P87" s="29">
        <f>Data!P87</f>
        <v>488</v>
      </c>
      <c r="Q87" s="29">
        <f>Data!Q87</f>
        <v>79</v>
      </c>
      <c r="R87" s="29">
        <f>Data!R87</f>
        <v>49</v>
      </c>
      <c r="S87" s="29">
        <f>Data!S87</f>
        <v>35</v>
      </c>
      <c r="T87" s="25">
        <f>Work!B87</f>
        <v>1.4726509791585278</v>
      </c>
      <c r="U87" s="25">
        <f>Work!C87</f>
        <v>1.212734318196063</v>
      </c>
      <c r="V87" s="25">
        <f>Work!D87</f>
        <v>17940</v>
      </c>
      <c r="W87" s="25">
        <f>Work!E87</f>
        <v>448.5</v>
      </c>
      <c r="X87" s="25">
        <f>Work!F87</f>
        <v>5468.1120000000001</v>
      </c>
      <c r="Y87" s="25">
        <f>Work!G87</f>
        <v>136.7028</v>
      </c>
      <c r="Z87" s="25">
        <f>Work!H87</f>
        <v>2.7201783723522853E-2</v>
      </c>
      <c r="AA87" s="25">
        <f>Work!I87</f>
        <v>12.2</v>
      </c>
      <c r="AB87" s="25">
        <f>Work!J87</f>
        <v>148.7424</v>
      </c>
      <c r="AC87" s="25">
        <f>Work!K87</f>
        <v>8.9244700111482722E-2</v>
      </c>
      <c r="AD87" s="25">
        <f>Work!L87</f>
        <v>3.7185600000000001</v>
      </c>
      <c r="AE87" s="25">
        <f>Work!M87</f>
        <v>12.7</v>
      </c>
      <c r="AF87" s="25">
        <f>Work!N87</f>
        <v>2.8316610925306577E-2</v>
      </c>
      <c r="AG87" s="25">
        <f>Work!O87</f>
        <v>9.2902266815310289E-2</v>
      </c>
      <c r="AH87" s="25">
        <f>Work!P87</f>
        <v>-0.17586238054016928</v>
      </c>
      <c r="AI87" s="25">
        <f>Work!Q87</f>
        <v>1.5339979302210853</v>
      </c>
      <c r="AJ87" s="25">
        <f>Work!R87</f>
        <v>8.5234899328859054E-2</v>
      </c>
      <c r="AK87" s="25">
        <f>Work!S87</f>
        <v>1.0416574951775819</v>
      </c>
      <c r="AL87" s="25">
        <f>Work!T87</f>
        <v>112478.65711341696</v>
      </c>
      <c r="AM87" s="25">
        <f>Work!U87</f>
        <v>20.569925618461539</v>
      </c>
      <c r="AN87" s="25">
        <f>Work!V87</f>
        <v>2811.9664278354239</v>
      </c>
      <c r="AO87" s="25">
        <f>Work!W87</f>
        <v>10569.748978215874</v>
      </c>
      <c r="AP87" s="25">
        <f>IsYoga!C87</f>
        <v>0</v>
      </c>
      <c r="AQ87" s="25">
        <f>IsYoga!D87</f>
        <v>0</v>
      </c>
      <c r="AR87" s="25">
        <f>IsYoga!E87</f>
        <v>0</v>
      </c>
      <c r="AS87" s="25">
        <f>IsYoga!F87</f>
        <v>0</v>
      </c>
      <c r="AT87" s="25">
        <f>IsYoga!G87</f>
        <v>0</v>
      </c>
      <c r="AU87" s="25">
        <f>IsYoga!H87</f>
        <v>0</v>
      </c>
      <c r="AV87" s="25">
        <f>IsYoga!I87</f>
        <v>0</v>
      </c>
      <c r="AW87" s="25">
        <f>IsYoga!J87</f>
        <v>0</v>
      </c>
      <c r="AX87" s="25">
        <f>IsYoga!K87</f>
        <v>0</v>
      </c>
      <c r="AY87" s="25">
        <f>IsYoga!L87</f>
        <v>0</v>
      </c>
      <c r="AZ87" s="25">
        <f>IsBiking!C87</f>
        <v>0</v>
      </c>
      <c r="BA87" s="25">
        <f>IsBiking!D87</f>
        <v>0</v>
      </c>
      <c r="BB87" s="25">
        <f>IsBiking!E87</f>
        <v>0</v>
      </c>
      <c r="BC87" s="25">
        <f>IsBiking!F87</f>
        <v>0</v>
      </c>
      <c r="BD87" s="25">
        <f>IsBiking!G87</f>
        <v>0</v>
      </c>
      <c r="BE87" s="25">
        <f>IsBiking!H87</f>
        <v>0</v>
      </c>
      <c r="BF87" s="25">
        <f>IsBiking!I87</f>
        <v>0</v>
      </c>
      <c r="BG87" s="25">
        <f>IsBiking!J87</f>
        <v>0</v>
      </c>
      <c r="BH87" s="25">
        <f>IsBiking!K87</f>
        <v>0</v>
      </c>
      <c r="BI87" s="25">
        <f>IsBiking!L87</f>
        <v>0</v>
      </c>
      <c r="BJ87" s="25">
        <f>IsBiking!M87</f>
        <v>0</v>
      </c>
      <c r="BK87" s="25">
        <f>IsBiking!N87</f>
        <v>0</v>
      </c>
      <c r="BL87" s="25">
        <f>IsBiking!O87</f>
        <v>0</v>
      </c>
      <c r="BM87" s="25">
        <f>IsWalking!B87</f>
        <v>0</v>
      </c>
      <c r="BN87" s="25">
        <f>IsWalking!C87</f>
        <v>0</v>
      </c>
      <c r="BO87" s="25">
        <f>IsWalking!D87</f>
        <v>0</v>
      </c>
      <c r="BP87" s="25">
        <f>IsWalking!E87</f>
        <v>0</v>
      </c>
      <c r="BQ87" s="25">
        <f>IsWalking!F87</f>
        <v>0</v>
      </c>
      <c r="BR87" s="25">
        <f>IsWalking!G87</f>
        <v>0</v>
      </c>
      <c r="BS87" s="25">
        <f>IsWalking!H87</f>
        <v>0</v>
      </c>
      <c r="BT87" s="25">
        <f>IsWalking!I87</f>
        <v>0</v>
      </c>
      <c r="BU87" s="25">
        <f>IsWalking!J87</f>
        <v>0</v>
      </c>
      <c r="BV87" s="25">
        <f>IsWalking!K87</f>
        <v>0</v>
      </c>
      <c r="BW87" s="25">
        <f>IsWalking!L87</f>
        <v>0</v>
      </c>
      <c r="BX87" s="25">
        <f>IsRunning!B87</f>
        <v>0</v>
      </c>
      <c r="BY87" s="25">
        <f>IsRunning!C87</f>
        <v>0</v>
      </c>
      <c r="BZ87" s="25">
        <f>IsRunning!D87</f>
        <v>0</v>
      </c>
      <c r="CA87" s="25">
        <f>IsRunning!E87</f>
        <v>0</v>
      </c>
      <c r="CB87" s="25">
        <f>IsRunning!F87</f>
        <v>0</v>
      </c>
      <c r="CC87" s="25">
        <f>IsRunning!G87</f>
        <v>0</v>
      </c>
      <c r="CD87" s="25">
        <f>IsRunning!H87</f>
        <v>0</v>
      </c>
      <c r="CE87" s="25">
        <f>IsRunning!I87</f>
        <v>0</v>
      </c>
      <c r="CF87" s="25">
        <f>IsRunning!J87</f>
        <v>0</v>
      </c>
      <c r="CG87" s="25">
        <f>IsRunning!K87</f>
        <v>0</v>
      </c>
      <c r="CH87" s="25">
        <f>IsRunning!L87</f>
        <v>0</v>
      </c>
      <c r="CI87" s="29">
        <f>IsCourse!B87</f>
        <v>0</v>
      </c>
      <c r="CJ87" s="29">
        <f>IsCourse!C87</f>
        <v>0</v>
      </c>
      <c r="CK87" s="29">
        <f>IsCourse!D87</f>
        <v>0</v>
      </c>
      <c r="CL87" s="29">
        <f>IsZone1!B87</f>
        <v>0</v>
      </c>
      <c r="CM87" s="29">
        <f>IsZone1!C87</f>
        <v>0</v>
      </c>
      <c r="CN87" s="29">
        <f>IsZone1!D87</f>
        <v>0</v>
      </c>
      <c r="CO87" s="29">
        <f>IsZone1!E87</f>
        <v>0</v>
      </c>
      <c r="CP87" s="29">
        <f>IsZone1!F87</f>
        <v>0</v>
      </c>
      <c r="CQ87" s="29">
        <f>IsZone1!G87</f>
        <v>0</v>
      </c>
      <c r="CR87" s="29">
        <f>IsZone1!H87</f>
        <v>0</v>
      </c>
      <c r="CS87" s="29">
        <f>IsZone2!B87</f>
        <v>0</v>
      </c>
      <c r="CT87" s="29">
        <f>IsZone2!C87</f>
        <v>0</v>
      </c>
      <c r="CU87" s="29">
        <f>IsZone2!D87</f>
        <v>0</v>
      </c>
      <c r="CV87" s="29">
        <f>IsZone2!E87</f>
        <v>0</v>
      </c>
      <c r="CW87" s="29">
        <f>IsZone2!F87</f>
        <v>0</v>
      </c>
      <c r="CX87" s="29">
        <f>IsZone2!G87</f>
        <v>0</v>
      </c>
      <c r="CY87" s="29">
        <f>IsZone2!H87</f>
        <v>0</v>
      </c>
      <c r="CZ87" s="25">
        <f>IsZone3!B87</f>
        <v>0</v>
      </c>
      <c r="DA87" s="25">
        <f>IsZone3!C87</f>
        <v>0</v>
      </c>
      <c r="DB87" s="25">
        <f>IsZone3!D87</f>
        <v>0</v>
      </c>
      <c r="DC87" s="25">
        <f>IsZone3!E87</f>
        <v>0</v>
      </c>
      <c r="DD87" s="25">
        <f>IsZone3!F87</f>
        <v>0</v>
      </c>
      <c r="DE87" s="25">
        <f>IsZone3!G87</f>
        <v>0</v>
      </c>
      <c r="DF87" s="25">
        <f>IsZone3!H87</f>
        <v>0</v>
      </c>
      <c r="DG87" s="25">
        <f>IsZone4!B87</f>
        <v>1</v>
      </c>
      <c r="DH87" s="25">
        <f>IsZone4!C87</f>
        <v>0</v>
      </c>
      <c r="DI87" s="25">
        <f>IsZone4!D87</f>
        <v>0</v>
      </c>
      <c r="DJ87" s="25">
        <f>IsZone4!E87</f>
        <v>1</v>
      </c>
      <c r="DK87" s="25">
        <f>IsZone4!F87</f>
        <v>1</v>
      </c>
      <c r="DL87" s="25">
        <f>IsZone4!G87</f>
        <v>1</v>
      </c>
      <c r="DM87" s="25">
        <f>IsZone4!H87</f>
        <v>1</v>
      </c>
      <c r="DN87" s="25">
        <f>IsZone5!B87</f>
        <v>0</v>
      </c>
      <c r="DO87" s="25">
        <f>IsZone5!C87</f>
        <v>0</v>
      </c>
      <c r="DP87" s="25">
        <f>IsZone5!D87</f>
        <v>0</v>
      </c>
      <c r="DQ87" s="25">
        <f>IsZone5!E87</f>
        <v>0</v>
      </c>
      <c r="DR87" s="25">
        <f>IsZone5!F87</f>
        <v>0</v>
      </c>
      <c r="DS87" s="25">
        <f>IsZone5!G87</f>
        <v>0</v>
      </c>
      <c r="DT87" s="25">
        <f>IsZone5!H87</f>
        <v>0</v>
      </c>
      <c r="DU87" s="29">
        <f>IsAnything!B87</f>
        <v>0</v>
      </c>
      <c r="DV87" s="29">
        <f>IsAnything!C87</f>
        <v>0</v>
      </c>
      <c r="DW87" s="29">
        <f>IsAnything!D87</f>
        <v>1</v>
      </c>
      <c r="DX87" s="29">
        <f>IsAnything!E87</f>
        <v>1</v>
      </c>
      <c r="DY87" s="29">
        <f>IsAnything!F87</f>
        <v>1</v>
      </c>
      <c r="DZ87" s="29">
        <f>IsAnything!G87</f>
        <v>1</v>
      </c>
    </row>
    <row r="88" spans="1:130" x14ac:dyDescent="0.15">
      <c r="A88" s="29">
        <f>Data!A88</f>
        <v>87</v>
      </c>
      <c r="B88" s="70">
        <f>Data!B88</f>
        <v>44364</v>
      </c>
      <c r="C88" s="71">
        <f>Data!C88</f>
        <v>0.59236111111111112</v>
      </c>
      <c r="D88" s="72">
        <f>Data!D88</f>
        <v>44364.592361111114</v>
      </c>
      <c r="E88" s="29" t="str">
        <f>Data!E88</f>
        <v>Trail Running</v>
      </c>
      <c r="F88" s="29">
        <f>Data!F88</f>
        <v>2</v>
      </c>
      <c r="G88" s="29">
        <f>Data!G88</f>
        <v>46</v>
      </c>
      <c r="H88" s="29" t="str">
        <f>Data!H88</f>
        <v>Montreat Trails</v>
      </c>
      <c r="I88" s="29">
        <f>Data!I88</f>
        <v>8</v>
      </c>
      <c r="J88" s="29">
        <f>Data!J88</f>
        <v>148</v>
      </c>
      <c r="K88" s="29">
        <f>Data!K88</f>
        <v>161</v>
      </c>
      <c r="L88" s="29">
        <f>Data!L88</f>
        <v>589</v>
      </c>
      <c r="M88" s="29">
        <f>Data!M88</f>
        <v>4</v>
      </c>
      <c r="N88" s="29">
        <f>Data!N88</f>
        <v>4.03</v>
      </c>
      <c r="O88" s="29">
        <f>Data!O88</f>
        <v>5.20381613183</v>
      </c>
      <c r="P88" s="29">
        <f>Data!P88</f>
        <v>488</v>
      </c>
      <c r="Q88" s="29">
        <f>Data!Q88</f>
        <v>79</v>
      </c>
      <c r="R88" s="29">
        <f>Data!R88</f>
        <v>48</v>
      </c>
      <c r="S88" s="29">
        <f>Data!S88</f>
        <v>34</v>
      </c>
      <c r="T88" s="25">
        <f>Work!B88</f>
        <v>1.426396610982744</v>
      </c>
      <c r="U88" s="25">
        <f>Work!C88</f>
        <v>1.0147753544796436</v>
      </c>
      <c r="V88" s="25">
        <f>Work!D88</f>
        <v>20956</v>
      </c>
      <c r="W88" s="25">
        <f>Work!E88</f>
        <v>455.56521739130437</v>
      </c>
      <c r="X88" s="25">
        <f>Work!F88</f>
        <v>6387.3888000000006</v>
      </c>
      <c r="Y88" s="25">
        <f>Work!G88</f>
        <v>138.85627826086957</v>
      </c>
      <c r="Z88" s="25">
        <f>Work!H88</f>
        <v>2.3286886810460011E-2</v>
      </c>
      <c r="AA88" s="25">
        <f>Work!I88</f>
        <v>10.608695652173912</v>
      </c>
      <c r="AB88" s="25">
        <f>Work!J88</f>
        <v>148.7424</v>
      </c>
      <c r="AC88" s="25">
        <f>Work!K88</f>
        <v>7.6400549723229627E-2</v>
      </c>
      <c r="AD88" s="25">
        <f>Work!L88</f>
        <v>3.2335304347826086</v>
      </c>
      <c r="AE88" s="25">
        <f>Work!M88</f>
        <v>12.804347826086957</v>
      </c>
      <c r="AF88" s="25">
        <f>Work!N88</f>
        <v>2.8106508875739646E-2</v>
      </c>
      <c r="AG88" s="25">
        <f>Work!O88</f>
        <v>9.2212955629067062E-2</v>
      </c>
      <c r="AH88" s="25">
        <f>Work!P88</f>
        <v>1.4383046386075959E-2</v>
      </c>
      <c r="AI88" s="25">
        <f>Work!Q88</f>
        <v>1.5587521947178169</v>
      </c>
      <c r="AJ88" s="25">
        <f>Work!R88</f>
        <v>8.6515863689776734E-2</v>
      </c>
      <c r="AK88" s="25">
        <f>Work!S88</f>
        <v>1.0927901697998876</v>
      </c>
      <c r="AL88" s="25">
        <f>Work!T88</f>
        <v>112478.65711341696</v>
      </c>
      <c r="AM88" s="25">
        <f>Work!U88</f>
        <v>17.609489673372781</v>
      </c>
      <c r="AN88" s="25">
        <f>Work!V88</f>
        <v>2445.1881981177603</v>
      </c>
      <c r="AO88" s="25">
        <f>Work!W88</f>
        <v>10569.748978215874</v>
      </c>
      <c r="AP88" s="25">
        <f>IsYoga!C88</f>
        <v>0</v>
      </c>
      <c r="AQ88" s="25">
        <f>IsYoga!D88</f>
        <v>0</v>
      </c>
      <c r="AR88" s="25">
        <f>IsYoga!E88</f>
        <v>0</v>
      </c>
      <c r="AS88" s="25">
        <f>IsYoga!F88</f>
        <v>0</v>
      </c>
      <c r="AT88" s="25">
        <f>IsYoga!G88</f>
        <v>0</v>
      </c>
      <c r="AU88" s="25">
        <f>IsYoga!H88</f>
        <v>0</v>
      </c>
      <c r="AV88" s="25">
        <f>IsYoga!I88</f>
        <v>0</v>
      </c>
      <c r="AW88" s="25">
        <f>IsYoga!J88</f>
        <v>0</v>
      </c>
      <c r="AX88" s="25">
        <f>IsYoga!K88</f>
        <v>0</v>
      </c>
      <c r="AY88" s="25">
        <f>IsYoga!L88</f>
        <v>0</v>
      </c>
      <c r="AZ88" s="25">
        <f>IsBiking!C88</f>
        <v>0</v>
      </c>
      <c r="BA88" s="25">
        <f>IsBiking!D88</f>
        <v>0</v>
      </c>
      <c r="BB88" s="25">
        <f>IsBiking!E88</f>
        <v>0</v>
      </c>
      <c r="BC88" s="25">
        <f>IsBiking!F88</f>
        <v>0</v>
      </c>
      <c r="BD88" s="25">
        <f>IsBiking!G88</f>
        <v>0</v>
      </c>
      <c r="BE88" s="25">
        <f>IsBiking!H88</f>
        <v>0</v>
      </c>
      <c r="BF88" s="25">
        <f>IsBiking!I88</f>
        <v>0</v>
      </c>
      <c r="BG88" s="25">
        <f>IsBiking!J88</f>
        <v>0</v>
      </c>
      <c r="BH88" s="25">
        <f>IsBiking!K88</f>
        <v>0</v>
      </c>
      <c r="BI88" s="25">
        <f>IsBiking!L88</f>
        <v>0</v>
      </c>
      <c r="BJ88" s="25">
        <f>IsBiking!M88</f>
        <v>0</v>
      </c>
      <c r="BK88" s="25">
        <f>IsBiking!N88</f>
        <v>0</v>
      </c>
      <c r="BL88" s="25">
        <f>IsBiking!O88</f>
        <v>0</v>
      </c>
      <c r="BM88" s="25">
        <f>IsWalking!B88</f>
        <v>0</v>
      </c>
      <c r="BN88" s="25">
        <f>IsWalking!C88</f>
        <v>0</v>
      </c>
      <c r="BO88" s="25">
        <f>IsWalking!D88</f>
        <v>0</v>
      </c>
      <c r="BP88" s="25">
        <f>IsWalking!E88</f>
        <v>0</v>
      </c>
      <c r="BQ88" s="25">
        <f>IsWalking!F88</f>
        <v>0</v>
      </c>
      <c r="BR88" s="25">
        <f>IsWalking!G88</f>
        <v>0</v>
      </c>
      <c r="BS88" s="25">
        <f>IsWalking!H88</f>
        <v>0</v>
      </c>
      <c r="BT88" s="25">
        <f>IsWalking!I88</f>
        <v>0</v>
      </c>
      <c r="BU88" s="25">
        <f>IsWalking!J88</f>
        <v>0</v>
      </c>
      <c r="BV88" s="25">
        <f>IsWalking!K88</f>
        <v>0</v>
      </c>
      <c r="BW88" s="25">
        <f>IsWalking!L88</f>
        <v>0</v>
      </c>
      <c r="BX88" s="25">
        <f>IsRunning!B88</f>
        <v>0</v>
      </c>
      <c r="BY88" s="25">
        <f>IsRunning!C88</f>
        <v>0</v>
      </c>
      <c r="BZ88" s="25">
        <f>IsRunning!D88</f>
        <v>0</v>
      </c>
      <c r="CA88" s="25">
        <f>IsRunning!E88</f>
        <v>0</v>
      </c>
      <c r="CB88" s="25">
        <f>IsRunning!F88</f>
        <v>0</v>
      </c>
      <c r="CC88" s="25">
        <f>IsRunning!G88</f>
        <v>0</v>
      </c>
      <c r="CD88" s="25">
        <f>IsRunning!H88</f>
        <v>0</v>
      </c>
      <c r="CE88" s="25">
        <f>IsRunning!I88</f>
        <v>0</v>
      </c>
      <c r="CF88" s="25">
        <f>IsRunning!J88</f>
        <v>0</v>
      </c>
      <c r="CG88" s="25">
        <f>IsRunning!K88</f>
        <v>0</v>
      </c>
      <c r="CH88" s="25">
        <f>IsRunning!L88</f>
        <v>0</v>
      </c>
      <c r="CI88" s="29">
        <f>IsCourse!B88</f>
        <v>0</v>
      </c>
      <c r="CJ88" s="29">
        <f>IsCourse!C88</f>
        <v>0</v>
      </c>
      <c r="CK88" s="29">
        <f>IsCourse!D88</f>
        <v>0</v>
      </c>
      <c r="CL88" s="29">
        <f>IsZone1!B88</f>
        <v>0</v>
      </c>
      <c r="CM88" s="29">
        <f>IsZone1!C88</f>
        <v>0</v>
      </c>
      <c r="CN88" s="29">
        <f>IsZone1!D88</f>
        <v>0</v>
      </c>
      <c r="CO88" s="29">
        <f>IsZone1!E88</f>
        <v>0</v>
      </c>
      <c r="CP88" s="29">
        <f>IsZone1!F88</f>
        <v>0</v>
      </c>
      <c r="CQ88" s="29">
        <f>IsZone1!G88</f>
        <v>0</v>
      </c>
      <c r="CR88" s="29">
        <f>IsZone1!H88</f>
        <v>0</v>
      </c>
      <c r="CS88" s="29">
        <f>IsZone2!B88</f>
        <v>0</v>
      </c>
      <c r="CT88" s="29">
        <f>IsZone2!C88</f>
        <v>0</v>
      </c>
      <c r="CU88" s="29">
        <f>IsZone2!D88</f>
        <v>0</v>
      </c>
      <c r="CV88" s="29">
        <f>IsZone2!E88</f>
        <v>0</v>
      </c>
      <c r="CW88" s="29">
        <f>IsZone2!F88</f>
        <v>0</v>
      </c>
      <c r="CX88" s="29">
        <f>IsZone2!G88</f>
        <v>0</v>
      </c>
      <c r="CY88" s="29">
        <f>IsZone2!H88</f>
        <v>0</v>
      </c>
      <c r="CZ88" s="25">
        <f>IsZone3!B88</f>
        <v>0</v>
      </c>
      <c r="DA88" s="25">
        <f>IsZone3!C88</f>
        <v>0</v>
      </c>
      <c r="DB88" s="25">
        <f>IsZone3!D88</f>
        <v>0</v>
      </c>
      <c r="DC88" s="25">
        <f>IsZone3!E88</f>
        <v>0</v>
      </c>
      <c r="DD88" s="25">
        <f>IsZone3!F88</f>
        <v>0</v>
      </c>
      <c r="DE88" s="25">
        <f>IsZone3!G88</f>
        <v>0</v>
      </c>
      <c r="DF88" s="25">
        <f>IsZone3!H88</f>
        <v>0</v>
      </c>
      <c r="DG88" s="25">
        <f>IsZone4!B88</f>
        <v>1</v>
      </c>
      <c r="DH88" s="25">
        <f>IsZone4!C88</f>
        <v>0</v>
      </c>
      <c r="DI88" s="25">
        <f>IsZone4!D88</f>
        <v>1</v>
      </c>
      <c r="DJ88" s="25">
        <f>IsZone4!E88</f>
        <v>1</v>
      </c>
      <c r="DK88" s="25">
        <f>IsZone4!F88</f>
        <v>1</v>
      </c>
      <c r="DL88" s="25">
        <f>IsZone4!G88</f>
        <v>1</v>
      </c>
      <c r="DM88" s="25">
        <f>IsZone4!H88</f>
        <v>1</v>
      </c>
      <c r="DN88" s="25">
        <f>IsZone5!B88</f>
        <v>0</v>
      </c>
      <c r="DO88" s="25">
        <f>IsZone5!C88</f>
        <v>0</v>
      </c>
      <c r="DP88" s="25">
        <f>IsZone5!D88</f>
        <v>0</v>
      </c>
      <c r="DQ88" s="25">
        <f>IsZone5!E88</f>
        <v>0</v>
      </c>
      <c r="DR88" s="25">
        <f>IsZone5!F88</f>
        <v>0</v>
      </c>
      <c r="DS88" s="25">
        <f>IsZone5!G88</f>
        <v>0</v>
      </c>
      <c r="DT88" s="25">
        <f>IsZone5!H88</f>
        <v>0</v>
      </c>
      <c r="DU88" s="29">
        <f>IsAnything!B88</f>
        <v>0</v>
      </c>
      <c r="DV88" s="29">
        <f>IsAnything!C88</f>
        <v>1</v>
      </c>
      <c r="DW88" s="29">
        <f>IsAnything!D88</f>
        <v>1</v>
      </c>
      <c r="DX88" s="29">
        <f>IsAnything!E88</f>
        <v>1</v>
      </c>
      <c r="DY88" s="29">
        <f>IsAnything!F88</f>
        <v>1</v>
      </c>
      <c r="DZ88" s="29">
        <f>IsAnything!G88</f>
        <v>1</v>
      </c>
    </row>
    <row r="89" spans="1:130" x14ac:dyDescent="0.15">
      <c r="A89" s="29">
        <f>Data!A89</f>
        <v>88</v>
      </c>
      <c r="B89" s="70">
        <f>Data!B89</f>
        <v>44365</v>
      </c>
      <c r="C89" s="71">
        <f>Data!C89</f>
        <v>0.43611111111111112</v>
      </c>
      <c r="D89" s="72">
        <f>Data!D89</f>
        <v>44365.436111111114</v>
      </c>
      <c r="E89" s="29" t="str">
        <f>Data!E89</f>
        <v>Trail Running</v>
      </c>
      <c r="F89" s="29">
        <f>Data!F89</f>
        <v>2</v>
      </c>
      <c r="G89" s="29">
        <f>Data!G89</f>
        <v>102</v>
      </c>
      <c r="H89" s="29" t="str">
        <f>Data!H89</f>
        <v>Montreat Trails</v>
      </c>
      <c r="I89" s="29">
        <f>Data!I89</f>
        <v>8</v>
      </c>
      <c r="J89" s="29">
        <f>Data!J89</f>
        <v>146</v>
      </c>
      <c r="K89" s="29">
        <f>Data!K89</f>
        <v>164</v>
      </c>
      <c r="L89" s="29">
        <f>Data!L89</f>
        <v>1449</v>
      </c>
      <c r="M89" s="29">
        <f>Data!M89</f>
        <v>4</v>
      </c>
      <c r="N89" s="29">
        <f>Data!N89</f>
        <v>8</v>
      </c>
      <c r="O89" s="29">
        <f>Data!O89</f>
        <v>4.6801872074883004</v>
      </c>
      <c r="P89" s="29">
        <f>Data!P89</f>
        <v>1331</v>
      </c>
      <c r="Q89" s="29">
        <f>Data!Q89</f>
        <v>74</v>
      </c>
      <c r="R89" s="29">
        <f>Data!R89</f>
        <v>57</v>
      </c>
      <c r="S89" s="29">
        <f>Data!S89</f>
        <v>55</v>
      </c>
      <c r="T89" s="25">
        <f>Work!B89</f>
        <v>1.3338878746311764</v>
      </c>
      <c r="U89" s="25">
        <f>Work!C89</f>
        <v>1.1632445772669582</v>
      </c>
      <c r="V89" s="25">
        <f>Work!D89</f>
        <v>41600</v>
      </c>
      <c r="W89" s="25">
        <f>Work!E89</f>
        <v>407.84313725490193</v>
      </c>
      <c r="X89" s="25">
        <f>Work!F89</f>
        <v>12679.68</v>
      </c>
      <c r="Y89" s="25">
        <f>Work!G89</f>
        <v>124.31058823529412</v>
      </c>
      <c r="Z89" s="25">
        <f>Work!H89</f>
        <v>3.1995192307692308E-2</v>
      </c>
      <c r="AA89" s="25">
        <f>Work!I89</f>
        <v>13.049019607843137</v>
      </c>
      <c r="AB89" s="25">
        <f>Work!J89</f>
        <v>405.68880000000001</v>
      </c>
      <c r="AC89" s="25">
        <f>Work!K89</f>
        <v>0.10497110673076923</v>
      </c>
      <c r="AD89" s="25">
        <f>Work!L89</f>
        <v>3.9773411764705884</v>
      </c>
      <c r="AE89" s="25">
        <f>Work!M89</f>
        <v>14.205882352941176</v>
      </c>
      <c r="AF89" s="25">
        <f>Work!N89</f>
        <v>3.4831730769230768E-2</v>
      </c>
      <c r="AG89" s="25">
        <f>Work!O89</f>
        <v>0.11427733192004845</v>
      </c>
      <c r="AH89" s="25">
        <f>Work!P89</f>
        <v>2.0342727643684331</v>
      </c>
      <c r="AI89" s="25">
        <f>Work!Q89</f>
        <v>1.8912359433503858</v>
      </c>
      <c r="AJ89" s="25">
        <f>Work!R89</f>
        <v>9.7300564061240935E-2</v>
      </c>
      <c r="AK89" s="25">
        <f>Work!S89</f>
        <v>1.4178372705226949</v>
      </c>
      <c r="AL89" s="25">
        <f>Work!T89</f>
        <v>306780.9274958155</v>
      </c>
      <c r="AM89" s="25">
        <f>Work!U89</f>
        <v>24.194690047052884</v>
      </c>
      <c r="AN89" s="25">
        <f>Work!V89</f>
        <v>3007.6561519197598</v>
      </c>
      <c r="AO89" s="25">
        <f>Work!W89</f>
        <v>28829.655459281523</v>
      </c>
      <c r="AP89" s="25">
        <f>IsYoga!C89</f>
        <v>0</v>
      </c>
      <c r="AQ89" s="25">
        <f>IsYoga!D89</f>
        <v>0</v>
      </c>
      <c r="AR89" s="25">
        <f>IsYoga!E89</f>
        <v>0</v>
      </c>
      <c r="AS89" s="25">
        <f>IsYoga!F89</f>
        <v>0</v>
      </c>
      <c r="AT89" s="25">
        <f>IsYoga!G89</f>
        <v>0</v>
      </c>
      <c r="AU89" s="25">
        <f>IsYoga!H89</f>
        <v>0</v>
      </c>
      <c r="AV89" s="25">
        <f>IsYoga!I89</f>
        <v>0</v>
      </c>
      <c r="AW89" s="25">
        <f>IsYoga!J89</f>
        <v>0</v>
      </c>
      <c r="AX89" s="25">
        <f>IsYoga!K89</f>
        <v>0</v>
      </c>
      <c r="AY89" s="25">
        <f>IsYoga!L89</f>
        <v>0</v>
      </c>
      <c r="AZ89" s="25">
        <f>IsBiking!C89</f>
        <v>0</v>
      </c>
      <c r="BA89" s="25">
        <f>IsBiking!D89</f>
        <v>0</v>
      </c>
      <c r="BB89" s="25">
        <f>IsBiking!E89</f>
        <v>0</v>
      </c>
      <c r="BC89" s="25">
        <f>IsBiking!F89</f>
        <v>0</v>
      </c>
      <c r="BD89" s="25">
        <f>IsBiking!G89</f>
        <v>0</v>
      </c>
      <c r="BE89" s="25">
        <f>IsBiking!H89</f>
        <v>0</v>
      </c>
      <c r="BF89" s="25">
        <f>IsBiking!I89</f>
        <v>0</v>
      </c>
      <c r="BG89" s="25">
        <f>IsBiking!J89</f>
        <v>0</v>
      </c>
      <c r="BH89" s="25">
        <f>IsBiking!K89</f>
        <v>0</v>
      </c>
      <c r="BI89" s="25">
        <f>IsBiking!L89</f>
        <v>0</v>
      </c>
      <c r="BJ89" s="25">
        <f>IsBiking!M89</f>
        <v>0</v>
      </c>
      <c r="BK89" s="25">
        <f>IsBiking!N89</f>
        <v>0</v>
      </c>
      <c r="BL89" s="25">
        <f>IsBiking!O89</f>
        <v>0</v>
      </c>
      <c r="BM89" s="25">
        <f>IsWalking!B89</f>
        <v>0</v>
      </c>
      <c r="BN89" s="25">
        <f>IsWalking!C89</f>
        <v>0</v>
      </c>
      <c r="BO89" s="25">
        <f>IsWalking!D89</f>
        <v>0</v>
      </c>
      <c r="BP89" s="25">
        <f>IsWalking!E89</f>
        <v>0</v>
      </c>
      <c r="BQ89" s="25">
        <f>IsWalking!F89</f>
        <v>0</v>
      </c>
      <c r="BR89" s="25">
        <f>IsWalking!G89</f>
        <v>0</v>
      </c>
      <c r="BS89" s="25">
        <f>IsWalking!H89</f>
        <v>0</v>
      </c>
      <c r="BT89" s="25">
        <f>IsWalking!I89</f>
        <v>0</v>
      </c>
      <c r="BU89" s="25">
        <f>IsWalking!J89</f>
        <v>0</v>
      </c>
      <c r="BV89" s="25">
        <f>IsWalking!K89</f>
        <v>0</v>
      </c>
      <c r="BW89" s="25">
        <f>IsWalking!L89</f>
        <v>0</v>
      </c>
      <c r="BX89" s="25">
        <f>IsRunning!B89</f>
        <v>0</v>
      </c>
      <c r="BY89" s="25">
        <f>IsRunning!C89</f>
        <v>0</v>
      </c>
      <c r="BZ89" s="25">
        <f>IsRunning!D89</f>
        <v>0</v>
      </c>
      <c r="CA89" s="25">
        <f>IsRunning!E89</f>
        <v>0</v>
      </c>
      <c r="CB89" s="25">
        <f>IsRunning!F89</f>
        <v>0</v>
      </c>
      <c r="CC89" s="25">
        <f>IsRunning!G89</f>
        <v>0</v>
      </c>
      <c r="CD89" s="25">
        <f>IsRunning!H89</f>
        <v>0</v>
      </c>
      <c r="CE89" s="25">
        <f>IsRunning!I89</f>
        <v>0</v>
      </c>
      <c r="CF89" s="25">
        <f>IsRunning!J89</f>
        <v>0</v>
      </c>
      <c r="CG89" s="25">
        <f>IsRunning!K89</f>
        <v>0</v>
      </c>
      <c r="CH89" s="25">
        <f>IsRunning!L89</f>
        <v>0</v>
      </c>
      <c r="CI89" s="29">
        <f>IsCourse!B89</f>
        <v>0</v>
      </c>
      <c r="CJ89" s="29">
        <f>IsCourse!C89</f>
        <v>0</v>
      </c>
      <c r="CK89" s="29">
        <f>IsCourse!D89</f>
        <v>0</v>
      </c>
      <c r="CL89" s="29">
        <f>IsZone1!B89</f>
        <v>0</v>
      </c>
      <c r="CM89" s="29">
        <f>IsZone1!C89</f>
        <v>0</v>
      </c>
      <c r="CN89" s="29">
        <f>IsZone1!D89</f>
        <v>0</v>
      </c>
      <c r="CO89" s="29">
        <f>IsZone1!E89</f>
        <v>0</v>
      </c>
      <c r="CP89" s="29">
        <f>IsZone1!F89</f>
        <v>0</v>
      </c>
      <c r="CQ89" s="29">
        <f>IsZone1!G89</f>
        <v>0</v>
      </c>
      <c r="CR89" s="29">
        <f>IsZone1!H89</f>
        <v>0</v>
      </c>
      <c r="CS89" s="29">
        <f>IsZone2!B89</f>
        <v>0</v>
      </c>
      <c r="CT89" s="29">
        <f>IsZone2!C89</f>
        <v>0</v>
      </c>
      <c r="CU89" s="29">
        <f>IsZone2!D89</f>
        <v>0</v>
      </c>
      <c r="CV89" s="29">
        <f>IsZone2!E89</f>
        <v>0</v>
      </c>
      <c r="CW89" s="29">
        <f>IsZone2!F89</f>
        <v>0</v>
      </c>
      <c r="CX89" s="29">
        <f>IsZone2!G89</f>
        <v>0</v>
      </c>
      <c r="CY89" s="29">
        <f>IsZone2!H89</f>
        <v>0</v>
      </c>
      <c r="CZ89" s="25">
        <f>IsZone3!B89</f>
        <v>0</v>
      </c>
      <c r="DA89" s="25">
        <f>IsZone3!C89</f>
        <v>0</v>
      </c>
      <c r="DB89" s="25">
        <f>IsZone3!D89</f>
        <v>0</v>
      </c>
      <c r="DC89" s="25">
        <f>IsZone3!E89</f>
        <v>0</v>
      </c>
      <c r="DD89" s="25">
        <f>IsZone3!F89</f>
        <v>0</v>
      </c>
      <c r="DE89" s="25">
        <f>IsZone3!G89</f>
        <v>0</v>
      </c>
      <c r="DF89" s="25">
        <f>IsZone3!H89</f>
        <v>0</v>
      </c>
      <c r="DG89" s="25">
        <f>IsZone4!B89</f>
        <v>1</v>
      </c>
      <c r="DH89" s="25">
        <f>IsZone4!C89</f>
        <v>0</v>
      </c>
      <c r="DI89" s="25">
        <f>IsZone4!D89</f>
        <v>1</v>
      </c>
      <c r="DJ89" s="25">
        <f>IsZone4!E89</f>
        <v>1</v>
      </c>
      <c r="DK89" s="25">
        <f>IsZone4!F89</f>
        <v>1</v>
      </c>
      <c r="DL89" s="25">
        <f>IsZone4!G89</f>
        <v>1</v>
      </c>
      <c r="DM89" s="25">
        <f>IsZone4!H89</f>
        <v>1</v>
      </c>
      <c r="DN89" s="25">
        <f>IsZone5!B89</f>
        <v>0</v>
      </c>
      <c r="DO89" s="25">
        <f>IsZone5!C89</f>
        <v>0</v>
      </c>
      <c r="DP89" s="25">
        <f>IsZone5!D89</f>
        <v>0</v>
      </c>
      <c r="DQ89" s="25">
        <f>IsZone5!E89</f>
        <v>0</v>
      </c>
      <c r="DR89" s="25">
        <f>IsZone5!F89</f>
        <v>0</v>
      </c>
      <c r="DS89" s="25">
        <f>IsZone5!G89</f>
        <v>0</v>
      </c>
      <c r="DT89" s="25">
        <f>IsZone5!H89</f>
        <v>0</v>
      </c>
      <c r="DU89" s="29">
        <f>IsAnything!B89</f>
        <v>0</v>
      </c>
      <c r="DV89" s="29">
        <f>IsAnything!C89</f>
        <v>1</v>
      </c>
      <c r="DW89" s="29">
        <f>IsAnything!D89</f>
        <v>1</v>
      </c>
      <c r="DX89" s="29">
        <f>IsAnything!E89</f>
        <v>1</v>
      </c>
      <c r="DY89" s="29">
        <f>IsAnything!F89</f>
        <v>1</v>
      </c>
      <c r="DZ89" s="29">
        <f>IsAnything!G89</f>
        <v>1</v>
      </c>
    </row>
    <row r="90" spans="1:130" x14ac:dyDescent="0.15">
      <c r="A90" s="29">
        <f>Data!A90</f>
        <v>89</v>
      </c>
      <c r="B90" s="70">
        <f>Data!B90</f>
        <v>44368</v>
      </c>
      <c r="C90" s="71">
        <f>Data!C90</f>
        <v>0.52916666666666667</v>
      </c>
      <c r="D90" s="72">
        <f>Data!D90</f>
        <v>44368.529166666667</v>
      </c>
      <c r="E90" s="29" t="str">
        <f>Data!E90</f>
        <v>Yoga</v>
      </c>
      <c r="F90" s="29">
        <f>Data!F90</f>
        <v>0</v>
      </c>
      <c r="G90" s="29">
        <f>Data!G90</f>
        <v>48</v>
      </c>
      <c r="H90" s="29" t="str">
        <f>Data!H90</f>
        <v>Restorative</v>
      </c>
      <c r="I90" s="29">
        <f>Data!I90</f>
        <v>9</v>
      </c>
      <c r="J90" s="29">
        <f>Data!J90</f>
        <v>83</v>
      </c>
      <c r="K90" s="29">
        <f>Data!K90</f>
        <v>102</v>
      </c>
      <c r="L90" s="29">
        <f>Data!L90</f>
        <v>249</v>
      </c>
      <c r="M90" s="29">
        <f>Data!M90</f>
        <v>1</v>
      </c>
      <c r="N90" s="29">
        <f>Data!N90</f>
        <v>0</v>
      </c>
      <c r="O90" s="29">
        <f>Data!O90</f>
        <v>0</v>
      </c>
      <c r="P90" s="29">
        <f>Data!P90</f>
        <v>0</v>
      </c>
      <c r="Q90" s="29">
        <f>Data!Q90</f>
        <v>75</v>
      </c>
      <c r="R90" s="29">
        <f>Data!R90</f>
        <v>69</v>
      </c>
      <c r="S90" s="29">
        <f>Data!S90</f>
        <v>50</v>
      </c>
      <c r="T90" s="25">
        <f>Work!B90</f>
        <v>-1.580137320443207</v>
      </c>
      <c r="U90" s="25">
        <f>Work!C90</f>
        <v>-1.90511936033754</v>
      </c>
      <c r="V90" s="25">
        <f>Work!D90</f>
        <v>0</v>
      </c>
      <c r="W90" s="25">
        <f>Work!E90</f>
        <v>0</v>
      </c>
      <c r="X90" s="25">
        <f>Work!F90</f>
        <v>0</v>
      </c>
      <c r="Y90" s="25">
        <f>Work!G90</f>
        <v>0</v>
      </c>
      <c r="Z90" s="25">
        <f>Work!H90</f>
        <v>0</v>
      </c>
      <c r="AA90" s="25">
        <f>Work!I90</f>
        <v>0</v>
      </c>
      <c r="AB90" s="25">
        <f>Work!J90</f>
        <v>0</v>
      </c>
      <c r="AC90" s="25">
        <f>Work!K90</f>
        <v>0</v>
      </c>
      <c r="AD90" s="25">
        <f>Work!L90</f>
        <v>0</v>
      </c>
      <c r="AE90" s="25">
        <f>Work!M90</f>
        <v>5.1875</v>
      </c>
      <c r="AF90" s="25">
        <f>Work!N90</f>
        <v>0</v>
      </c>
      <c r="AG90" s="25">
        <f>Work!O90</f>
        <v>0</v>
      </c>
      <c r="AH90" s="25">
        <f>Work!P90</f>
        <v>-0.78417800490927447</v>
      </c>
      <c r="AI90" s="25">
        <f>Work!Q90</f>
        <v>-0.24818018508265671</v>
      </c>
      <c r="AJ90" s="25">
        <f>Work!R90</f>
        <v>6.25E-2</v>
      </c>
      <c r="AK90" s="25">
        <f>Work!S90</f>
        <v>0.15706241595068809</v>
      </c>
      <c r="AL90" s="25">
        <f>Work!T90</f>
        <v>0</v>
      </c>
      <c r="AM90" s="25">
        <f>Work!U90</f>
        <v>0</v>
      </c>
      <c r="AN90" s="25">
        <f>Work!V90</f>
        <v>0</v>
      </c>
      <c r="AO90" s="25">
        <f>Work!W90</f>
        <v>-0.63579374146814294</v>
      </c>
      <c r="AP90" s="25">
        <f>IsYoga!C90</f>
        <v>1</v>
      </c>
      <c r="AQ90" s="25">
        <f>IsYoga!D90</f>
        <v>0</v>
      </c>
      <c r="AR90" s="25">
        <f>IsYoga!E90</f>
        <v>0</v>
      </c>
      <c r="AS90" s="25">
        <f>IsYoga!F90</f>
        <v>1</v>
      </c>
      <c r="AT90" s="25">
        <f>IsYoga!G90</f>
        <v>0</v>
      </c>
      <c r="AU90" s="25">
        <f>IsYoga!H90</f>
        <v>0</v>
      </c>
      <c r="AV90" s="25">
        <f>IsYoga!I90</f>
        <v>0</v>
      </c>
      <c r="AW90" s="25">
        <f>IsYoga!J90</f>
        <v>0</v>
      </c>
      <c r="AX90" s="25">
        <f>IsYoga!K90</f>
        <v>0</v>
      </c>
      <c r="AY90" s="25">
        <f>IsYoga!L90</f>
        <v>0</v>
      </c>
      <c r="AZ90" s="25">
        <f>IsBiking!C90</f>
        <v>0</v>
      </c>
      <c r="BA90" s="25">
        <f>IsBiking!D90</f>
        <v>0</v>
      </c>
      <c r="BB90" s="25">
        <f>IsBiking!E90</f>
        <v>0</v>
      </c>
      <c r="BC90" s="25">
        <f>IsBiking!F90</f>
        <v>0</v>
      </c>
      <c r="BD90" s="25">
        <f>IsBiking!G90</f>
        <v>0</v>
      </c>
      <c r="BE90" s="25">
        <f>IsBiking!H90</f>
        <v>0</v>
      </c>
      <c r="BF90" s="25">
        <f>IsBiking!I90</f>
        <v>0</v>
      </c>
      <c r="BG90" s="25">
        <f>IsBiking!J90</f>
        <v>0</v>
      </c>
      <c r="BH90" s="25">
        <f>IsBiking!K90</f>
        <v>0</v>
      </c>
      <c r="BI90" s="25">
        <f>IsBiking!L90</f>
        <v>0</v>
      </c>
      <c r="BJ90" s="25">
        <f>IsBiking!M90</f>
        <v>0</v>
      </c>
      <c r="BK90" s="25">
        <f>IsBiking!N90</f>
        <v>0</v>
      </c>
      <c r="BL90" s="25">
        <f>IsBiking!O90</f>
        <v>0</v>
      </c>
      <c r="BM90" s="25">
        <f>IsWalking!B90</f>
        <v>0</v>
      </c>
      <c r="BN90" s="25">
        <f>IsWalking!C90</f>
        <v>0</v>
      </c>
      <c r="BO90" s="25">
        <f>IsWalking!D90</f>
        <v>0</v>
      </c>
      <c r="BP90" s="25">
        <f>IsWalking!E90</f>
        <v>0</v>
      </c>
      <c r="BQ90" s="25">
        <f>IsWalking!F90</f>
        <v>0</v>
      </c>
      <c r="BR90" s="25">
        <f>IsWalking!G90</f>
        <v>0</v>
      </c>
      <c r="BS90" s="25">
        <f>IsWalking!H90</f>
        <v>0</v>
      </c>
      <c r="BT90" s="25">
        <f>IsWalking!I90</f>
        <v>0</v>
      </c>
      <c r="BU90" s="25">
        <f>IsWalking!J90</f>
        <v>0</v>
      </c>
      <c r="BV90" s="25">
        <f>IsWalking!K90</f>
        <v>0</v>
      </c>
      <c r="BW90" s="25">
        <f>IsWalking!L90</f>
        <v>0</v>
      </c>
      <c r="BX90" s="25">
        <f>IsRunning!B90</f>
        <v>0</v>
      </c>
      <c r="BY90" s="25">
        <f>IsRunning!C90</f>
        <v>0</v>
      </c>
      <c r="BZ90" s="25">
        <f>IsRunning!D90</f>
        <v>0</v>
      </c>
      <c r="CA90" s="25">
        <f>IsRunning!E90</f>
        <v>0</v>
      </c>
      <c r="CB90" s="25">
        <f>IsRunning!F90</f>
        <v>0</v>
      </c>
      <c r="CC90" s="25">
        <f>IsRunning!G90</f>
        <v>0</v>
      </c>
      <c r="CD90" s="25">
        <f>IsRunning!H90</f>
        <v>0</v>
      </c>
      <c r="CE90" s="25">
        <f>IsRunning!I90</f>
        <v>0</v>
      </c>
      <c r="CF90" s="25">
        <f>IsRunning!J90</f>
        <v>0</v>
      </c>
      <c r="CG90" s="25">
        <f>IsRunning!K90</f>
        <v>0</v>
      </c>
      <c r="CH90" s="25">
        <f>IsRunning!L90</f>
        <v>0</v>
      </c>
      <c r="CI90" s="29">
        <f>IsCourse!B90</f>
        <v>0</v>
      </c>
      <c r="CJ90" s="29">
        <f>IsCourse!C90</f>
        <v>0</v>
      </c>
      <c r="CK90" s="29">
        <f>IsCourse!D90</f>
        <v>0</v>
      </c>
      <c r="CL90" s="29">
        <f>IsZone1!B90</f>
        <v>1</v>
      </c>
      <c r="CM90" s="29">
        <f>IsZone1!C90</f>
        <v>0</v>
      </c>
      <c r="CN90" s="29">
        <f>IsZone1!D90</f>
        <v>0</v>
      </c>
      <c r="CO90" s="29">
        <f>IsZone1!E90</f>
        <v>0</v>
      </c>
      <c r="CP90" s="29">
        <f>IsZone1!F90</f>
        <v>0</v>
      </c>
      <c r="CQ90" s="29">
        <f>IsZone1!G90</f>
        <v>0</v>
      </c>
      <c r="CR90" s="29">
        <f>IsZone1!H90</f>
        <v>0</v>
      </c>
      <c r="CS90" s="29">
        <f>IsZone2!B90</f>
        <v>0</v>
      </c>
      <c r="CT90" s="29">
        <f>IsZone2!C90</f>
        <v>0</v>
      </c>
      <c r="CU90" s="29">
        <f>IsZone2!D90</f>
        <v>0</v>
      </c>
      <c r="CV90" s="29">
        <f>IsZone2!E90</f>
        <v>0</v>
      </c>
      <c r="CW90" s="29">
        <f>IsZone2!F90</f>
        <v>0</v>
      </c>
      <c r="CX90" s="29">
        <f>IsZone2!G90</f>
        <v>0</v>
      </c>
      <c r="CY90" s="29">
        <f>IsZone2!H90</f>
        <v>0</v>
      </c>
      <c r="CZ90" s="25">
        <f>IsZone3!B90</f>
        <v>0</v>
      </c>
      <c r="DA90" s="25">
        <f>IsZone3!C90</f>
        <v>0</v>
      </c>
      <c r="DB90" s="25">
        <f>IsZone3!D90</f>
        <v>0</v>
      </c>
      <c r="DC90" s="25">
        <f>IsZone3!E90</f>
        <v>0</v>
      </c>
      <c r="DD90" s="25">
        <f>IsZone3!F90</f>
        <v>0</v>
      </c>
      <c r="DE90" s="25">
        <f>IsZone3!G90</f>
        <v>0</v>
      </c>
      <c r="DF90" s="25">
        <f>IsZone3!H90</f>
        <v>0</v>
      </c>
      <c r="DG90" s="25">
        <f>IsZone4!B90</f>
        <v>0</v>
      </c>
      <c r="DH90" s="25">
        <f>IsZone4!C90</f>
        <v>0</v>
      </c>
      <c r="DI90" s="25">
        <f>IsZone4!D90</f>
        <v>0</v>
      </c>
      <c r="DJ90" s="25">
        <f>IsZone4!E90</f>
        <v>0</v>
      </c>
      <c r="DK90" s="25">
        <f>IsZone4!F90</f>
        <v>0</v>
      </c>
      <c r="DL90" s="25">
        <f>IsZone4!G90</f>
        <v>0</v>
      </c>
      <c r="DM90" s="25">
        <f>IsZone4!H90</f>
        <v>0</v>
      </c>
      <c r="DN90" s="25">
        <f>IsZone5!B90</f>
        <v>0</v>
      </c>
      <c r="DO90" s="25">
        <f>IsZone5!C90</f>
        <v>0</v>
      </c>
      <c r="DP90" s="25">
        <f>IsZone5!D90</f>
        <v>0</v>
      </c>
      <c r="DQ90" s="25">
        <f>IsZone5!E90</f>
        <v>0</v>
      </c>
      <c r="DR90" s="25">
        <f>IsZone5!F90</f>
        <v>0</v>
      </c>
      <c r="DS90" s="25">
        <f>IsZone5!G90</f>
        <v>0</v>
      </c>
      <c r="DT90" s="25">
        <f>IsZone5!H90</f>
        <v>0</v>
      </c>
      <c r="DU90" s="29">
        <f>IsAnything!B90</f>
        <v>0</v>
      </c>
      <c r="DV90" s="29">
        <f>IsAnything!C90</f>
        <v>0</v>
      </c>
      <c r="DW90" s="29">
        <f>IsAnything!D90</f>
        <v>0</v>
      </c>
      <c r="DX90" s="29">
        <f>IsAnything!E90</f>
        <v>0</v>
      </c>
      <c r="DY90" s="29">
        <f>IsAnything!F90</f>
        <v>0</v>
      </c>
      <c r="DZ90" s="29">
        <f>IsAnything!G90</f>
        <v>0</v>
      </c>
    </row>
    <row r="91" spans="1:130" x14ac:dyDescent="0.15">
      <c r="A91" s="29">
        <f>Data!A91</f>
        <v>90</v>
      </c>
      <c r="B91" s="70">
        <f>Data!B91</f>
        <v>44368</v>
      </c>
      <c r="C91" s="71">
        <f>Data!C91</f>
        <v>0.73333333333333339</v>
      </c>
      <c r="D91" s="72">
        <f>Data!D91</f>
        <v>44368.73333333333</v>
      </c>
      <c r="E91" s="29" t="str">
        <f>Data!E91</f>
        <v>Trail Running</v>
      </c>
      <c r="F91" s="29">
        <f>Data!F91</f>
        <v>2</v>
      </c>
      <c r="G91" s="29">
        <f>Data!G91</f>
        <v>49</v>
      </c>
      <c r="H91" s="29" t="str">
        <f>Data!H91</f>
        <v>White Oak - Green</v>
      </c>
      <c r="I91" s="29">
        <f>Data!I91</f>
        <v>13</v>
      </c>
      <c r="J91" s="29">
        <f>Data!J91</f>
        <v>148</v>
      </c>
      <c r="K91" s="29">
        <f>Data!K91</f>
        <v>156</v>
      </c>
      <c r="L91" s="29">
        <f>Data!L91</f>
        <v>622</v>
      </c>
      <c r="M91" s="29">
        <f>Data!M91</f>
        <v>4</v>
      </c>
      <c r="N91" s="29">
        <f>Data!N91</f>
        <v>4.37</v>
      </c>
      <c r="O91" s="29">
        <f>Data!O91</f>
        <v>5.3523639607493001</v>
      </c>
      <c r="P91" s="29">
        <f>Data!P91</f>
        <v>280</v>
      </c>
      <c r="Q91" s="29">
        <f>Data!Q91</f>
        <v>77</v>
      </c>
      <c r="R91" s="29">
        <f>Data!R91</f>
        <v>73</v>
      </c>
      <c r="S91" s="29">
        <f>Data!S91</f>
        <v>88</v>
      </c>
      <c r="T91" s="25">
        <f>Work!B91</f>
        <v>1.426396610982744</v>
      </c>
      <c r="U91" s="25">
        <f>Work!C91</f>
        <v>0.76732664983411969</v>
      </c>
      <c r="V91" s="25">
        <f>Work!D91</f>
        <v>22724</v>
      </c>
      <c r="W91" s="25">
        <f>Work!E91</f>
        <v>463.75510204081633</v>
      </c>
      <c r="X91" s="25">
        <f>Work!F91</f>
        <v>6926.2752</v>
      </c>
      <c r="Y91" s="25">
        <f>Work!G91</f>
        <v>141.35255510204081</v>
      </c>
      <c r="Z91" s="25">
        <f>Work!H91</f>
        <v>1.2321774335504312E-2</v>
      </c>
      <c r="AA91" s="25">
        <f>Work!I91</f>
        <v>5.7142857142857144</v>
      </c>
      <c r="AB91" s="25">
        <f>Work!J91</f>
        <v>85.344000000000008</v>
      </c>
      <c r="AC91" s="25">
        <f>Work!K91</f>
        <v>4.0425770110895966E-2</v>
      </c>
      <c r="AD91" s="25">
        <f>Work!L91</f>
        <v>1.741714285714286</v>
      </c>
      <c r="AE91" s="25">
        <f>Work!M91</f>
        <v>12.693877551020408</v>
      </c>
      <c r="AF91" s="25">
        <f>Work!N91</f>
        <v>2.737194155958458E-2</v>
      </c>
      <c r="AG91" s="25">
        <f>Work!O91</f>
        <v>8.9802957872652828E-2</v>
      </c>
      <c r="AH91" s="25">
        <f>Work!P91</f>
        <v>9.1890442541212911E-2</v>
      </c>
      <c r="AI91" s="25">
        <f>Work!Q91</f>
        <v>1.5325455116409201</v>
      </c>
      <c r="AJ91" s="25">
        <f>Work!R91</f>
        <v>8.5769442912300056E-2</v>
      </c>
      <c r="AK91" s="25">
        <f>Work!S91</f>
        <v>1.0744175216351943</v>
      </c>
      <c r="AL91" s="25">
        <f>Work!T91</f>
        <v>64536.934409337606</v>
      </c>
      <c r="AM91" s="25">
        <f>Work!U91</f>
        <v>9.3176971093117409</v>
      </c>
      <c r="AN91" s="25">
        <f>Work!V91</f>
        <v>1317.0802940681144</v>
      </c>
      <c r="AO91" s="25">
        <f>Work!W91</f>
        <v>6064.3390754143838</v>
      </c>
      <c r="AP91" s="25">
        <f>IsYoga!C91</f>
        <v>0</v>
      </c>
      <c r="AQ91" s="25">
        <f>IsYoga!D91</f>
        <v>0</v>
      </c>
      <c r="AR91" s="25">
        <f>IsYoga!E91</f>
        <v>0</v>
      </c>
      <c r="AS91" s="25">
        <f>IsYoga!F91</f>
        <v>0</v>
      </c>
      <c r="AT91" s="25">
        <f>IsYoga!G91</f>
        <v>0</v>
      </c>
      <c r="AU91" s="25">
        <f>IsYoga!H91</f>
        <v>0</v>
      </c>
      <c r="AV91" s="25">
        <f>IsYoga!I91</f>
        <v>0</v>
      </c>
      <c r="AW91" s="25">
        <f>IsYoga!J91</f>
        <v>0</v>
      </c>
      <c r="AX91" s="25">
        <f>IsYoga!K91</f>
        <v>0</v>
      </c>
      <c r="AY91" s="25">
        <f>IsYoga!L91</f>
        <v>0</v>
      </c>
      <c r="AZ91" s="25">
        <f>IsBiking!C91</f>
        <v>0</v>
      </c>
      <c r="BA91" s="25">
        <f>IsBiking!D91</f>
        <v>0</v>
      </c>
      <c r="BB91" s="25">
        <f>IsBiking!E91</f>
        <v>0</v>
      </c>
      <c r="BC91" s="25">
        <f>IsBiking!F91</f>
        <v>0</v>
      </c>
      <c r="BD91" s="25">
        <f>IsBiking!G91</f>
        <v>0</v>
      </c>
      <c r="BE91" s="25">
        <f>IsBiking!H91</f>
        <v>0</v>
      </c>
      <c r="BF91" s="25">
        <f>IsBiking!I91</f>
        <v>0</v>
      </c>
      <c r="BG91" s="25">
        <f>IsBiking!J91</f>
        <v>0</v>
      </c>
      <c r="BH91" s="25">
        <f>IsBiking!K91</f>
        <v>0</v>
      </c>
      <c r="BI91" s="25">
        <f>IsBiking!L91</f>
        <v>0</v>
      </c>
      <c r="BJ91" s="25">
        <f>IsBiking!M91</f>
        <v>0</v>
      </c>
      <c r="BK91" s="25">
        <f>IsBiking!N91</f>
        <v>0</v>
      </c>
      <c r="BL91" s="25">
        <f>IsBiking!O91</f>
        <v>0</v>
      </c>
      <c r="BM91" s="25">
        <f>IsWalking!B91</f>
        <v>0</v>
      </c>
      <c r="BN91" s="25">
        <f>IsWalking!C91</f>
        <v>0</v>
      </c>
      <c r="BO91" s="25">
        <f>IsWalking!D91</f>
        <v>0</v>
      </c>
      <c r="BP91" s="25">
        <f>IsWalking!E91</f>
        <v>0</v>
      </c>
      <c r="BQ91" s="25">
        <f>IsWalking!F91</f>
        <v>0</v>
      </c>
      <c r="BR91" s="25">
        <f>IsWalking!G91</f>
        <v>0</v>
      </c>
      <c r="BS91" s="25">
        <f>IsWalking!H91</f>
        <v>0</v>
      </c>
      <c r="BT91" s="25">
        <f>IsWalking!I91</f>
        <v>0</v>
      </c>
      <c r="BU91" s="25">
        <f>IsWalking!J91</f>
        <v>0</v>
      </c>
      <c r="BV91" s="25">
        <f>IsWalking!K91</f>
        <v>0</v>
      </c>
      <c r="BW91" s="25">
        <f>IsWalking!L91</f>
        <v>0</v>
      </c>
      <c r="BX91" s="25">
        <f>IsRunning!B91</f>
        <v>0</v>
      </c>
      <c r="BY91" s="25">
        <f>IsRunning!C91</f>
        <v>0</v>
      </c>
      <c r="BZ91" s="25">
        <f>IsRunning!D91</f>
        <v>0</v>
      </c>
      <c r="CA91" s="25">
        <f>IsRunning!E91</f>
        <v>0</v>
      </c>
      <c r="CB91" s="25">
        <f>IsRunning!F91</f>
        <v>0</v>
      </c>
      <c r="CC91" s="25">
        <f>IsRunning!G91</f>
        <v>0</v>
      </c>
      <c r="CD91" s="25">
        <f>IsRunning!H91</f>
        <v>0</v>
      </c>
      <c r="CE91" s="25">
        <f>IsRunning!I91</f>
        <v>0</v>
      </c>
      <c r="CF91" s="25">
        <f>IsRunning!J91</f>
        <v>0</v>
      </c>
      <c r="CG91" s="25">
        <f>IsRunning!K91</f>
        <v>0</v>
      </c>
      <c r="CH91" s="25">
        <f>IsRunning!L91</f>
        <v>0</v>
      </c>
      <c r="CI91" s="29">
        <f>IsCourse!B91</f>
        <v>0</v>
      </c>
      <c r="CJ91" s="29">
        <f>IsCourse!C91</f>
        <v>0</v>
      </c>
      <c r="CK91" s="29">
        <f>IsCourse!D91</f>
        <v>0</v>
      </c>
      <c r="CL91" s="29">
        <f>IsZone1!B91</f>
        <v>0</v>
      </c>
      <c r="CM91" s="29">
        <f>IsZone1!C91</f>
        <v>0</v>
      </c>
      <c r="CN91" s="29">
        <f>IsZone1!D91</f>
        <v>0</v>
      </c>
      <c r="CO91" s="29">
        <f>IsZone1!E91</f>
        <v>0</v>
      </c>
      <c r="CP91" s="29">
        <f>IsZone1!F91</f>
        <v>0</v>
      </c>
      <c r="CQ91" s="29">
        <f>IsZone1!G91</f>
        <v>0</v>
      </c>
      <c r="CR91" s="29">
        <f>IsZone1!H91</f>
        <v>0</v>
      </c>
      <c r="CS91" s="29">
        <f>IsZone2!B91</f>
        <v>0</v>
      </c>
      <c r="CT91" s="29">
        <f>IsZone2!C91</f>
        <v>0</v>
      </c>
      <c r="CU91" s="29">
        <f>IsZone2!D91</f>
        <v>0</v>
      </c>
      <c r="CV91" s="29">
        <f>IsZone2!E91</f>
        <v>0</v>
      </c>
      <c r="CW91" s="29">
        <f>IsZone2!F91</f>
        <v>0</v>
      </c>
      <c r="CX91" s="29">
        <f>IsZone2!G91</f>
        <v>0</v>
      </c>
      <c r="CY91" s="29">
        <f>IsZone2!H91</f>
        <v>0</v>
      </c>
      <c r="CZ91" s="25">
        <f>IsZone3!B91</f>
        <v>0</v>
      </c>
      <c r="DA91" s="25">
        <f>IsZone3!C91</f>
        <v>0</v>
      </c>
      <c r="DB91" s="25">
        <f>IsZone3!D91</f>
        <v>0</v>
      </c>
      <c r="DC91" s="25">
        <f>IsZone3!E91</f>
        <v>0</v>
      </c>
      <c r="DD91" s="25">
        <f>IsZone3!F91</f>
        <v>0</v>
      </c>
      <c r="DE91" s="25">
        <f>IsZone3!G91</f>
        <v>0</v>
      </c>
      <c r="DF91" s="25">
        <f>IsZone3!H91</f>
        <v>0</v>
      </c>
      <c r="DG91" s="25">
        <f>IsZone4!B91</f>
        <v>1</v>
      </c>
      <c r="DH91" s="25">
        <f>IsZone4!C91</f>
        <v>0</v>
      </c>
      <c r="DI91" s="25">
        <f>IsZone4!D91</f>
        <v>0</v>
      </c>
      <c r="DJ91" s="25">
        <f>IsZone4!E91</f>
        <v>0</v>
      </c>
      <c r="DK91" s="25">
        <f>IsZone4!F91</f>
        <v>0</v>
      </c>
      <c r="DL91" s="25">
        <f>IsZone4!G91</f>
        <v>0</v>
      </c>
      <c r="DM91" s="25">
        <f>IsZone4!H91</f>
        <v>0</v>
      </c>
      <c r="DN91" s="25">
        <f>IsZone5!B91</f>
        <v>0</v>
      </c>
      <c r="DO91" s="25">
        <f>IsZone5!C91</f>
        <v>0</v>
      </c>
      <c r="DP91" s="25">
        <f>IsZone5!D91</f>
        <v>0</v>
      </c>
      <c r="DQ91" s="25">
        <f>IsZone5!E91</f>
        <v>0</v>
      </c>
      <c r="DR91" s="25">
        <f>IsZone5!F91</f>
        <v>0</v>
      </c>
      <c r="DS91" s="25">
        <f>IsZone5!G91</f>
        <v>0</v>
      </c>
      <c r="DT91" s="25">
        <f>IsZone5!H91</f>
        <v>0</v>
      </c>
      <c r="DU91" s="29">
        <f>IsAnything!B91</f>
        <v>1</v>
      </c>
      <c r="DV91" s="29">
        <f>IsAnything!C91</f>
        <v>1</v>
      </c>
      <c r="DW91" s="29">
        <f>IsAnything!D91</f>
        <v>1</v>
      </c>
      <c r="DX91" s="29">
        <f>IsAnything!E91</f>
        <v>1</v>
      </c>
      <c r="DY91" s="29">
        <f>IsAnything!F91</f>
        <v>1</v>
      </c>
      <c r="DZ91" s="29">
        <f>IsAnything!G91</f>
        <v>1</v>
      </c>
    </row>
    <row r="92" spans="1:130" x14ac:dyDescent="0.15">
      <c r="A92" s="29">
        <f>Data!A92</f>
        <v>91</v>
      </c>
      <c r="B92" s="70">
        <f>Data!B92</f>
        <v>44371</v>
      </c>
      <c r="C92" s="71">
        <f>Data!C92</f>
        <v>0.49861111111111112</v>
      </c>
      <c r="D92" s="72">
        <f>Data!D92</f>
        <v>44371.498611111114</v>
      </c>
      <c r="E92" s="29" t="str">
        <f>Data!E92</f>
        <v>Yoga</v>
      </c>
      <c r="F92" s="29">
        <f>Data!F92</f>
        <v>0</v>
      </c>
      <c r="G92" s="29">
        <f>Data!G92</f>
        <v>49</v>
      </c>
      <c r="H92" s="29" t="str">
        <f>Data!H92</f>
        <v>Restorative</v>
      </c>
      <c r="I92" s="29">
        <f>Data!I92</f>
        <v>9</v>
      </c>
      <c r="J92" s="29">
        <f>Data!J92</f>
        <v>83</v>
      </c>
      <c r="K92" s="29">
        <f>Data!K92</f>
        <v>97</v>
      </c>
      <c r="L92" s="29">
        <f>Data!L92</f>
        <v>241</v>
      </c>
      <c r="M92" s="29">
        <f>Data!M92</f>
        <v>1</v>
      </c>
      <c r="N92" s="29">
        <f>Data!N92</f>
        <v>0</v>
      </c>
      <c r="O92" s="29">
        <f>Data!O92</f>
        <v>0</v>
      </c>
      <c r="P92" s="29">
        <f>Data!P92</f>
        <v>0</v>
      </c>
      <c r="Q92" s="29">
        <f>Data!Q92</f>
        <v>75</v>
      </c>
      <c r="R92" s="29">
        <f>Data!R92</f>
        <v>66</v>
      </c>
      <c r="S92" s="29">
        <f>Data!S92</f>
        <v>65</v>
      </c>
      <c r="T92" s="25">
        <f>Work!B92</f>
        <v>-1.580137320443207</v>
      </c>
      <c r="U92" s="25">
        <f>Work!C92</f>
        <v>-2.1525680649830639</v>
      </c>
      <c r="V92" s="25">
        <f>Work!D92</f>
        <v>0</v>
      </c>
      <c r="W92" s="25">
        <f>Work!E92</f>
        <v>0</v>
      </c>
      <c r="X92" s="25">
        <f>Work!F92</f>
        <v>0</v>
      </c>
      <c r="Y92" s="25">
        <f>Work!G92</f>
        <v>0</v>
      </c>
      <c r="Z92" s="25">
        <f>Work!H92</f>
        <v>0</v>
      </c>
      <c r="AA92" s="25">
        <f>Work!I92</f>
        <v>0</v>
      </c>
      <c r="AB92" s="25">
        <f>Work!J92</f>
        <v>0</v>
      </c>
      <c r="AC92" s="25">
        <f>Work!K92</f>
        <v>0</v>
      </c>
      <c r="AD92" s="25">
        <f>Work!L92</f>
        <v>0</v>
      </c>
      <c r="AE92" s="25">
        <f>Work!M92</f>
        <v>4.9183673469387754</v>
      </c>
      <c r="AF92" s="25">
        <f>Work!N92</f>
        <v>0</v>
      </c>
      <c r="AG92" s="25">
        <f>Work!O92</f>
        <v>0</v>
      </c>
      <c r="AH92" s="25">
        <f>Work!P92</f>
        <v>-0.80296767670445912</v>
      </c>
      <c r="AI92" s="25">
        <f>Work!Q92</f>
        <v>-0.31202608516909253</v>
      </c>
      <c r="AJ92" s="25">
        <f>Work!R92</f>
        <v>5.9257437914925007E-2</v>
      </c>
      <c r="AK92" s="25">
        <f>Work!S92</f>
        <v>0.19746770178276243</v>
      </c>
      <c r="AL92" s="25">
        <f>Work!T92</f>
        <v>0</v>
      </c>
      <c r="AM92" s="25">
        <f>Work!U92</f>
        <v>0</v>
      </c>
      <c r="AN92" s="25">
        <f>Work!V92</f>
        <v>0</v>
      </c>
      <c r="AO92" s="25">
        <f>Work!W92</f>
        <v>-0.63579374146814294</v>
      </c>
      <c r="AP92" s="25">
        <f>IsYoga!C92</f>
        <v>1</v>
      </c>
      <c r="AQ92" s="25">
        <f>IsYoga!D92</f>
        <v>0</v>
      </c>
      <c r="AR92" s="25">
        <f>IsYoga!E92</f>
        <v>0</v>
      </c>
      <c r="AS92" s="25">
        <f>IsYoga!F92</f>
        <v>1</v>
      </c>
      <c r="AT92" s="25">
        <f>IsYoga!G92</f>
        <v>0</v>
      </c>
      <c r="AU92" s="25">
        <f>IsYoga!H92</f>
        <v>0</v>
      </c>
      <c r="AV92" s="25">
        <f>IsYoga!I92</f>
        <v>0</v>
      </c>
      <c r="AW92" s="25">
        <f>IsYoga!J92</f>
        <v>0</v>
      </c>
      <c r="AX92" s="25">
        <f>IsYoga!K92</f>
        <v>0</v>
      </c>
      <c r="AY92" s="25">
        <f>IsYoga!L92</f>
        <v>1</v>
      </c>
      <c r="AZ92" s="25">
        <f>IsBiking!C92</f>
        <v>0</v>
      </c>
      <c r="BA92" s="25">
        <f>IsBiking!D92</f>
        <v>0</v>
      </c>
      <c r="BB92" s="25">
        <f>IsBiking!E92</f>
        <v>0</v>
      </c>
      <c r="BC92" s="25">
        <f>IsBiking!F92</f>
        <v>0</v>
      </c>
      <c r="BD92" s="25">
        <f>IsBiking!G92</f>
        <v>0</v>
      </c>
      <c r="BE92" s="25">
        <f>IsBiking!H92</f>
        <v>0</v>
      </c>
      <c r="BF92" s="25">
        <f>IsBiking!I92</f>
        <v>0</v>
      </c>
      <c r="BG92" s="25">
        <f>IsBiking!J92</f>
        <v>0</v>
      </c>
      <c r="BH92" s="25">
        <f>IsBiking!K92</f>
        <v>0</v>
      </c>
      <c r="BI92" s="25">
        <f>IsBiking!L92</f>
        <v>0</v>
      </c>
      <c r="BJ92" s="25">
        <f>IsBiking!M92</f>
        <v>0</v>
      </c>
      <c r="BK92" s="25">
        <f>IsBiking!N92</f>
        <v>0</v>
      </c>
      <c r="BL92" s="25">
        <f>IsBiking!O92</f>
        <v>0</v>
      </c>
      <c r="BM92" s="25">
        <f>IsWalking!B92</f>
        <v>0</v>
      </c>
      <c r="BN92" s="25">
        <f>IsWalking!C92</f>
        <v>0</v>
      </c>
      <c r="BO92" s="25">
        <f>IsWalking!D92</f>
        <v>0</v>
      </c>
      <c r="BP92" s="25">
        <f>IsWalking!E92</f>
        <v>0</v>
      </c>
      <c r="BQ92" s="25">
        <f>IsWalking!F92</f>
        <v>0</v>
      </c>
      <c r="BR92" s="25">
        <f>IsWalking!G92</f>
        <v>0</v>
      </c>
      <c r="BS92" s="25">
        <f>IsWalking!H92</f>
        <v>0</v>
      </c>
      <c r="BT92" s="25">
        <f>IsWalking!I92</f>
        <v>0</v>
      </c>
      <c r="BU92" s="25">
        <f>IsWalking!J92</f>
        <v>0</v>
      </c>
      <c r="BV92" s="25">
        <f>IsWalking!K92</f>
        <v>0</v>
      </c>
      <c r="BW92" s="25">
        <f>IsWalking!L92</f>
        <v>0</v>
      </c>
      <c r="BX92" s="25">
        <f>IsRunning!B92</f>
        <v>0</v>
      </c>
      <c r="BY92" s="25">
        <f>IsRunning!C92</f>
        <v>0</v>
      </c>
      <c r="BZ92" s="25">
        <f>IsRunning!D92</f>
        <v>0</v>
      </c>
      <c r="CA92" s="25">
        <f>IsRunning!E92</f>
        <v>0</v>
      </c>
      <c r="CB92" s="25">
        <f>IsRunning!F92</f>
        <v>0</v>
      </c>
      <c r="CC92" s="25">
        <f>IsRunning!G92</f>
        <v>0</v>
      </c>
      <c r="CD92" s="25">
        <f>IsRunning!H92</f>
        <v>0</v>
      </c>
      <c r="CE92" s="25">
        <f>IsRunning!I92</f>
        <v>0</v>
      </c>
      <c r="CF92" s="25">
        <f>IsRunning!J92</f>
        <v>0</v>
      </c>
      <c r="CG92" s="25">
        <f>IsRunning!K92</f>
        <v>0</v>
      </c>
      <c r="CH92" s="25">
        <f>IsRunning!L92</f>
        <v>0</v>
      </c>
      <c r="CI92" s="29">
        <f>IsCourse!B92</f>
        <v>0</v>
      </c>
      <c r="CJ92" s="29">
        <f>IsCourse!C92</f>
        <v>0</v>
      </c>
      <c r="CK92" s="29">
        <f>IsCourse!D92</f>
        <v>0</v>
      </c>
      <c r="CL92" s="29">
        <f>IsZone1!B92</f>
        <v>1</v>
      </c>
      <c r="CM92" s="29">
        <f>IsZone1!C92</f>
        <v>0</v>
      </c>
      <c r="CN92" s="29">
        <f>IsZone1!D92</f>
        <v>0</v>
      </c>
      <c r="CO92" s="29">
        <f>IsZone1!E92</f>
        <v>0</v>
      </c>
      <c r="CP92" s="29">
        <f>IsZone1!F92</f>
        <v>0</v>
      </c>
      <c r="CQ92" s="29">
        <f>IsZone1!G92</f>
        <v>0</v>
      </c>
      <c r="CR92" s="29">
        <f>IsZone1!H92</f>
        <v>1</v>
      </c>
      <c r="CS92" s="29">
        <f>IsZone2!B92</f>
        <v>0</v>
      </c>
      <c r="CT92" s="29">
        <f>IsZone2!C92</f>
        <v>0</v>
      </c>
      <c r="CU92" s="29">
        <f>IsZone2!D92</f>
        <v>0</v>
      </c>
      <c r="CV92" s="29">
        <f>IsZone2!E92</f>
        <v>0</v>
      </c>
      <c r="CW92" s="29">
        <f>IsZone2!F92</f>
        <v>0</v>
      </c>
      <c r="CX92" s="29">
        <f>IsZone2!G92</f>
        <v>0</v>
      </c>
      <c r="CY92" s="29">
        <f>IsZone2!H92</f>
        <v>0</v>
      </c>
      <c r="CZ92" s="25">
        <f>IsZone3!B92</f>
        <v>0</v>
      </c>
      <c r="DA92" s="25">
        <f>IsZone3!C92</f>
        <v>0</v>
      </c>
      <c r="DB92" s="25">
        <f>IsZone3!D92</f>
        <v>0</v>
      </c>
      <c r="DC92" s="25">
        <f>IsZone3!E92</f>
        <v>0</v>
      </c>
      <c r="DD92" s="25">
        <f>IsZone3!F92</f>
        <v>0</v>
      </c>
      <c r="DE92" s="25">
        <f>IsZone3!G92</f>
        <v>0</v>
      </c>
      <c r="DF92" s="25">
        <f>IsZone3!H92</f>
        <v>0</v>
      </c>
      <c r="DG92" s="25">
        <f>IsZone4!B92</f>
        <v>0</v>
      </c>
      <c r="DH92" s="25">
        <f>IsZone4!C92</f>
        <v>0</v>
      </c>
      <c r="DI92" s="25">
        <f>IsZone4!D92</f>
        <v>0</v>
      </c>
      <c r="DJ92" s="25">
        <f>IsZone4!E92</f>
        <v>0</v>
      </c>
      <c r="DK92" s="25">
        <f>IsZone4!F92</f>
        <v>0</v>
      </c>
      <c r="DL92" s="25">
        <f>IsZone4!G92</f>
        <v>0</v>
      </c>
      <c r="DM92" s="25">
        <f>IsZone4!H92</f>
        <v>0</v>
      </c>
      <c r="DN92" s="25">
        <f>IsZone5!B92</f>
        <v>0</v>
      </c>
      <c r="DO92" s="25">
        <f>IsZone5!C92</f>
        <v>0</v>
      </c>
      <c r="DP92" s="25">
        <f>IsZone5!D92</f>
        <v>0</v>
      </c>
      <c r="DQ92" s="25">
        <f>IsZone5!E92</f>
        <v>0</v>
      </c>
      <c r="DR92" s="25">
        <f>IsZone5!F92</f>
        <v>0</v>
      </c>
      <c r="DS92" s="25">
        <f>IsZone5!G92</f>
        <v>0</v>
      </c>
      <c r="DT92" s="25">
        <f>IsZone5!H92</f>
        <v>0</v>
      </c>
      <c r="DU92" s="29">
        <f>IsAnything!B92</f>
        <v>0</v>
      </c>
      <c r="DV92" s="29">
        <f>IsAnything!C92</f>
        <v>0</v>
      </c>
      <c r="DW92" s="29">
        <f>IsAnything!D92</f>
        <v>0</v>
      </c>
      <c r="DX92" s="29">
        <f>IsAnything!E92</f>
        <v>0</v>
      </c>
      <c r="DY92" s="29">
        <f>IsAnything!F92</f>
        <v>0</v>
      </c>
      <c r="DZ92" s="29">
        <f>IsAnything!G92</f>
        <v>1</v>
      </c>
    </row>
    <row r="93" spans="1:130" x14ac:dyDescent="0.15">
      <c r="A93" s="29">
        <f>Data!A93</f>
        <v>92</v>
      </c>
      <c r="B93" s="70">
        <f>Data!B93</f>
        <v>44371</v>
      </c>
      <c r="C93" s="71">
        <f>Data!C93</f>
        <v>0.72499999999999998</v>
      </c>
      <c r="D93" s="72">
        <f>Data!D93</f>
        <v>44371.724999999999</v>
      </c>
      <c r="E93" s="29" t="str">
        <f>Data!E93</f>
        <v>Trail Walking</v>
      </c>
      <c r="F93" s="29">
        <f>Data!F93</f>
        <v>6</v>
      </c>
      <c r="G93" s="29">
        <f>Data!G93</f>
        <v>73</v>
      </c>
      <c r="H93" s="29" t="str">
        <f>Data!H93</f>
        <v>Hawk's Ridge</v>
      </c>
      <c r="I93" s="29">
        <f>Data!I93</f>
        <v>6</v>
      </c>
      <c r="J93" s="29">
        <f>Data!J93</f>
        <v>115</v>
      </c>
      <c r="K93" s="29">
        <f>Data!K93</f>
        <v>137</v>
      </c>
      <c r="L93" s="29">
        <f>Data!L93</f>
        <v>530</v>
      </c>
      <c r="M93" s="29">
        <f>Data!M93</f>
        <v>2</v>
      </c>
      <c r="N93" s="29">
        <f>Data!N93</f>
        <v>4.4800000000000004</v>
      </c>
      <c r="O93" s="29">
        <f>Data!O93</f>
        <v>3.6945812807882001</v>
      </c>
      <c r="P93" s="29">
        <f>Data!P93</f>
        <v>522</v>
      </c>
      <c r="Q93" s="29">
        <f>Data!Q93</f>
        <v>85</v>
      </c>
      <c r="R93" s="29">
        <f>Data!R93</f>
        <v>64</v>
      </c>
      <c r="S93" s="29">
        <f>Data!S93</f>
        <v>49</v>
      </c>
      <c r="T93" s="25">
        <f>Work!B93</f>
        <v>-9.9997538818123344E-2</v>
      </c>
      <c r="U93" s="25">
        <f>Work!C93</f>
        <v>-0.17297842781887171</v>
      </c>
      <c r="V93" s="25">
        <f>Work!D93</f>
        <v>23296.000000000004</v>
      </c>
      <c r="W93" s="25">
        <f>Work!E93</f>
        <v>319.1232876712329</v>
      </c>
      <c r="X93" s="25">
        <f>Work!F93</f>
        <v>7100.6208000000015</v>
      </c>
      <c r="Y93" s="25">
        <f>Work!G93</f>
        <v>97.268778082191787</v>
      </c>
      <c r="Z93" s="25">
        <f>Work!H93</f>
        <v>2.2407280219780217E-2</v>
      </c>
      <c r="AA93" s="25">
        <f>Work!I93</f>
        <v>7.1506849315068495</v>
      </c>
      <c r="AB93" s="25">
        <f>Work!J93</f>
        <v>159.10560000000001</v>
      </c>
      <c r="AC93" s="25">
        <f>Work!K93</f>
        <v>7.3514701236263719E-2</v>
      </c>
      <c r="AD93" s="25">
        <f>Work!L93</f>
        <v>2.1795287671232879</v>
      </c>
      <c r="AE93" s="25">
        <f>Work!M93</f>
        <v>7.2602739726027394</v>
      </c>
      <c r="AF93" s="25">
        <f>Work!N93</f>
        <v>2.2750686813186809E-2</v>
      </c>
      <c r="AG93" s="25">
        <f>Work!O93</f>
        <v>7.4641360935652254E-2</v>
      </c>
      <c r="AH93" s="25">
        <f>Work!P93</f>
        <v>-0.12419078310341132</v>
      </c>
      <c r="AI93" s="25">
        <f>Work!Q93</f>
        <v>0.24354060186493737</v>
      </c>
      <c r="AJ93" s="25">
        <f>Work!R93</f>
        <v>6.3132817153067303E-2</v>
      </c>
      <c r="AK93" s="25">
        <f>Work!S93</f>
        <v>-2.4354659598961907</v>
      </c>
      <c r="AL93" s="25">
        <f>Work!T93</f>
        <v>120315.28486312224</v>
      </c>
      <c r="AM93" s="25">
        <f>Work!U93</f>
        <v>16.944333214234199</v>
      </c>
      <c r="AN93" s="25">
        <f>Work!V93</f>
        <v>1648.154587166058</v>
      </c>
      <c r="AO93" s="25">
        <f>Work!W93</f>
        <v>11306.210212327655</v>
      </c>
      <c r="AP93" s="25">
        <f>IsYoga!C93</f>
        <v>0</v>
      </c>
      <c r="AQ93" s="25">
        <f>IsYoga!D93</f>
        <v>0</v>
      </c>
      <c r="AR93" s="25">
        <f>IsYoga!E93</f>
        <v>0</v>
      </c>
      <c r="AS93" s="25">
        <f>IsYoga!F93</f>
        <v>0</v>
      </c>
      <c r="AT93" s="25">
        <f>IsYoga!G93</f>
        <v>0</v>
      </c>
      <c r="AU93" s="25">
        <f>IsYoga!H93</f>
        <v>0</v>
      </c>
      <c r="AV93" s="25">
        <f>IsYoga!I93</f>
        <v>0</v>
      </c>
      <c r="AW93" s="25">
        <f>IsYoga!J93</f>
        <v>0</v>
      </c>
      <c r="AX93" s="25">
        <f>IsYoga!K93</f>
        <v>0</v>
      </c>
      <c r="AY93" s="25">
        <f>IsYoga!L93</f>
        <v>0</v>
      </c>
      <c r="AZ93" s="25">
        <f>IsBiking!C93</f>
        <v>0</v>
      </c>
      <c r="BA93" s="25">
        <f>IsBiking!D93</f>
        <v>0</v>
      </c>
      <c r="BB93" s="25">
        <f>IsBiking!E93</f>
        <v>0</v>
      </c>
      <c r="BC93" s="25">
        <f>IsBiking!F93</f>
        <v>0</v>
      </c>
      <c r="BD93" s="25">
        <f>IsBiking!G93</f>
        <v>0</v>
      </c>
      <c r="BE93" s="25">
        <f>IsBiking!H93</f>
        <v>0</v>
      </c>
      <c r="BF93" s="25">
        <f>IsBiking!I93</f>
        <v>0</v>
      </c>
      <c r="BG93" s="25">
        <f>IsBiking!J93</f>
        <v>0</v>
      </c>
      <c r="BH93" s="25">
        <f>IsBiking!K93</f>
        <v>0</v>
      </c>
      <c r="BI93" s="25">
        <f>IsBiking!L93</f>
        <v>0</v>
      </c>
      <c r="BJ93" s="25">
        <f>IsBiking!M93</f>
        <v>0</v>
      </c>
      <c r="BK93" s="25">
        <f>IsBiking!N93</f>
        <v>0</v>
      </c>
      <c r="BL93" s="25">
        <f>IsBiking!O93</f>
        <v>0</v>
      </c>
      <c r="BM93" s="25">
        <f>IsWalking!B93</f>
        <v>0</v>
      </c>
      <c r="BN93" s="25">
        <f>IsWalking!C93</f>
        <v>0</v>
      </c>
      <c r="BO93" s="25">
        <f>IsWalking!D93</f>
        <v>0</v>
      </c>
      <c r="BP93" s="25">
        <f>IsWalking!E93</f>
        <v>0</v>
      </c>
      <c r="BQ93" s="25">
        <f>IsWalking!F93</f>
        <v>0</v>
      </c>
      <c r="BR93" s="25">
        <f>IsWalking!G93</f>
        <v>0</v>
      </c>
      <c r="BS93" s="25">
        <f>IsWalking!H93</f>
        <v>0</v>
      </c>
      <c r="BT93" s="25">
        <f>IsWalking!I93</f>
        <v>0</v>
      </c>
      <c r="BU93" s="25">
        <f>IsWalking!J93</f>
        <v>0</v>
      </c>
      <c r="BV93" s="25">
        <f>IsWalking!K93</f>
        <v>0</v>
      </c>
      <c r="BW93" s="25">
        <f>IsWalking!L93</f>
        <v>0</v>
      </c>
      <c r="BX93" s="25">
        <f>IsRunning!B93</f>
        <v>0</v>
      </c>
      <c r="BY93" s="25">
        <f>IsRunning!C93</f>
        <v>0</v>
      </c>
      <c r="BZ93" s="25">
        <f>IsRunning!D93</f>
        <v>0</v>
      </c>
      <c r="CA93" s="25">
        <f>IsRunning!E93</f>
        <v>0</v>
      </c>
      <c r="CB93" s="25">
        <f>IsRunning!F93</f>
        <v>0</v>
      </c>
      <c r="CC93" s="25">
        <f>IsRunning!G93</f>
        <v>0</v>
      </c>
      <c r="CD93" s="25">
        <f>IsRunning!H93</f>
        <v>0</v>
      </c>
      <c r="CE93" s="25">
        <f>IsRunning!I93</f>
        <v>0</v>
      </c>
      <c r="CF93" s="25">
        <f>IsRunning!J93</f>
        <v>0</v>
      </c>
      <c r="CG93" s="25">
        <f>IsRunning!K93</f>
        <v>0</v>
      </c>
      <c r="CH93" s="25">
        <f>IsRunning!L93</f>
        <v>0</v>
      </c>
      <c r="CI93" s="29">
        <f>IsCourse!B93</f>
        <v>1</v>
      </c>
      <c r="CJ93" s="29">
        <f>IsCourse!C93</f>
        <v>0</v>
      </c>
      <c r="CK93" s="29">
        <f>IsCourse!D93</f>
        <v>0</v>
      </c>
      <c r="CL93" s="29">
        <f>IsZone1!B93</f>
        <v>0</v>
      </c>
      <c r="CM93" s="29">
        <f>IsZone1!C93</f>
        <v>0</v>
      </c>
      <c r="CN93" s="29">
        <f>IsZone1!D93</f>
        <v>0</v>
      </c>
      <c r="CO93" s="29">
        <f>IsZone1!E93</f>
        <v>0</v>
      </c>
      <c r="CP93" s="29">
        <f>IsZone1!F93</f>
        <v>0</v>
      </c>
      <c r="CQ93" s="29">
        <f>IsZone1!G93</f>
        <v>0</v>
      </c>
      <c r="CR93" s="29">
        <f>IsZone1!H93</f>
        <v>0</v>
      </c>
      <c r="CS93" s="29">
        <f>IsZone2!B93</f>
        <v>1</v>
      </c>
      <c r="CT93" s="29">
        <f>IsZone2!C93</f>
        <v>0</v>
      </c>
      <c r="CU93" s="29">
        <f>IsZone2!D93</f>
        <v>0</v>
      </c>
      <c r="CV93" s="29">
        <f>IsZone2!E93</f>
        <v>0</v>
      </c>
      <c r="CW93" s="29">
        <f>IsZone2!F93</f>
        <v>0</v>
      </c>
      <c r="CX93" s="29">
        <f>IsZone2!G93</f>
        <v>0</v>
      </c>
      <c r="CY93" s="29">
        <f>IsZone2!H93</f>
        <v>0</v>
      </c>
      <c r="CZ93" s="25">
        <f>IsZone3!B93</f>
        <v>0</v>
      </c>
      <c r="DA93" s="25">
        <f>IsZone3!C93</f>
        <v>0</v>
      </c>
      <c r="DB93" s="25">
        <f>IsZone3!D93</f>
        <v>0</v>
      </c>
      <c r="DC93" s="25">
        <f>IsZone3!E93</f>
        <v>0</v>
      </c>
      <c r="DD93" s="25">
        <f>IsZone3!F93</f>
        <v>0</v>
      </c>
      <c r="DE93" s="25">
        <f>IsZone3!G93</f>
        <v>0</v>
      </c>
      <c r="DF93" s="25">
        <f>IsZone3!H93</f>
        <v>0</v>
      </c>
      <c r="DG93" s="25">
        <f>IsZone4!B93</f>
        <v>0</v>
      </c>
      <c r="DH93" s="25">
        <f>IsZone4!C93</f>
        <v>0</v>
      </c>
      <c r="DI93" s="25">
        <f>IsZone4!D93</f>
        <v>0</v>
      </c>
      <c r="DJ93" s="25">
        <f>IsZone4!E93</f>
        <v>0</v>
      </c>
      <c r="DK93" s="25">
        <f>IsZone4!F93</f>
        <v>0</v>
      </c>
      <c r="DL93" s="25">
        <f>IsZone4!G93</f>
        <v>0</v>
      </c>
      <c r="DM93" s="25">
        <f>IsZone4!H93</f>
        <v>0</v>
      </c>
      <c r="DN93" s="25">
        <f>IsZone5!B93</f>
        <v>0</v>
      </c>
      <c r="DO93" s="25">
        <f>IsZone5!C93</f>
        <v>0</v>
      </c>
      <c r="DP93" s="25">
        <f>IsZone5!D93</f>
        <v>0</v>
      </c>
      <c r="DQ93" s="25">
        <f>IsZone5!E93</f>
        <v>0</v>
      </c>
      <c r="DR93" s="25">
        <f>IsZone5!F93</f>
        <v>0</v>
      </c>
      <c r="DS93" s="25">
        <f>IsZone5!G93</f>
        <v>0</v>
      </c>
      <c r="DT93" s="25">
        <f>IsZone5!H93</f>
        <v>0</v>
      </c>
      <c r="DU93" s="29">
        <f>IsAnything!B93</f>
        <v>1</v>
      </c>
      <c r="DV93" s="29">
        <f>IsAnything!C93</f>
        <v>1</v>
      </c>
      <c r="DW93" s="29">
        <f>IsAnything!D93</f>
        <v>1</v>
      </c>
      <c r="DX93" s="29">
        <f>IsAnything!E93</f>
        <v>1</v>
      </c>
      <c r="DY93" s="29">
        <f>IsAnything!F93</f>
        <v>1</v>
      </c>
      <c r="DZ93" s="29">
        <f>IsAnything!G93</f>
        <v>1</v>
      </c>
    </row>
    <row r="94" spans="1:130" x14ac:dyDescent="0.15">
      <c r="A94" s="29">
        <f>Data!A94</f>
        <v>93</v>
      </c>
      <c r="B94" s="70">
        <f>Data!B94</f>
        <v>44373</v>
      </c>
      <c r="C94" s="71">
        <f>Data!C94</f>
        <v>0.3979166666666667</v>
      </c>
      <c r="D94" s="72">
        <f>Data!D94</f>
        <v>44373.397916666669</v>
      </c>
      <c r="E94" s="29" t="str">
        <f>Data!E94</f>
        <v>Trail Running</v>
      </c>
      <c r="F94" s="29">
        <f>Data!F94</f>
        <v>2</v>
      </c>
      <c r="G94" s="29">
        <f>Data!G94</f>
        <v>145</v>
      </c>
      <c r="H94" s="29" t="str">
        <f>Data!H94</f>
        <v>Stringers</v>
      </c>
      <c r="I94" s="29">
        <f>Data!I94</f>
        <v>12</v>
      </c>
      <c r="J94" s="29">
        <f>Data!J94</f>
        <v>140</v>
      </c>
      <c r="K94" s="29">
        <f>Data!K94</f>
        <v>168</v>
      </c>
      <c r="L94" s="29">
        <f>Data!L94</f>
        <v>1601</v>
      </c>
      <c r="M94" s="29">
        <f>Data!M94</f>
        <v>4</v>
      </c>
      <c r="N94" s="29">
        <f>Data!N94</f>
        <v>10.08</v>
      </c>
      <c r="O94" s="29">
        <f>Data!O94</f>
        <v>4.1608876560333004</v>
      </c>
      <c r="P94" s="29">
        <f>Data!P94</f>
        <v>1471</v>
      </c>
      <c r="Q94" s="29">
        <f>Data!Q94</f>
        <v>77</v>
      </c>
      <c r="R94" s="29">
        <f>Data!R94</f>
        <v>62</v>
      </c>
      <c r="S94" s="29">
        <f>Data!S94</f>
        <v>60</v>
      </c>
      <c r="T94" s="25">
        <f>Work!B94</f>
        <v>1.0563616655764732</v>
      </c>
      <c r="U94" s="25">
        <f>Work!C94</f>
        <v>1.3612035409833774</v>
      </c>
      <c r="V94" s="25">
        <f>Work!D94</f>
        <v>52416</v>
      </c>
      <c r="W94" s="25">
        <f>Work!E94</f>
        <v>361.48965517241379</v>
      </c>
      <c r="X94" s="25">
        <f>Work!F94</f>
        <v>15976.3968</v>
      </c>
      <c r="Y94" s="25">
        <f>Work!G94</f>
        <v>110.18204689655173</v>
      </c>
      <c r="Z94" s="25">
        <f>Work!H94</f>
        <v>2.806394993894994E-2</v>
      </c>
      <c r="AA94" s="25">
        <f>Work!I94</f>
        <v>10.144827586206896</v>
      </c>
      <c r="AB94" s="25">
        <f>Work!J94</f>
        <v>448.36080000000004</v>
      </c>
      <c r="AC94" s="25">
        <f>Work!K94</f>
        <v>9.2073329517704514E-2</v>
      </c>
      <c r="AD94" s="25">
        <f>Work!L94</f>
        <v>3.0921434482758623</v>
      </c>
      <c r="AE94" s="25">
        <f>Work!M94</f>
        <v>11.041379310344828</v>
      </c>
      <c r="AF94" s="25">
        <f>Work!N94</f>
        <v>3.0544108669108668E-2</v>
      </c>
      <c r="AG94" s="25">
        <f>Work!O94</f>
        <v>0.10021033027922792</v>
      </c>
      <c r="AH94" s="25">
        <f>Work!P94</f>
        <v>2.3912765284769426</v>
      </c>
      <c r="AI94" s="25">
        <f>Work!Q94</f>
        <v>1.1405260507277812</v>
      </c>
      <c r="AJ94" s="25">
        <f>Work!R94</f>
        <v>7.8866995073891624E-2</v>
      </c>
      <c r="AK94" s="25">
        <f>Work!S94</f>
        <v>1.0796738351020891</v>
      </c>
      <c r="AL94" s="25">
        <f>Work!T94</f>
        <v>339049.39470048435</v>
      </c>
      <c r="AM94" s="25">
        <f>Work!U94</f>
        <v>21.221893706375916</v>
      </c>
      <c r="AN94" s="25">
        <f>Work!V94</f>
        <v>2338.2716875895471</v>
      </c>
      <c r="AO94" s="25">
        <f>Work!W94</f>
        <v>31862.142893859454</v>
      </c>
      <c r="AP94" s="25">
        <f>IsYoga!C94</f>
        <v>0</v>
      </c>
      <c r="AQ94" s="25">
        <f>IsYoga!D94</f>
        <v>0</v>
      </c>
      <c r="AR94" s="25">
        <f>IsYoga!E94</f>
        <v>0</v>
      </c>
      <c r="AS94" s="25">
        <f>IsYoga!F94</f>
        <v>0</v>
      </c>
      <c r="AT94" s="25">
        <f>IsYoga!G94</f>
        <v>0</v>
      </c>
      <c r="AU94" s="25">
        <f>IsYoga!H94</f>
        <v>0</v>
      </c>
      <c r="AV94" s="25">
        <f>IsYoga!I94</f>
        <v>0</v>
      </c>
      <c r="AW94" s="25">
        <f>IsYoga!J94</f>
        <v>0</v>
      </c>
      <c r="AX94" s="25">
        <f>IsYoga!K94</f>
        <v>0</v>
      </c>
      <c r="AY94" s="25">
        <f>IsYoga!L94</f>
        <v>0</v>
      </c>
      <c r="AZ94" s="25">
        <f>IsBiking!C94</f>
        <v>0</v>
      </c>
      <c r="BA94" s="25">
        <f>IsBiking!D94</f>
        <v>0</v>
      </c>
      <c r="BB94" s="25">
        <f>IsBiking!E94</f>
        <v>0</v>
      </c>
      <c r="BC94" s="25">
        <f>IsBiking!F94</f>
        <v>0</v>
      </c>
      <c r="BD94" s="25">
        <f>IsBiking!G94</f>
        <v>0</v>
      </c>
      <c r="BE94" s="25">
        <f>IsBiking!H94</f>
        <v>0</v>
      </c>
      <c r="BF94" s="25">
        <f>IsBiking!I94</f>
        <v>0</v>
      </c>
      <c r="BG94" s="25">
        <f>IsBiking!J94</f>
        <v>0</v>
      </c>
      <c r="BH94" s="25">
        <f>IsBiking!K94</f>
        <v>0</v>
      </c>
      <c r="BI94" s="25">
        <f>IsBiking!L94</f>
        <v>0</v>
      </c>
      <c r="BJ94" s="25">
        <f>IsBiking!M94</f>
        <v>0</v>
      </c>
      <c r="BK94" s="25">
        <f>IsBiking!N94</f>
        <v>0</v>
      </c>
      <c r="BL94" s="25">
        <f>IsBiking!O94</f>
        <v>0</v>
      </c>
      <c r="BM94" s="25">
        <f>IsWalking!B94</f>
        <v>0</v>
      </c>
      <c r="BN94" s="25">
        <f>IsWalking!C94</f>
        <v>0</v>
      </c>
      <c r="BO94" s="25">
        <f>IsWalking!D94</f>
        <v>0</v>
      </c>
      <c r="BP94" s="25">
        <f>IsWalking!E94</f>
        <v>0</v>
      </c>
      <c r="BQ94" s="25">
        <f>IsWalking!F94</f>
        <v>0</v>
      </c>
      <c r="BR94" s="25">
        <f>IsWalking!G94</f>
        <v>0</v>
      </c>
      <c r="BS94" s="25">
        <f>IsWalking!H94</f>
        <v>0</v>
      </c>
      <c r="BT94" s="25">
        <f>IsWalking!I94</f>
        <v>0</v>
      </c>
      <c r="BU94" s="25">
        <f>IsWalking!J94</f>
        <v>0</v>
      </c>
      <c r="BV94" s="25">
        <f>IsWalking!K94</f>
        <v>0</v>
      </c>
      <c r="BW94" s="25">
        <f>IsWalking!L94</f>
        <v>0</v>
      </c>
      <c r="BX94" s="25">
        <f>IsRunning!B94</f>
        <v>0</v>
      </c>
      <c r="BY94" s="25">
        <f>IsRunning!C94</f>
        <v>0</v>
      </c>
      <c r="BZ94" s="25">
        <f>IsRunning!D94</f>
        <v>0</v>
      </c>
      <c r="CA94" s="25">
        <f>IsRunning!E94</f>
        <v>0</v>
      </c>
      <c r="CB94" s="25">
        <f>IsRunning!F94</f>
        <v>0</v>
      </c>
      <c r="CC94" s="25">
        <f>IsRunning!G94</f>
        <v>0</v>
      </c>
      <c r="CD94" s="25">
        <f>IsRunning!H94</f>
        <v>0</v>
      </c>
      <c r="CE94" s="25">
        <f>IsRunning!I94</f>
        <v>0</v>
      </c>
      <c r="CF94" s="25">
        <f>IsRunning!J94</f>
        <v>0</v>
      </c>
      <c r="CG94" s="25">
        <f>IsRunning!K94</f>
        <v>0</v>
      </c>
      <c r="CH94" s="25">
        <f>IsRunning!L94</f>
        <v>0</v>
      </c>
      <c r="CI94" s="29">
        <f>IsCourse!B94</f>
        <v>0</v>
      </c>
      <c r="CJ94" s="29">
        <f>IsCourse!C94</f>
        <v>0</v>
      </c>
      <c r="CK94" s="29">
        <f>IsCourse!D94</f>
        <v>1</v>
      </c>
      <c r="CL94" s="29">
        <f>IsZone1!B94</f>
        <v>0</v>
      </c>
      <c r="CM94" s="29">
        <f>IsZone1!C94</f>
        <v>0</v>
      </c>
      <c r="CN94" s="29">
        <f>IsZone1!D94</f>
        <v>0</v>
      </c>
      <c r="CO94" s="29">
        <f>IsZone1!E94</f>
        <v>0</v>
      </c>
      <c r="CP94" s="29">
        <f>IsZone1!F94</f>
        <v>0</v>
      </c>
      <c r="CQ94" s="29">
        <f>IsZone1!G94</f>
        <v>0</v>
      </c>
      <c r="CR94" s="29">
        <f>IsZone1!H94</f>
        <v>0</v>
      </c>
      <c r="CS94" s="29">
        <f>IsZone2!B94</f>
        <v>0</v>
      </c>
      <c r="CT94" s="29">
        <f>IsZone2!C94</f>
        <v>0</v>
      </c>
      <c r="CU94" s="29">
        <f>IsZone2!D94</f>
        <v>0</v>
      </c>
      <c r="CV94" s="29">
        <f>IsZone2!E94</f>
        <v>0</v>
      </c>
      <c r="CW94" s="29">
        <f>IsZone2!F94</f>
        <v>0</v>
      </c>
      <c r="CX94" s="29">
        <f>IsZone2!G94</f>
        <v>0</v>
      </c>
      <c r="CY94" s="29">
        <f>IsZone2!H94</f>
        <v>0</v>
      </c>
      <c r="CZ94" s="25">
        <f>IsZone3!B94</f>
        <v>0</v>
      </c>
      <c r="DA94" s="25">
        <f>IsZone3!C94</f>
        <v>0</v>
      </c>
      <c r="DB94" s="25">
        <f>IsZone3!D94</f>
        <v>0</v>
      </c>
      <c r="DC94" s="25">
        <f>IsZone3!E94</f>
        <v>0</v>
      </c>
      <c r="DD94" s="25">
        <f>IsZone3!F94</f>
        <v>0</v>
      </c>
      <c r="DE94" s="25">
        <f>IsZone3!G94</f>
        <v>0</v>
      </c>
      <c r="DF94" s="25">
        <f>IsZone3!H94</f>
        <v>0</v>
      </c>
      <c r="DG94" s="25">
        <f>IsZone4!B94</f>
        <v>1</v>
      </c>
      <c r="DH94" s="25">
        <f>IsZone4!C94</f>
        <v>0</v>
      </c>
      <c r="DI94" s="25">
        <f>IsZone4!D94</f>
        <v>0</v>
      </c>
      <c r="DJ94" s="25">
        <f>IsZone4!E94</f>
        <v>0</v>
      </c>
      <c r="DK94" s="25">
        <f>IsZone4!F94</f>
        <v>0</v>
      </c>
      <c r="DL94" s="25">
        <f>IsZone4!G94</f>
        <v>0</v>
      </c>
      <c r="DM94" s="25">
        <f>IsZone4!H94</f>
        <v>0</v>
      </c>
      <c r="DN94" s="25">
        <f>IsZone5!B94</f>
        <v>0</v>
      </c>
      <c r="DO94" s="25">
        <f>IsZone5!C94</f>
        <v>0</v>
      </c>
      <c r="DP94" s="25">
        <f>IsZone5!D94</f>
        <v>0</v>
      </c>
      <c r="DQ94" s="25">
        <f>IsZone5!E94</f>
        <v>0</v>
      </c>
      <c r="DR94" s="25">
        <f>IsZone5!F94</f>
        <v>0</v>
      </c>
      <c r="DS94" s="25">
        <f>IsZone5!G94</f>
        <v>0</v>
      </c>
      <c r="DT94" s="25">
        <f>IsZone5!H94</f>
        <v>0</v>
      </c>
      <c r="DU94" s="29">
        <f>IsAnything!B94</f>
        <v>0</v>
      </c>
      <c r="DV94" s="29">
        <f>IsAnything!C94</f>
        <v>0</v>
      </c>
      <c r="DW94" s="29">
        <f>IsAnything!D94</f>
        <v>0</v>
      </c>
      <c r="DX94" s="29">
        <f>IsAnything!E94</f>
        <v>1</v>
      </c>
      <c r="DY94" s="29">
        <f>IsAnything!F94</f>
        <v>1</v>
      </c>
      <c r="DZ94" s="29">
        <f>IsAnything!G94</f>
        <v>1</v>
      </c>
    </row>
    <row r="95" spans="1:130" x14ac:dyDescent="0.15">
      <c r="A95" s="29">
        <f>Data!A95</f>
        <v>94</v>
      </c>
      <c r="B95" s="70">
        <f>Data!B95</f>
        <v>44374</v>
      </c>
      <c r="C95" s="71">
        <f>Data!C95</f>
        <v>0.67083333333333339</v>
      </c>
      <c r="D95" s="72">
        <f>Data!D95</f>
        <v>44374.67083333333</v>
      </c>
      <c r="E95" s="29" t="str">
        <f>Data!E95</f>
        <v>Trail Walking</v>
      </c>
      <c r="F95" s="29">
        <f>Data!F95</f>
        <v>6</v>
      </c>
      <c r="G95" s="29">
        <f>Data!G95</f>
        <v>195</v>
      </c>
      <c r="H95" s="29" t="str">
        <f>Data!H95</f>
        <v>Four Pass Loop</v>
      </c>
      <c r="I95" s="29">
        <f>Data!I95</f>
        <v>4</v>
      </c>
      <c r="J95" s="29">
        <f>Data!J95</f>
        <v>98</v>
      </c>
      <c r="K95" s="29">
        <f>Data!K95</f>
        <v>134</v>
      </c>
      <c r="L95" s="29">
        <f>Data!L95</f>
        <v>766</v>
      </c>
      <c r="M95" s="29">
        <f>Data!M95</f>
        <v>1</v>
      </c>
      <c r="N95" s="29">
        <f>Data!N95</f>
        <v>3.91</v>
      </c>
      <c r="O95" s="29">
        <f>Data!O95</f>
        <v>1.2026458208058</v>
      </c>
      <c r="P95" s="29">
        <f>Data!P95</f>
        <v>1562</v>
      </c>
      <c r="Q95" s="29">
        <f>Data!Q95</f>
        <v>62</v>
      </c>
      <c r="R95" s="29">
        <f>Data!R95</f>
        <v>40</v>
      </c>
      <c r="S95" s="29">
        <f>Data!S95</f>
        <v>44</v>
      </c>
      <c r="T95" s="25">
        <f>Work!B95</f>
        <v>-0.88632179780644893</v>
      </c>
      <c r="U95" s="25">
        <f>Work!C95</f>
        <v>-0.32144765060618613</v>
      </c>
      <c r="V95" s="25">
        <f>Work!D95</f>
        <v>20332</v>
      </c>
      <c r="W95" s="25">
        <f>Work!E95</f>
        <v>104.26666666666667</v>
      </c>
      <c r="X95" s="25">
        <f>Work!F95</f>
        <v>6197.1936000000005</v>
      </c>
      <c r="Y95" s="25">
        <f>Work!G95</f>
        <v>31.780480000000001</v>
      </c>
      <c r="Z95" s="25">
        <f>Work!H95</f>
        <v>7.6824709817037179E-2</v>
      </c>
      <c r="AA95" s="25">
        <f>Work!I95</f>
        <v>8.0102564102564102</v>
      </c>
      <c r="AB95" s="25">
        <f>Work!J95</f>
        <v>476.0976</v>
      </c>
      <c r="AC95" s="25">
        <f>Work!K95</f>
        <v>0.25204958095612828</v>
      </c>
      <c r="AD95" s="25">
        <f>Work!L95</f>
        <v>2.4415261538461537</v>
      </c>
      <c r="AE95" s="25">
        <f>Work!M95</f>
        <v>3.928205128205128</v>
      </c>
      <c r="AF95" s="25">
        <f>Work!N95</f>
        <v>3.7674601613220539E-2</v>
      </c>
      <c r="AG95" s="25">
        <f>Work!O95</f>
        <v>0.12360433600137971</v>
      </c>
      <c r="AH95" s="25">
        <f>Work!P95</f>
        <v>0.43010453485453781</v>
      </c>
      <c r="AI95" s="25">
        <f>Work!Q95</f>
        <v>-0.54692065246728938</v>
      </c>
      <c r="AJ95" s="25">
        <f>Work!R95</f>
        <v>4.0083725798011512E-2</v>
      </c>
      <c r="AK95" s="25">
        <f>Work!S95</f>
        <v>0.61706781196271954</v>
      </c>
      <c r="AL95" s="25">
        <f>Work!T95</f>
        <v>360023.89838351903</v>
      </c>
      <c r="AM95" s="25">
        <f>Work!U95</f>
        <v>58.094666976923072</v>
      </c>
      <c r="AN95" s="25">
        <f>Work!V95</f>
        <v>1846.2764019667643</v>
      </c>
      <c r="AO95" s="25">
        <f>Work!W95</f>
        <v>33833.259726335105</v>
      </c>
      <c r="AP95" s="25">
        <f>IsYoga!C95</f>
        <v>0</v>
      </c>
      <c r="AQ95" s="25">
        <f>IsYoga!D95</f>
        <v>0</v>
      </c>
      <c r="AR95" s="25">
        <f>IsYoga!E95</f>
        <v>0</v>
      </c>
      <c r="AS95" s="25">
        <f>IsYoga!F95</f>
        <v>0</v>
      </c>
      <c r="AT95" s="25">
        <f>IsYoga!G95</f>
        <v>0</v>
      </c>
      <c r="AU95" s="25">
        <f>IsYoga!H95</f>
        <v>0</v>
      </c>
      <c r="AV95" s="25">
        <f>IsYoga!I95</f>
        <v>0</v>
      </c>
      <c r="AW95" s="25">
        <f>IsYoga!J95</f>
        <v>0</v>
      </c>
      <c r="AX95" s="25">
        <f>IsYoga!K95</f>
        <v>0</v>
      </c>
      <c r="AY95" s="25">
        <f>IsYoga!L95</f>
        <v>0</v>
      </c>
      <c r="AZ95" s="25">
        <f>IsBiking!C95</f>
        <v>0</v>
      </c>
      <c r="BA95" s="25">
        <f>IsBiking!D95</f>
        <v>0</v>
      </c>
      <c r="BB95" s="25">
        <f>IsBiking!E95</f>
        <v>0</v>
      </c>
      <c r="BC95" s="25">
        <f>IsBiking!F95</f>
        <v>0</v>
      </c>
      <c r="BD95" s="25">
        <f>IsBiking!G95</f>
        <v>0</v>
      </c>
      <c r="BE95" s="25">
        <f>IsBiking!H95</f>
        <v>0</v>
      </c>
      <c r="BF95" s="25">
        <f>IsBiking!I95</f>
        <v>0</v>
      </c>
      <c r="BG95" s="25">
        <f>IsBiking!J95</f>
        <v>0</v>
      </c>
      <c r="BH95" s="25">
        <f>IsBiking!K95</f>
        <v>0</v>
      </c>
      <c r="BI95" s="25">
        <f>IsBiking!L95</f>
        <v>0</v>
      </c>
      <c r="BJ95" s="25">
        <f>IsBiking!M95</f>
        <v>0</v>
      </c>
      <c r="BK95" s="25">
        <f>IsBiking!N95</f>
        <v>0</v>
      </c>
      <c r="BL95" s="25">
        <f>IsBiking!O95</f>
        <v>0</v>
      </c>
      <c r="BM95" s="25">
        <f>IsWalking!B95</f>
        <v>0</v>
      </c>
      <c r="BN95" s="25">
        <f>IsWalking!C95</f>
        <v>0</v>
      </c>
      <c r="BO95" s="25">
        <f>IsWalking!D95</f>
        <v>0</v>
      </c>
      <c r="BP95" s="25">
        <f>IsWalking!E95</f>
        <v>0</v>
      </c>
      <c r="BQ95" s="25">
        <f>IsWalking!F95</f>
        <v>0</v>
      </c>
      <c r="BR95" s="25">
        <f>IsWalking!G95</f>
        <v>0</v>
      </c>
      <c r="BS95" s="25">
        <f>IsWalking!H95</f>
        <v>0</v>
      </c>
      <c r="BT95" s="25">
        <f>IsWalking!I95</f>
        <v>0</v>
      </c>
      <c r="BU95" s="25">
        <f>IsWalking!J95</f>
        <v>0</v>
      </c>
      <c r="BV95" s="25">
        <f>IsWalking!K95</f>
        <v>0</v>
      </c>
      <c r="BW95" s="25">
        <f>IsWalking!L95</f>
        <v>0</v>
      </c>
      <c r="BX95" s="25">
        <f>IsRunning!B95</f>
        <v>0</v>
      </c>
      <c r="BY95" s="25">
        <f>IsRunning!C95</f>
        <v>0</v>
      </c>
      <c r="BZ95" s="25">
        <f>IsRunning!D95</f>
        <v>0</v>
      </c>
      <c r="CA95" s="25">
        <f>IsRunning!E95</f>
        <v>0</v>
      </c>
      <c r="CB95" s="25">
        <f>IsRunning!F95</f>
        <v>0</v>
      </c>
      <c r="CC95" s="25">
        <f>IsRunning!G95</f>
        <v>0</v>
      </c>
      <c r="CD95" s="25">
        <f>IsRunning!H95</f>
        <v>0</v>
      </c>
      <c r="CE95" s="25">
        <f>IsRunning!I95</f>
        <v>0</v>
      </c>
      <c r="CF95" s="25">
        <f>IsRunning!J95</f>
        <v>0</v>
      </c>
      <c r="CG95" s="25">
        <f>IsRunning!K95</f>
        <v>0</v>
      </c>
      <c r="CH95" s="25">
        <f>IsRunning!L95</f>
        <v>0</v>
      </c>
      <c r="CI95" s="29">
        <f>IsCourse!B95</f>
        <v>0</v>
      </c>
      <c r="CJ95" s="29">
        <f>IsCourse!C95</f>
        <v>0</v>
      </c>
      <c r="CK95" s="29">
        <f>IsCourse!D95</f>
        <v>0</v>
      </c>
      <c r="CL95" s="29">
        <f>IsZone1!B95</f>
        <v>1</v>
      </c>
      <c r="CM95" s="29">
        <f>IsZone1!C95</f>
        <v>0</v>
      </c>
      <c r="CN95" s="29">
        <f>IsZone1!D95</f>
        <v>0</v>
      </c>
      <c r="CO95" s="29">
        <f>IsZone1!E95</f>
        <v>0</v>
      </c>
      <c r="CP95" s="29">
        <f>IsZone1!F95</f>
        <v>0</v>
      </c>
      <c r="CQ95" s="29">
        <f>IsZone1!G95</f>
        <v>0</v>
      </c>
      <c r="CR95" s="29">
        <f>IsZone1!H95</f>
        <v>0</v>
      </c>
      <c r="CS95" s="29">
        <f>IsZone2!B95</f>
        <v>0</v>
      </c>
      <c r="CT95" s="29">
        <f>IsZone2!C95</f>
        <v>0</v>
      </c>
      <c r="CU95" s="29">
        <f>IsZone2!D95</f>
        <v>0</v>
      </c>
      <c r="CV95" s="29">
        <f>IsZone2!E95</f>
        <v>0</v>
      </c>
      <c r="CW95" s="29">
        <f>IsZone2!F95</f>
        <v>0</v>
      </c>
      <c r="CX95" s="29">
        <f>IsZone2!G95</f>
        <v>0</v>
      </c>
      <c r="CY95" s="29">
        <f>IsZone2!H95</f>
        <v>0</v>
      </c>
      <c r="CZ95" s="25">
        <f>IsZone3!B95</f>
        <v>0</v>
      </c>
      <c r="DA95" s="25">
        <f>IsZone3!C95</f>
        <v>0</v>
      </c>
      <c r="DB95" s="25">
        <f>IsZone3!D95</f>
        <v>0</v>
      </c>
      <c r="DC95" s="25">
        <f>IsZone3!E95</f>
        <v>0</v>
      </c>
      <c r="DD95" s="25">
        <f>IsZone3!F95</f>
        <v>0</v>
      </c>
      <c r="DE95" s="25">
        <f>IsZone3!G95</f>
        <v>0</v>
      </c>
      <c r="DF95" s="25">
        <f>IsZone3!H95</f>
        <v>0</v>
      </c>
      <c r="DG95" s="25">
        <f>IsZone4!B95</f>
        <v>0</v>
      </c>
      <c r="DH95" s="25">
        <f>IsZone4!C95</f>
        <v>0</v>
      </c>
      <c r="DI95" s="25">
        <f>IsZone4!D95</f>
        <v>0</v>
      </c>
      <c r="DJ95" s="25">
        <f>IsZone4!E95</f>
        <v>0</v>
      </c>
      <c r="DK95" s="25">
        <f>IsZone4!F95</f>
        <v>0</v>
      </c>
      <c r="DL95" s="25">
        <f>IsZone4!G95</f>
        <v>0</v>
      </c>
      <c r="DM95" s="25">
        <f>IsZone4!H95</f>
        <v>0</v>
      </c>
      <c r="DN95" s="25">
        <f>IsZone5!B95</f>
        <v>0</v>
      </c>
      <c r="DO95" s="25">
        <f>IsZone5!C95</f>
        <v>0</v>
      </c>
      <c r="DP95" s="25">
        <f>IsZone5!D95</f>
        <v>0</v>
      </c>
      <c r="DQ95" s="25">
        <f>IsZone5!E95</f>
        <v>0</v>
      </c>
      <c r="DR95" s="25">
        <f>IsZone5!F95</f>
        <v>0</v>
      </c>
      <c r="DS95" s="25">
        <f>IsZone5!G95</f>
        <v>0</v>
      </c>
      <c r="DT95" s="25">
        <f>IsZone5!H95</f>
        <v>0</v>
      </c>
      <c r="DU95" s="29">
        <f>IsAnything!B95</f>
        <v>0</v>
      </c>
      <c r="DV95" s="29">
        <f>IsAnything!C95</f>
        <v>0</v>
      </c>
      <c r="DW95" s="29">
        <f>IsAnything!D95</f>
        <v>1</v>
      </c>
      <c r="DX95" s="29">
        <f>IsAnything!E95</f>
        <v>1</v>
      </c>
      <c r="DY95" s="29">
        <f>IsAnything!F95</f>
        <v>1</v>
      </c>
      <c r="DZ95" s="29">
        <f>IsAnything!G95</f>
        <v>1</v>
      </c>
    </row>
    <row r="96" spans="1:130" x14ac:dyDescent="0.15">
      <c r="A96" s="29">
        <f>Data!A96</f>
        <v>95</v>
      </c>
      <c r="B96" s="70">
        <f>Data!B96</f>
        <v>44375</v>
      </c>
      <c r="C96" s="71">
        <f>Data!C96</f>
        <v>0.33402777777777781</v>
      </c>
      <c r="D96" s="72">
        <f>Data!D96</f>
        <v>44375.334027777775</v>
      </c>
      <c r="E96" s="29" t="str">
        <f>Data!E96</f>
        <v>Trail Walking</v>
      </c>
      <c r="F96" s="29">
        <f>Data!F96</f>
        <v>6</v>
      </c>
      <c r="G96" s="29">
        <f>Data!G96</f>
        <v>570</v>
      </c>
      <c r="H96" s="29" t="str">
        <f>Data!H96</f>
        <v>Four Pass Loop</v>
      </c>
      <c r="I96" s="29">
        <f>Data!I96</f>
        <v>4</v>
      </c>
      <c r="J96" s="29">
        <f>Data!J96</f>
        <v>97</v>
      </c>
      <c r="K96" s="29">
        <f>Data!K96</f>
        <v>135</v>
      </c>
      <c r="L96" s="29">
        <f>Data!L96</f>
        <v>2036</v>
      </c>
      <c r="M96" s="29">
        <f>Data!M96</f>
        <v>1</v>
      </c>
      <c r="N96" s="29">
        <f>Data!N96</f>
        <v>10.42</v>
      </c>
      <c r="O96" s="29">
        <f>Data!O96</f>
        <v>1.0964912280701999</v>
      </c>
      <c r="P96" s="29">
        <f>Data!P96</f>
        <v>2993</v>
      </c>
      <c r="Q96" s="29">
        <f>Data!Q96</f>
        <v>57</v>
      </c>
      <c r="R96" s="29">
        <f>Data!R96</f>
        <v>38</v>
      </c>
      <c r="S96" s="29">
        <f>Data!S96</f>
        <v>35</v>
      </c>
      <c r="T96" s="25">
        <f>Work!B96</f>
        <v>-0.93257616598223281</v>
      </c>
      <c r="U96" s="25">
        <f>Work!C96</f>
        <v>-0.27195790967708133</v>
      </c>
      <c r="V96" s="25">
        <f>Work!D96</f>
        <v>54184</v>
      </c>
      <c r="W96" s="25">
        <f>Work!E96</f>
        <v>95.059649122807016</v>
      </c>
      <c r="X96" s="25">
        <f>Work!F96</f>
        <v>16515.283200000002</v>
      </c>
      <c r="Y96" s="25">
        <f>Work!G96</f>
        <v>28.974181052631579</v>
      </c>
      <c r="Z96" s="25">
        <f>Work!H96</f>
        <v>5.5237708548649046E-2</v>
      </c>
      <c r="AA96" s="25">
        <f>Work!I96</f>
        <v>5.2508771929824558</v>
      </c>
      <c r="AB96" s="25">
        <f>Work!J96</f>
        <v>912.26640000000009</v>
      </c>
      <c r="AC96" s="25">
        <f>Work!K96</f>
        <v>0.18122608371474974</v>
      </c>
      <c r="AD96" s="25">
        <f>Work!L96</f>
        <v>1.6004673684210529</v>
      </c>
      <c r="AE96" s="25">
        <f>Work!M96</f>
        <v>3.5719298245614035</v>
      </c>
      <c r="AF96" s="25">
        <f>Work!N96</f>
        <v>3.7575668093902261E-2</v>
      </c>
      <c r="AG96" s="25">
        <f>Work!O96</f>
        <v>0.12327975096424625</v>
      </c>
      <c r="AH96" s="25">
        <f>Work!P96</f>
        <v>3.4129649323401114</v>
      </c>
      <c r="AI96" s="25">
        <f>Work!Q96</f>
        <v>-0.63143926134276906</v>
      </c>
      <c r="AJ96" s="25">
        <f>Work!R96</f>
        <v>3.6824018809911374E-2</v>
      </c>
      <c r="AK96" s="25">
        <f>Work!S96</f>
        <v>0.67709135658395014</v>
      </c>
      <c r="AL96" s="25">
        <f>Work!T96</f>
        <v>689853.73102552665</v>
      </c>
      <c r="AM96" s="25">
        <f>Work!U96</f>
        <v>41.770626798911117</v>
      </c>
      <c r="AN96" s="25">
        <f>Work!V96</f>
        <v>1210.2697035535555</v>
      </c>
      <c r="AO96" s="25">
        <f>Work!W96</f>
        <v>64829.613432628044</v>
      </c>
      <c r="AP96" s="25">
        <f>IsYoga!C96</f>
        <v>0</v>
      </c>
      <c r="AQ96" s="25">
        <f>IsYoga!D96</f>
        <v>0</v>
      </c>
      <c r="AR96" s="25">
        <f>IsYoga!E96</f>
        <v>0</v>
      </c>
      <c r="AS96" s="25">
        <f>IsYoga!F96</f>
        <v>0</v>
      </c>
      <c r="AT96" s="25">
        <f>IsYoga!G96</f>
        <v>0</v>
      </c>
      <c r="AU96" s="25">
        <f>IsYoga!H96</f>
        <v>0</v>
      </c>
      <c r="AV96" s="25">
        <f>IsYoga!I96</f>
        <v>0</v>
      </c>
      <c r="AW96" s="25">
        <f>IsYoga!J96</f>
        <v>0</v>
      </c>
      <c r="AX96" s="25">
        <f>IsYoga!K96</f>
        <v>0</v>
      </c>
      <c r="AY96" s="25">
        <f>IsYoga!L96</f>
        <v>0</v>
      </c>
      <c r="AZ96" s="25">
        <f>IsBiking!C96</f>
        <v>0</v>
      </c>
      <c r="BA96" s="25">
        <f>IsBiking!D96</f>
        <v>0</v>
      </c>
      <c r="BB96" s="25">
        <f>IsBiking!E96</f>
        <v>0</v>
      </c>
      <c r="BC96" s="25">
        <f>IsBiking!F96</f>
        <v>0</v>
      </c>
      <c r="BD96" s="25">
        <f>IsBiking!G96</f>
        <v>0</v>
      </c>
      <c r="BE96" s="25">
        <f>IsBiking!H96</f>
        <v>0</v>
      </c>
      <c r="BF96" s="25">
        <f>IsBiking!I96</f>
        <v>0</v>
      </c>
      <c r="BG96" s="25">
        <f>IsBiking!J96</f>
        <v>0</v>
      </c>
      <c r="BH96" s="25">
        <f>IsBiking!K96</f>
        <v>0</v>
      </c>
      <c r="BI96" s="25">
        <f>IsBiking!L96</f>
        <v>0</v>
      </c>
      <c r="BJ96" s="25">
        <f>IsBiking!M96</f>
        <v>0</v>
      </c>
      <c r="BK96" s="25">
        <f>IsBiking!N96</f>
        <v>0</v>
      </c>
      <c r="BL96" s="25">
        <f>IsBiking!O96</f>
        <v>0</v>
      </c>
      <c r="BM96" s="25">
        <f>IsWalking!B96</f>
        <v>0</v>
      </c>
      <c r="BN96" s="25">
        <f>IsWalking!C96</f>
        <v>0</v>
      </c>
      <c r="BO96" s="25">
        <f>IsWalking!D96</f>
        <v>0</v>
      </c>
      <c r="BP96" s="25">
        <f>IsWalking!E96</f>
        <v>0</v>
      </c>
      <c r="BQ96" s="25">
        <f>IsWalking!F96</f>
        <v>0</v>
      </c>
      <c r="BR96" s="25">
        <f>IsWalking!G96</f>
        <v>0</v>
      </c>
      <c r="BS96" s="25">
        <f>IsWalking!H96</f>
        <v>0</v>
      </c>
      <c r="BT96" s="25">
        <f>IsWalking!I96</f>
        <v>0</v>
      </c>
      <c r="BU96" s="25">
        <f>IsWalking!J96</f>
        <v>0</v>
      </c>
      <c r="BV96" s="25">
        <f>IsWalking!K96</f>
        <v>0</v>
      </c>
      <c r="BW96" s="25">
        <f>IsWalking!L96</f>
        <v>0</v>
      </c>
      <c r="BX96" s="25">
        <f>IsRunning!B96</f>
        <v>0</v>
      </c>
      <c r="BY96" s="25">
        <f>IsRunning!C96</f>
        <v>0</v>
      </c>
      <c r="BZ96" s="25">
        <f>IsRunning!D96</f>
        <v>0</v>
      </c>
      <c r="CA96" s="25">
        <f>IsRunning!E96</f>
        <v>0</v>
      </c>
      <c r="CB96" s="25">
        <f>IsRunning!F96</f>
        <v>0</v>
      </c>
      <c r="CC96" s="25">
        <f>IsRunning!G96</f>
        <v>0</v>
      </c>
      <c r="CD96" s="25">
        <f>IsRunning!H96</f>
        <v>0</v>
      </c>
      <c r="CE96" s="25">
        <f>IsRunning!I96</f>
        <v>0</v>
      </c>
      <c r="CF96" s="25">
        <f>IsRunning!J96</f>
        <v>0</v>
      </c>
      <c r="CG96" s="25">
        <f>IsRunning!K96</f>
        <v>0</v>
      </c>
      <c r="CH96" s="25">
        <f>IsRunning!L96</f>
        <v>0</v>
      </c>
      <c r="CI96" s="29">
        <f>IsCourse!B96</f>
        <v>0</v>
      </c>
      <c r="CJ96" s="29">
        <f>IsCourse!C96</f>
        <v>0</v>
      </c>
      <c r="CK96" s="29">
        <f>IsCourse!D96</f>
        <v>0</v>
      </c>
      <c r="CL96" s="29">
        <f>IsZone1!B96</f>
        <v>1</v>
      </c>
      <c r="CM96" s="29">
        <f>IsZone1!C96</f>
        <v>0</v>
      </c>
      <c r="CN96" s="29">
        <f>IsZone1!D96</f>
        <v>1</v>
      </c>
      <c r="CO96" s="29">
        <f>IsZone1!E96</f>
        <v>1</v>
      </c>
      <c r="CP96" s="29">
        <f>IsZone1!F96</f>
        <v>1</v>
      </c>
      <c r="CQ96" s="29">
        <f>IsZone1!G96</f>
        <v>1</v>
      </c>
      <c r="CR96" s="29">
        <f>IsZone1!H96</f>
        <v>1</v>
      </c>
      <c r="CS96" s="29">
        <f>IsZone2!B96</f>
        <v>0</v>
      </c>
      <c r="CT96" s="29">
        <f>IsZone2!C96</f>
        <v>0</v>
      </c>
      <c r="CU96" s="29">
        <f>IsZone2!D96</f>
        <v>0</v>
      </c>
      <c r="CV96" s="29">
        <f>IsZone2!E96</f>
        <v>0</v>
      </c>
      <c r="CW96" s="29">
        <f>IsZone2!F96</f>
        <v>0</v>
      </c>
      <c r="CX96" s="29">
        <f>IsZone2!G96</f>
        <v>0</v>
      </c>
      <c r="CY96" s="29">
        <f>IsZone2!H96</f>
        <v>0</v>
      </c>
      <c r="CZ96" s="25">
        <f>IsZone3!B96</f>
        <v>0</v>
      </c>
      <c r="DA96" s="25">
        <f>IsZone3!C96</f>
        <v>0</v>
      </c>
      <c r="DB96" s="25">
        <f>IsZone3!D96</f>
        <v>0</v>
      </c>
      <c r="DC96" s="25">
        <f>IsZone3!E96</f>
        <v>0</v>
      </c>
      <c r="DD96" s="25">
        <f>IsZone3!F96</f>
        <v>0</v>
      </c>
      <c r="DE96" s="25">
        <f>IsZone3!G96</f>
        <v>0</v>
      </c>
      <c r="DF96" s="25">
        <f>IsZone3!H96</f>
        <v>0</v>
      </c>
      <c r="DG96" s="25">
        <f>IsZone4!B96</f>
        <v>0</v>
      </c>
      <c r="DH96" s="25">
        <f>IsZone4!C96</f>
        <v>0</v>
      </c>
      <c r="DI96" s="25">
        <f>IsZone4!D96</f>
        <v>0</v>
      </c>
      <c r="DJ96" s="25">
        <f>IsZone4!E96</f>
        <v>0</v>
      </c>
      <c r="DK96" s="25">
        <f>IsZone4!F96</f>
        <v>0</v>
      </c>
      <c r="DL96" s="25">
        <f>IsZone4!G96</f>
        <v>0</v>
      </c>
      <c r="DM96" s="25">
        <f>IsZone4!H96</f>
        <v>0</v>
      </c>
      <c r="DN96" s="25">
        <f>IsZone5!B96</f>
        <v>0</v>
      </c>
      <c r="DO96" s="25">
        <f>IsZone5!C96</f>
        <v>0</v>
      </c>
      <c r="DP96" s="25">
        <f>IsZone5!D96</f>
        <v>0</v>
      </c>
      <c r="DQ96" s="25">
        <f>IsZone5!E96</f>
        <v>0</v>
      </c>
      <c r="DR96" s="25">
        <f>IsZone5!F96</f>
        <v>0</v>
      </c>
      <c r="DS96" s="25">
        <f>IsZone5!G96</f>
        <v>0</v>
      </c>
      <c r="DT96" s="25">
        <f>IsZone5!H96</f>
        <v>0</v>
      </c>
      <c r="DU96" s="29">
        <f>IsAnything!B96</f>
        <v>0</v>
      </c>
      <c r="DV96" s="29">
        <f>IsAnything!C96</f>
        <v>1</v>
      </c>
      <c r="DW96" s="29">
        <f>IsAnything!D96</f>
        <v>1</v>
      </c>
      <c r="DX96" s="29">
        <f>IsAnything!E96</f>
        <v>1</v>
      </c>
      <c r="DY96" s="29">
        <f>IsAnything!F96</f>
        <v>1</v>
      </c>
      <c r="DZ96" s="29">
        <f>IsAnything!G96</f>
        <v>1</v>
      </c>
    </row>
    <row r="97" spans="1:130" x14ac:dyDescent="0.15">
      <c r="A97" s="29">
        <f>Data!A97</f>
        <v>96</v>
      </c>
      <c r="B97" s="70">
        <f>Data!B97</f>
        <v>44376</v>
      </c>
      <c r="C97" s="71">
        <f>Data!C97</f>
        <v>0.33333333333333331</v>
      </c>
      <c r="D97" s="72">
        <f>Data!D97</f>
        <v>44376.333333333336</v>
      </c>
      <c r="E97" s="29" t="str">
        <f>Data!E97</f>
        <v>Trail Walking</v>
      </c>
      <c r="F97" s="29">
        <f>Data!F97</f>
        <v>6</v>
      </c>
      <c r="G97" s="29">
        <f>Data!G97</f>
        <v>455</v>
      </c>
      <c r="H97" s="29" t="str">
        <f>Data!H97</f>
        <v>Four Pass Loop</v>
      </c>
      <c r="I97" s="29">
        <f>Data!I97</f>
        <v>4</v>
      </c>
      <c r="J97" s="29">
        <f>Data!J97</f>
        <v>98</v>
      </c>
      <c r="K97" s="29">
        <f>Data!K97</f>
        <v>161</v>
      </c>
      <c r="L97" s="29">
        <f>Data!L97</f>
        <v>1674</v>
      </c>
      <c r="M97" s="29">
        <f>Data!M97</f>
        <v>1</v>
      </c>
      <c r="N97" s="29">
        <f>Data!N97</f>
        <v>9.01</v>
      </c>
      <c r="O97" s="29">
        <f>Data!O97</f>
        <v>1.1883541295305999</v>
      </c>
      <c r="P97" s="29">
        <f>Data!P97</f>
        <v>2979</v>
      </c>
      <c r="Q97" s="29">
        <f>Data!Q97</f>
        <v>59</v>
      </c>
      <c r="R97" s="29">
        <f>Data!R97</f>
        <v>42</v>
      </c>
      <c r="S97" s="29">
        <f>Data!S97</f>
        <v>43</v>
      </c>
      <c r="T97" s="25">
        <f>Work!B97</f>
        <v>-0.88632179780644893</v>
      </c>
      <c r="U97" s="25">
        <f>Work!C97</f>
        <v>1.0147753544796436</v>
      </c>
      <c r="V97" s="25">
        <f>Work!D97</f>
        <v>46852</v>
      </c>
      <c r="W97" s="25">
        <f>Work!E97</f>
        <v>102.97142857142858</v>
      </c>
      <c r="X97" s="25">
        <f>Work!F97</f>
        <v>14280.489600000001</v>
      </c>
      <c r="Y97" s="25">
        <f>Work!G97</f>
        <v>31.38569142857143</v>
      </c>
      <c r="Z97" s="25">
        <f>Work!H97</f>
        <v>6.3583198155895165E-2</v>
      </c>
      <c r="AA97" s="25">
        <f>Work!I97</f>
        <v>6.5472527472527471</v>
      </c>
      <c r="AB97" s="25">
        <f>Work!J97</f>
        <v>907.99920000000009</v>
      </c>
      <c r="AC97" s="25">
        <f>Work!K97</f>
        <v>0.20860629983778708</v>
      </c>
      <c r="AD97" s="25">
        <f>Work!L97</f>
        <v>1.9956026373626377</v>
      </c>
      <c r="AE97" s="25">
        <f>Work!M97</f>
        <v>3.6791208791208789</v>
      </c>
      <c r="AF97" s="25">
        <f>Work!N97</f>
        <v>3.5729531290019635E-2</v>
      </c>
      <c r="AG97" s="25">
        <f>Work!O97</f>
        <v>0.11722287168641612</v>
      </c>
      <c r="AH97" s="25">
        <f>Work!P97</f>
        <v>2.5627322836080029</v>
      </c>
      <c r="AI97" s="25">
        <f>Work!Q97</f>
        <v>-0.60601050239538445</v>
      </c>
      <c r="AJ97" s="25">
        <f>Work!R97</f>
        <v>3.7542049786947744E-2</v>
      </c>
      <c r="AK97" s="25">
        <f>Work!S97</f>
        <v>0.68373643060025746</v>
      </c>
      <c r="AL97" s="25">
        <f>Work!T97</f>
        <v>686626.88430505968</v>
      </c>
      <c r="AM97" s="25">
        <f>Work!U97</f>
        <v>48.081466639985486</v>
      </c>
      <c r="AN97" s="25">
        <f>Work!V97</f>
        <v>1509.0700753957356</v>
      </c>
      <c r="AO97" s="25">
        <f>Work!W97</f>
        <v>64526.364689170245</v>
      </c>
      <c r="AP97" s="25">
        <f>IsYoga!C97</f>
        <v>0</v>
      </c>
      <c r="AQ97" s="25">
        <f>IsYoga!D97</f>
        <v>0</v>
      </c>
      <c r="AR97" s="25">
        <f>IsYoga!E97</f>
        <v>0</v>
      </c>
      <c r="AS97" s="25">
        <f>IsYoga!F97</f>
        <v>0</v>
      </c>
      <c r="AT97" s="25">
        <f>IsYoga!G97</f>
        <v>0</v>
      </c>
      <c r="AU97" s="25">
        <f>IsYoga!H97</f>
        <v>0</v>
      </c>
      <c r="AV97" s="25">
        <f>IsYoga!I97</f>
        <v>0</v>
      </c>
      <c r="AW97" s="25">
        <f>IsYoga!J97</f>
        <v>0</v>
      </c>
      <c r="AX97" s="25">
        <f>IsYoga!K97</f>
        <v>0</v>
      </c>
      <c r="AY97" s="25">
        <f>IsYoga!L97</f>
        <v>0</v>
      </c>
      <c r="AZ97" s="25">
        <f>IsBiking!C97</f>
        <v>0</v>
      </c>
      <c r="BA97" s="25">
        <f>IsBiking!D97</f>
        <v>0</v>
      </c>
      <c r="BB97" s="25">
        <f>IsBiking!E97</f>
        <v>0</v>
      </c>
      <c r="BC97" s="25">
        <f>IsBiking!F97</f>
        <v>0</v>
      </c>
      <c r="BD97" s="25">
        <f>IsBiking!G97</f>
        <v>0</v>
      </c>
      <c r="BE97" s="25">
        <f>IsBiking!H97</f>
        <v>0</v>
      </c>
      <c r="BF97" s="25">
        <f>IsBiking!I97</f>
        <v>0</v>
      </c>
      <c r="BG97" s="25">
        <f>IsBiking!J97</f>
        <v>0</v>
      </c>
      <c r="BH97" s="25">
        <f>IsBiking!K97</f>
        <v>0</v>
      </c>
      <c r="BI97" s="25">
        <f>IsBiking!L97</f>
        <v>0</v>
      </c>
      <c r="BJ97" s="25">
        <f>IsBiking!M97</f>
        <v>0</v>
      </c>
      <c r="BK97" s="25">
        <f>IsBiking!N97</f>
        <v>0</v>
      </c>
      <c r="BL97" s="25">
        <f>IsBiking!O97</f>
        <v>0</v>
      </c>
      <c r="BM97" s="25">
        <f>IsWalking!B97</f>
        <v>0</v>
      </c>
      <c r="BN97" s="25">
        <f>IsWalking!C97</f>
        <v>0</v>
      </c>
      <c r="BO97" s="25">
        <f>IsWalking!D97</f>
        <v>0</v>
      </c>
      <c r="BP97" s="25">
        <f>IsWalking!E97</f>
        <v>0</v>
      </c>
      <c r="BQ97" s="25">
        <f>IsWalking!F97</f>
        <v>0</v>
      </c>
      <c r="BR97" s="25">
        <f>IsWalking!G97</f>
        <v>0</v>
      </c>
      <c r="BS97" s="25">
        <f>IsWalking!H97</f>
        <v>0</v>
      </c>
      <c r="BT97" s="25">
        <f>IsWalking!I97</f>
        <v>0</v>
      </c>
      <c r="BU97" s="25">
        <f>IsWalking!J97</f>
        <v>0</v>
      </c>
      <c r="BV97" s="25">
        <f>IsWalking!K97</f>
        <v>0</v>
      </c>
      <c r="BW97" s="25">
        <f>IsWalking!L97</f>
        <v>0</v>
      </c>
      <c r="BX97" s="25">
        <f>IsRunning!B97</f>
        <v>0</v>
      </c>
      <c r="BY97" s="25">
        <f>IsRunning!C97</f>
        <v>0</v>
      </c>
      <c r="BZ97" s="25">
        <f>IsRunning!D97</f>
        <v>0</v>
      </c>
      <c r="CA97" s="25">
        <f>IsRunning!E97</f>
        <v>0</v>
      </c>
      <c r="CB97" s="25">
        <f>IsRunning!F97</f>
        <v>0</v>
      </c>
      <c r="CC97" s="25">
        <f>IsRunning!G97</f>
        <v>0</v>
      </c>
      <c r="CD97" s="25">
        <f>IsRunning!H97</f>
        <v>0</v>
      </c>
      <c r="CE97" s="25">
        <f>IsRunning!I97</f>
        <v>0</v>
      </c>
      <c r="CF97" s="25">
        <f>IsRunning!J97</f>
        <v>0</v>
      </c>
      <c r="CG97" s="25">
        <f>IsRunning!K97</f>
        <v>0</v>
      </c>
      <c r="CH97" s="25">
        <f>IsRunning!L97</f>
        <v>0</v>
      </c>
      <c r="CI97" s="29">
        <f>IsCourse!B97</f>
        <v>0</v>
      </c>
      <c r="CJ97" s="29">
        <f>IsCourse!C97</f>
        <v>0</v>
      </c>
      <c r="CK97" s="29">
        <f>IsCourse!D97</f>
        <v>0</v>
      </c>
      <c r="CL97" s="29">
        <f>IsZone1!B97</f>
        <v>1</v>
      </c>
      <c r="CM97" s="29">
        <f>IsZone1!C97</f>
        <v>0</v>
      </c>
      <c r="CN97" s="29">
        <f>IsZone1!D97</f>
        <v>1</v>
      </c>
      <c r="CO97" s="29">
        <f>IsZone1!E97</f>
        <v>1</v>
      </c>
      <c r="CP97" s="29">
        <f>IsZone1!F97</f>
        <v>1</v>
      </c>
      <c r="CQ97" s="29">
        <f>IsZone1!G97</f>
        <v>1</v>
      </c>
      <c r="CR97" s="29">
        <f>IsZone1!H97</f>
        <v>1</v>
      </c>
      <c r="CS97" s="29">
        <f>IsZone2!B97</f>
        <v>0</v>
      </c>
      <c r="CT97" s="29">
        <f>IsZone2!C97</f>
        <v>0</v>
      </c>
      <c r="CU97" s="29">
        <f>IsZone2!D97</f>
        <v>0</v>
      </c>
      <c r="CV97" s="29">
        <f>IsZone2!E97</f>
        <v>0</v>
      </c>
      <c r="CW97" s="29">
        <f>IsZone2!F97</f>
        <v>0</v>
      </c>
      <c r="CX97" s="29">
        <f>IsZone2!G97</f>
        <v>0</v>
      </c>
      <c r="CY97" s="29">
        <f>IsZone2!H97</f>
        <v>0</v>
      </c>
      <c r="CZ97" s="25">
        <f>IsZone3!B97</f>
        <v>0</v>
      </c>
      <c r="DA97" s="25">
        <f>IsZone3!C97</f>
        <v>0</v>
      </c>
      <c r="DB97" s="25">
        <f>IsZone3!D97</f>
        <v>0</v>
      </c>
      <c r="DC97" s="25">
        <f>IsZone3!E97</f>
        <v>0</v>
      </c>
      <c r="DD97" s="25">
        <f>IsZone3!F97</f>
        <v>0</v>
      </c>
      <c r="DE97" s="25">
        <f>IsZone3!G97</f>
        <v>0</v>
      </c>
      <c r="DF97" s="25">
        <f>IsZone3!H97</f>
        <v>0</v>
      </c>
      <c r="DG97" s="25">
        <f>IsZone4!B97</f>
        <v>0</v>
      </c>
      <c r="DH97" s="25">
        <f>IsZone4!C97</f>
        <v>0</v>
      </c>
      <c r="DI97" s="25">
        <f>IsZone4!D97</f>
        <v>0</v>
      </c>
      <c r="DJ97" s="25">
        <f>IsZone4!E97</f>
        <v>0</v>
      </c>
      <c r="DK97" s="25">
        <f>IsZone4!F97</f>
        <v>0</v>
      </c>
      <c r="DL97" s="25">
        <f>IsZone4!G97</f>
        <v>0</v>
      </c>
      <c r="DM97" s="25">
        <f>IsZone4!H97</f>
        <v>0</v>
      </c>
      <c r="DN97" s="25">
        <f>IsZone5!B97</f>
        <v>0</v>
      </c>
      <c r="DO97" s="25">
        <f>IsZone5!C97</f>
        <v>0</v>
      </c>
      <c r="DP97" s="25">
        <f>IsZone5!D97</f>
        <v>0</v>
      </c>
      <c r="DQ97" s="25">
        <f>IsZone5!E97</f>
        <v>0</v>
      </c>
      <c r="DR97" s="25">
        <f>IsZone5!F97</f>
        <v>0</v>
      </c>
      <c r="DS97" s="25">
        <f>IsZone5!G97</f>
        <v>0</v>
      </c>
      <c r="DT97" s="25">
        <f>IsZone5!H97</f>
        <v>0</v>
      </c>
      <c r="DU97" s="29">
        <f>IsAnything!B97</f>
        <v>0</v>
      </c>
      <c r="DV97" s="29">
        <f>IsAnything!C97</f>
        <v>1</v>
      </c>
      <c r="DW97" s="29">
        <f>IsAnything!D97</f>
        <v>1</v>
      </c>
      <c r="DX97" s="29">
        <f>IsAnything!E97</f>
        <v>1</v>
      </c>
      <c r="DY97" s="29">
        <f>IsAnything!F97</f>
        <v>1</v>
      </c>
      <c r="DZ97" s="29">
        <f>IsAnything!G97</f>
        <v>1</v>
      </c>
    </row>
    <row r="98" spans="1:130" x14ac:dyDescent="0.15">
      <c r="A98" s="29">
        <f>Data!A98</f>
        <v>97</v>
      </c>
      <c r="B98" s="70">
        <f>Data!B98</f>
        <v>44377</v>
      </c>
      <c r="C98" s="71">
        <f>Data!C98</f>
        <v>0.27569444444444446</v>
      </c>
      <c r="D98" s="72">
        <f>Data!D98</f>
        <v>44377.275694444441</v>
      </c>
      <c r="E98" s="29" t="str">
        <f>Data!E98</f>
        <v>Trail Walking</v>
      </c>
      <c r="F98" s="29">
        <f>Data!F98</f>
        <v>6</v>
      </c>
      <c r="G98" s="29">
        <f>Data!G98</f>
        <v>155</v>
      </c>
      <c r="H98" s="29" t="str">
        <f>Data!H98</f>
        <v>Four Pass Loop</v>
      </c>
      <c r="I98" s="29">
        <f>Data!I98</f>
        <v>4</v>
      </c>
      <c r="J98" s="29">
        <f>Data!J98</f>
        <v>82</v>
      </c>
      <c r="K98" s="29">
        <f>Data!K98</f>
        <v>115</v>
      </c>
      <c r="L98" s="29">
        <f>Data!L98</f>
        <v>476</v>
      </c>
      <c r="M98" s="29">
        <f>Data!M98</f>
        <v>1</v>
      </c>
      <c r="N98" s="29">
        <f>Data!N98</f>
        <v>4.1100000000000003</v>
      </c>
      <c r="O98" s="29">
        <f>Data!O98</f>
        <v>1.5965939329431</v>
      </c>
      <c r="P98" s="29">
        <f>Data!P98</f>
        <v>476</v>
      </c>
      <c r="Q98" s="29">
        <f>Data!Q98</f>
        <v>55</v>
      </c>
      <c r="R98" s="29">
        <f>Data!R98</f>
        <v>47</v>
      </c>
      <c r="S98" s="29">
        <f>Data!S98</f>
        <v>74</v>
      </c>
      <c r="T98" s="25">
        <f>Work!B98</f>
        <v>-1.6263916886189906</v>
      </c>
      <c r="U98" s="25">
        <f>Work!C98</f>
        <v>-1.2617527282591774</v>
      </c>
      <c r="V98" s="25">
        <f>Work!D98</f>
        <v>21372</v>
      </c>
      <c r="W98" s="25">
        <f>Work!E98</f>
        <v>137.88387096774193</v>
      </c>
      <c r="X98" s="25">
        <f>Work!F98</f>
        <v>6514.1856000000007</v>
      </c>
      <c r="Y98" s="25">
        <f>Work!G98</f>
        <v>42.027003870967739</v>
      </c>
      <c r="Z98" s="25">
        <f>Work!H98</f>
        <v>2.2272131761182857E-2</v>
      </c>
      <c r="AA98" s="25">
        <f>Work!I98</f>
        <v>3.0709677419354837</v>
      </c>
      <c r="AB98" s="25">
        <f>Work!J98</f>
        <v>145.0848</v>
      </c>
      <c r="AC98" s="25">
        <f>Work!K98</f>
        <v>7.3071300767359168E-2</v>
      </c>
      <c r="AD98" s="25">
        <f>Work!L98</f>
        <v>0.9360309677419355</v>
      </c>
      <c r="AE98" s="25">
        <f>Work!M98</f>
        <v>3.0709677419354837</v>
      </c>
      <c r="AF98" s="25">
        <f>Work!N98</f>
        <v>2.2272131761182857E-2</v>
      </c>
      <c r="AG98" s="25">
        <f>Work!O98</f>
        <v>7.30712984290776E-2</v>
      </c>
      <c r="AH98" s="25">
        <f>Work!P98</f>
        <v>-0.25102106772090815</v>
      </c>
      <c r="AI98" s="25">
        <f>Work!Q98</f>
        <v>-0.75028167868092532</v>
      </c>
      <c r="AJ98" s="25">
        <f>Work!R98</f>
        <v>3.7450826121164432E-2</v>
      </c>
      <c r="AK98" s="25">
        <f>Work!S98</f>
        <v>0.46131671966302779</v>
      </c>
      <c r="AL98" s="25">
        <f>Work!T98</f>
        <v>109712.78849587392</v>
      </c>
      <c r="AM98" s="25">
        <f>Work!U98</f>
        <v>16.84213426400898</v>
      </c>
      <c r="AN98" s="25">
        <f>Work!V98</f>
        <v>707.82444190886395</v>
      </c>
      <c r="AO98" s="25">
        <f>Work!W98</f>
        <v>10309.821483823478</v>
      </c>
      <c r="AP98" s="25">
        <f>IsYoga!C98</f>
        <v>0</v>
      </c>
      <c r="AQ98" s="25">
        <f>IsYoga!D98</f>
        <v>0</v>
      </c>
      <c r="AR98" s="25">
        <f>IsYoga!E98</f>
        <v>0</v>
      </c>
      <c r="AS98" s="25">
        <f>IsYoga!F98</f>
        <v>0</v>
      </c>
      <c r="AT98" s="25">
        <f>IsYoga!G98</f>
        <v>0</v>
      </c>
      <c r="AU98" s="25">
        <f>IsYoga!H98</f>
        <v>0</v>
      </c>
      <c r="AV98" s="25">
        <f>IsYoga!I98</f>
        <v>0</v>
      </c>
      <c r="AW98" s="25">
        <f>IsYoga!J98</f>
        <v>0</v>
      </c>
      <c r="AX98" s="25">
        <f>IsYoga!K98</f>
        <v>0</v>
      </c>
      <c r="AY98" s="25">
        <f>IsYoga!L98</f>
        <v>0</v>
      </c>
      <c r="AZ98" s="25">
        <f>IsBiking!C98</f>
        <v>0</v>
      </c>
      <c r="BA98" s="25">
        <f>IsBiking!D98</f>
        <v>0</v>
      </c>
      <c r="BB98" s="25">
        <f>IsBiking!E98</f>
        <v>0</v>
      </c>
      <c r="BC98" s="25">
        <f>IsBiking!F98</f>
        <v>0</v>
      </c>
      <c r="BD98" s="25">
        <f>IsBiking!G98</f>
        <v>0</v>
      </c>
      <c r="BE98" s="25">
        <f>IsBiking!H98</f>
        <v>0</v>
      </c>
      <c r="BF98" s="25">
        <f>IsBiking!I98</f>
        <v>0</v>
      </c>
      <c r="BG98" s="25">
        <f>IsBiking!J98</f>
        <v>0</v>
      </c>
      <c r="BH98" s="25">
        <f>IsBiking!K98</f>
        <v>0</v>
      </c>
      <c r="BI98" s="25">
        <f>IsBiking!L98</f>
        <v>0</v>
      </c>
      <c r="BJ98" s="25">
        <f>IsBiking!M98</f>
        <v>0</v>
      </c>
      <c r="BK98" s="25">
        <f>IsBiking!N98</f>
        <v>0</v>
      </c>
      <c r="BL98" s="25">
        <f>IsBiking!O98</f>
        <v>0</v>
      </c>
      <c r="BM98" s="25">
        <f>IsWalking!B98</f>
        <v>0</v>
      </c>
      <c r="BN98" s="25">
        <f>IsWalking!C98</f>
        <v>0</v>
      </c>
      <c r="BO98" s="25">
        <f>IsWalking!D98</f>
        <v>0</v>
      </c>
      <c r="BP98" s="25">
        <f>IsWalking!E98</f>
        <v>0</v>
      </c>
      <c r="BQ98" s="25">
        <f>IsWalking!F98</f>
        <v>0</v>
      </c>
      <c r="BR98" s="25">
        <f>IsWalking!G98</f>
        <v>0</v>
      </c>
      <c r="BS98" s="25">
        <f>IsWalking!H98</f>
        <v>0</v>
      </c>
      <c r="BT98" s="25">
        <f>IsWalking!I98</f>
        <v>0</v>
      </c>
      <c r="BU98" s="25">
        <f>IsWalking!J98</f>
        <v>0</v>
      </c>
      <c r="BV98" s="25">
        <f>IsWalking!K98</f>
        <v>0</v>
      </c>
      <c r="BW98" s="25">
        <f>IsWalking!L98</f>
        <v>0</v>
      </c>
      <c r="BX98" s="25">
        <f>IsRunning!B98</f>
        <v>0</v>
      </c>
      <c r="BY98" s="25">
        <f>IsRunning!C98</f>
        <v>0</v>
      </c>
      <c r="BZ98" s="25">
        <f>IsRunning!D98</f>
        <v>0</v>
      </c>
      <c r="CA98" s="25">
        <f>IsRunning!E98</f>
        <v>0</v>
      </c>
      <c r="CB98" s="25">
        <f>IsRunning!F98</f>
        <v>0</v>
      </c>
      <c r="CC98" s="25">
        <f>IsRunning!G98</f>
        <v>0</v>
      </c>
      <c r="CD98" s="25">
        <f>IsRunning!H98</f>
        <v>0</v>
      </c>
      <c r="CE98" s="25">
        <f>IsRunning!I98</f>
        <v>0</v>
      </c>
      <c r="CF98" s="25">
        <f>IsRunning!J98</f>
        <v>0</v>
      </c>
      <c r="CG98" s="25">
        <f>IsRunning!K98</f>
        <v>0</v>
      </c>
      <c r="CH98" s="25">
        <f>IsRunning!L98</f>
        <v>0</v>
      </c>
      <c r="CI98" s="29">
        <f>IsCourse!B98</f>
        <v>0</v>
      </c>
      <c r="CJ98" s="29">
        <f>IsCourse!C98</f>
        <v>0</v>
      </c>
      <c r="CK98" s="29">
        <f>IsCourse!D98</f>
        <v>0</v>
      </c>
      <c r="CL98" s="29">
        <f>IsZone1!B98</f>
        <v>1</v>
      </c>
      <c r="CM98" s="29">
        <f>IsZone1!C98</f>
        <v>0</v>
      </c>
      <c r="CN98" s="29">
        <f>IsZone1!D98</f>
        <v>1</v>
      </c>
      <c r="CO98" s="29">
        <f>IsZone1!E98</f>
        <v>1</v>
      </c>
      <c r="CP98" s="29">
        <f>IsZone1!F98</f>
        <v>1</v>
      </c>
      <c r="CQ98" s="29">
        <f>IsZone1!G98</f>
        <v>1</v>
      </c>
      <c r="CR98" s="29">
        <f>IsZone1!H98</f>
        <v>1</v>
      </c>
      <c r="CS98" s="29">
        <f>IsZone2!B98</f>
        <v>0</v>
      </c>
      <c r="CT98" s="29">
        <f>IsZone2!C98</f>
        <v>0</v>
      </c>
      <c r="CU98" s="29">
        <f>IsZone2!D98</f>
        <v>0</v>
      </c>
      <c r="CV98" s="29">
        <f>IsZone2!E98</f>
        <v>0</v>
      </c>
      <c r="CW98" s="29">
        <f>IsZone2!F98</f>
        <v>0</v>
      </c>
      <c r="CX98" s="29">
        <f>IsZone2!G98</f>
        <v>0</v>
      </c>
      <c r="CY98" s="29">
        <f>IsZone2!H98</f>
        <v>0</v>
      </c>
      <c r="CZ98" s="25">
        <f>IsZone3!B98</f>
        <v>0</v>
      </c>
      <c r="DA98" s="25">
        <f>IsZone3!C98</f>
        <v>0</v>
      </c>
      <c r="DB98" s="25">
        <f>IsZone3!D98</f>
        <v>0</v>
      </c>
      <c r="DC98" s="25">
        <f>IsZone3!E98</f>
        <v>0</v>
      </c>
      <c r="DD98" s="25">
        <f>IsZone3!F98</f>
        <v>0</v>
      </c>
      <c r="DE98" s="25">
        <f>IsZone3!G98</f>
        <v>0</v>
      </c>
      <c r="DF98" s="25">
        <f>IsZone3!H98</f>
        <v>0</v>
      </c>
      <c r="DG98" s="25">
        <f>IsZone4!B98</f>
        <v>0</v>
      </c>
      <c r="DH98" s="25">
        <f>IsZone4!C98</f>
        <v>0</v>
      </c>
      <c r="DI98" s="25">
        <f>IsZone4!D98</f>
        <v>0</v>
      </c>
      <c r="DJ98" s="25">
        <f>IsZone4!E98</f>
        <v>0</v>
      </c>
      <c r="DK98" s="25">
        <f>IsZone4!F98</f>
        <v>0</v>
      </c>
      <c r="DL98" s="25">
        <f>IsZone4!G98</f>
        <v>0</v>
      </c>
      <c r="DM98" s="25">
        <f>IsZone4!H98</f>
        <v>0</v>
      </c>
      <c r="DN98" s="25">
        <f>IsZone5!B98</f>
        <v>0</v>
      </c>
      <c r="DO98" s="25">
        <f>IsZone5!C98</f>
        <v>0</v>
      </c>
      <c r="DP98" s="25">
        <f>IsZone5!D98</f>
        <v>0</v>
      </c>
      <c r="DQ98" s="25">
        <f>IsZone5!E98</f>
        <v>0</v>
      </c>
      <c r="DR98" s="25">
        <f>IsZone5!F98</f>
        <v>0</v>
      </c>
      <c r="DS98" s="25">
        <f>IsZone5!G98</f>
        <v>0</v>
      </c>
      <c r="DT98" s="25">
        <f>IsZone5!H98</f>
        <v>0</v>
      </c>
      <c r="DU98" s="29">
        <f>IsAnything!B98</f>
        <v>0</v>
      </c>
      <c r="DV98" s="29">
        <f>IsAnything!C98</f>
        <v>1</v>
      </c>
      <c r="DW98" s="29">
        <f>IsAnything!D98</f>
        <v>1</v>
      </c>
      <c r="DX98" s="29">
        <f>IsAnything!E98</f>
        <v>1</v>
      </c>
      <c r="DY98" s="29">
        <f>IsAnything!F98</f>
        <v>1</v>
      </c>
      <c r="DZ98" s="29">
        <f>IsAnything!G98</f>
        <v>1</v>
      </c>
    </row>
    <row r="99" spans="1:130" x14ac:dyDescent="0.15">
      <c r="A99" s="29">
        <f>Data!A99</f>
        <v>98</v>
      </c>
      <c r="B99" s="70">
        <f>Data!B99</f>
        <v>44382</v>
      </c>
      <c r="C99" s="71">
        <f>Data!C99</f>
        <v>0.43055555555555558</v>
      </c>
      <c r="D99" s="72">
        <f>Data!D99</f>
        <v>44382.430555555555</v>
      </c>
      <c r="E99" s="29" t="str">
        <f>Data!E99</f>
        <v>Trail Running</v>
      </c>
      <c r="F99" s="29">
        <f>Data!F99</f>
        <v>2</v>
      </c>
      <c r="G99" s="29">
        <f>Data!G99</f>
        <v>72</v>
      </c>
      <c r="H99" s="29" t="str">
        <f>Data!H99</f>
        <v>Whole Enchilada</v>
      </c>
      <c r="I99" s="29">
        <f>Data!I99</f>
        <v>15</v>
      </c>
      <c r="J99" s="29">
        <f>Data!J99</f>
        <v>157</v>
      </c>
      <c r="K99" s="29">
        <f>Data!K99</f>
        <v>168</v>
      </c>
      <c r="L99" s="29">
        <f>Data!L99</f>
        <v>992</v>
      </c>
      <c r="M99" s="29">
        <f>Data!M99</f>
        <v>5</v>
      </c>
      <c r="N99" s="29">
        <f>Data!N99</f>
        <v>5.92</v>
      </c>
      <c r="O99" s="29">
        <f>Data!O99</f>
        <v>4.9504950495050002</v>
      </c>
      <c r="P99" s="29">
        <f>Data!P99</f>
        <v>542</v>
      </c>
      <c r="Q99" s="29">
        <f>Data!Q99</f>
        <v>81</v>
      </c>
      <c r="R99" s="29">
        <f>Data!R99</f>
        <v>66</v>
      </c>
      <c r="S99" s="29">
        <f>Data!S99</f>
        <v>60</v>
      </c>
      <c r="T99" s="25">
        <f>Work!B99</f>
        <v>1.8426859245647988</v>
      </c>
      <c r="U99" s="25">
        <f>Work!C99</f>
        <v>1.3612035409833774</v>
      </c>
      <c r="V99" s="25">
        <f>Work!D99</f>
        <v>30784</v>
      </c>
      <c r="W99" s="25">
        <f>Work!E99</f>
        <v>427.55555555555554</v>
      </c>
      <c r="X99" s="25">
        <f>Work!F99</f>
        <v>9382.9632000000001</v>
      </c>
      <c r="Y99" s="25">
        <f>Work!G99</f>
        <v>130.31893333333335</v>
      </c>
      <c r="Z99" s="25">
        <f>Work!H99</f>
        <v>1.7606548856548856E-2</v>
      </c>
      <c r="AA99" s="25">
        <f>Work!I99</f>
        <v>7.5277777777777777</v>
      </c>
      <c r="AB99" s="25">
        <f>Work!J99</f>
        <v>165.20160000000001</v>
      </c>
      <c r="AC99" s="25">
        <f>Work!K99</f>
        <v>5.7764269750519751E-2</v>
      </c>
      <c r="AD99" s="25">
        <f>Work!L99</f>
        <v>2.2944666666666667</v>
      </c>
      <c r="AE99" s="25">
        <f>Work!M99</f>
        <v>13.777777777777779</v>
      </c>
      <c r="AF99" s="25">
        <f>Work!N99</f>
        <v>3.2224532224532226E-2</v>
      </c>
      <c r="AG99" s="25">
        <f>Work!O99</f>
        <v>0.10572353092038131</v>
      </c>
      <c r="AH99" s="25">
        <f>Work!P99</f>
        <v>0.96091276306850604</v>
      </c>
      <c r="AI99" s="25">
        <f>Work!Q99</f>
        <v>1.7896773936109365</v>
      </c>
      <c r="AJ99" s="25">
        <f>Work!R99</f>
        <v>8.7756546355272469E-2</v>
      </c>
      <c r="AK99" s="25">
        <f>Work!S99</f>
        <v>0.97123300816096381</v>
      </c>
      <c r="AL99" s="25">
        <f>Work!T99</f>
        <v>124925.06589236065</v>
      </c>
      <c r="AM99" s="25">
        <f>Work!U99</f>
        <v>13.314031317138774</v>
      </c>
      <c r="AN99" s="25">
        <f>Work!V99</f>
        <v>1735.0703596161202</v>
      </c>
      <c r="AO99" s="25">
        <f>Work!W99</f>
        <v>11739.422702981645</v>
      </c>
      <c r="AP99" s="25">
        <f>IsYoga!C99</f>
        <v>0</v>
      </c>
      <c r="AQ99" s="25">
        <f>IsYoga!D99</f>
        <v>0</v>
      </c>
      <c r="AR99" s="25">
        <f>IsYoga!E99</f>
        <v>0</v>
      </c>
      <c r="AS99" s="25">
        <f>IsYoga!F99</f>
        <v>0</v>
      </c>
      <c r="AT99" s="25">
        <f>IsYoga!G99</f>
        <v>0</v>
      </c>
      <c r="AU99" s="25">
        <f>IsYoga!H99</f>
        <v>0</v>
      </c>
      <c r="AV99" s="25">
        <f>IsYoga!I99</f>
        <v>0</v>
      </c>
      <c r="AW99" s="25">
        <f>IsYoga!J99</f>
        <v>0</v>
      </c>
      <c r="AX99" s="25">
        <f>IsYoga!K99</f>
        <v>0</v>
      </c>
      <c r="AY99" s="25">
        <f>IsYoga!L99</f>
        <v>0</v>
      </c>
      <c r="AZ99" s="25">
        <f>IsBiking!C99</f>
        <v>0</v>
      </c>
      <c r="BA99" s="25">
        <f>IsBiking!D99</f>
        <v>0</v>
      </c>
      <c r="BB99" s="25">
        <f>IsBiking!E99</f>
        <v>0</v>
      </c>
      <c r="BC99" s="25">
        <f>IsBiking!F99</f>
        <v>0</v>
      </c>
      <c r="BD99" s="25">
        <f>IsBiking!G99</f>
        <v>0</v>
      </c>
      <c r="BE99" s="25">
        <f>IsBiking!H99</f>
        <v>0</v>
      </c>
      <c r="BF99" s="25">
        <f>IsBiking!I99</f>
        <v>0</v>
      </c>
      <c r="BG99" s="25">
        <f>IsBiking!J99</f>
        <v>0</v>
      </c>
      <c r="BH99" s="25">
        <f>IsBiking!K99</f>
        <v>0</v>
      </c>
      <c r="BI99" s="25">
        <f>IsBiking!L99</f>
        <v>0</v>
      </c>
      <c r="BJ99" s="25">
        <f>IsBiking!M99</f>
        <v>0</v>
      </c>
      <c r="BK99" s="25">
        <f>IsBiking!N99</f>
        <v>0</v>
      </c>
      <c r="BL99" s="25">
        <f>IsBiking!O99</f>
        <v>0</v>
      </c>
      <c r="BM99" s="25">
        <f>IsWalking!B99</f>
        <v>0</v>
      </c>
      <c r="BN99" s="25">
        <f>IsWalking!C99</f>
        <v>0</v>
      </c>
      <c r="BO99" s="25">
        <f>IsWalking!D99</f>
        <v>0</v>
      </c>
      <c r="BP99" s="25">
        <f>IsWalking!E99</f>
        <v>0</v>
      </c>
      <c r="BQ99" s="25">
        <f>IsWalking!F99</f>
        <v>0</v>
      </c>
      <c r="BR99" s="25">
        <f>IsWalking!G99</f>
        <v>0</v>
      </c>
      <c r="BS99" s="25">
        <f>IsWalking!H99</f>
        <v>0</v>
      </c>
      <c r="BT99" s="25">
        <f>IsWalking!I99</f>
        <v>0</v>
      </c>
      <c r="BU99" s="25">
        <f>IsWalking!J99</f>
        <v>0</v>
      </c>
      <c r="BV99" s="25">
        <f>IsWalking!K99</f>
        <v>0</v>
      </c>
      <c r="BW99" s="25">
        <f>IsWalking!L99</f>
        <v>0</v>
      </c>
      <c r="BX99" s="25">
        <f>IsRunning!B99</f>
        <v>0</v>
      </c>
      <c r="BY99" s="25">
        <f>IsRunning!C99</f>
        <v>0</v>
      </c>
      <c r="BZ99" s="25">
        <f>IsRunning!D99</f>
        <v>0</v>
      </c>
      <c r="CA99" s="25">
        <f>IsRunning!E99</f>
        <v>0</v>
      </c>
      <c r="CB99" s="25">
        <f>IsRunning!F99</f>
        <v>0</v>
      </c>
      <c r="CC99" s="25">
        <f>IsRunning!G99</f>
        <v>0</v>
      </c>
      <c r="CD99" s="25">
        <f>IsRunning!H99</f>
        <v>0</v>
      </c>
      <c r="CE99" s="25">
        <f>IsRunning!I99</f>
        <v>0</v>
      </c>
      <c r="CF99" s="25">
        <f>IsRunning!J99</f>
        <v>0</v>
      </c>
      <c r="CG99" s="25">
        <f>IsRunning!K99</f>
        <v>0</v>
      </c>
      <c r="CH99" s="25">
        <f>IsRunning!L99</f>
        <v>0</v>
      </c>
      <c r="CI99" s="29">
        <f>IsCourse!B99</f>
        <v>0</v>
      </c>
      <c r="CJ99" s="29">
        <f>IsCourse!C99</f>
        <v>0</v>
      </c>
      <c r="CK99" s="29">
        <f>IsCourse!D99</f>
        <v>0</v>
      </c>
      <c r="CL99" s="29">
        <f>IsZone1!B99</f>
        <v>0</v>
      </c>
      <c r="CM99" s="29">
        <f>IsZone1!C99</f>
        <v>0</v>
      </c>
      <c r="CN99" s="29">
        <f>IsZone1!D99</f>
        <v>0</v>
      </c>
      <c r="CO99" s="29">
        <f>IsZone1!E99</f>
        <v>0</v>
      </c>
      <c r="CP99" s="29">
        <f>IsZone1!F99</f>
        <v>0</v>
      </c>
      <c r="CQ99" s="29">
        <f>IsZone1!G99</f>
        <v>0</v>
      </c>
      <c r="CR99" s="29">
        <f>IsZone1!H99</f>
        <v>0</v>
      </c>
      <c r="CS99" s="29">
        <f>IsZone2!B99</f>
        <v>0</v>
      </c>
      <c r="CT99" s="29">
        <f>IsZone2!C99</f>
        <v>0</v>
      </c>
      <c r="CU99" s="29">
        <f>IsZone2!D99</f>
        <v>0</v>
      </c>
      <c r="CV99" s="29">
        <f>IsZone2!E99</f>
        <v>0</v>
      </c>
      <c r="CW99" s="29">
        <f>IsZone2!F99</f>
        <v>0</v>
      </c>
      <c r="CX99" s="29">
        <f>IsZone2!G99</f>
        <v>0</v>
      </c>
      <c r="CY99" s="29">
        <f>IsZone2!H99</f>
        <v>0</v>
      </c>
      <c r="CZ99" s="25">
        <f>IsZone3!B99</f>
        <v>0</v>
      </c>
      <c r="DA99" s="25">
        <f>IsZone3!C99</f>
        <v>0</v>
      </c>
      <c r="DB99" s="25">
        <f>IsZone3!D99</f>
        <v>0</v>
      </c>
      <c r="DC99" s="25">
        <f>IsZone3!E99</f>
        <v>0</v>
      </c>
      <c r="DD99" s="25">
        <f>IsZone3!F99</f>
        <v>0</v>
      </c>
      <c r="DE99" s="25">
        <f>IsZone3!G99</f>
        <v>0</v>
      </c>
      <c r="DF99" s="25">
        <f>IsZone3!H99</f>
        <v>0</v>
      </c>
      <c r="DG99" s="25">
        <f>IsZone4!B99</f>
        <v>0</v>
      </c>
      <c r="DH99" s="25">
        <f>IsZone4!C99</f>
        <v>0</v>
      </c>
      <c r="DI99" s="25">
        <f>IsZone4!D99</f>
        <v>0</v>
      </c>
      <c r="DJ99" s="25">
        <f>IsZone4!E99</f>
        <v>0</v>
      </c>
      <c r="DK99" s="25">
        <f>IsZone4!F99</f>
        <v>0</v>
      </c>
      <c r="DL99" s="25">
        <f>IsZone4!G99</f>
        <v>0</v>
      </c>
      <c r="DM99" s="25">
        <f>IsZone4!H99</f>
        <v>0</v>
      </c>
      <c r="DN99" s="25">
        <f>IsZone5!B99</f>
        <v>1</v>
      </c>
      <c r="DO99" s="25">
        <f>IsZone5!C99</f>
        <v>0</v>
      </c>
      <c r="DP99" s="25">
        <f>IsZone5!D99</f>
        <v>0</v>
      </c>
      <c r="DQ99" s="25">
        <f>IsZone5!E99</f>
        <v>0</v>
      </c>
      <c r="DR99" s="25">
        <f>IsZone5!F99</f>
        <v>0</v>
      </c>
      <c r="DS99" s="25">
        <f>IsZone5!G99</f>
        <v>0</v>
      </c>
      <c r="DT99" s="25">
        <f>IsZone5!H99</f>
        <v>0</v>
      </c>
      <c r="DU99" s="29">
        <f>IsAnything!B99</f>
        <v>0</v>
      </c>
      <c r="DV99" s="29">
        <f>IsAnything!C99</f>
        <v>0</v>
      </c>
      <c r="DW99" s="29">
        <f>IsAnything!D99</f>
        <v>0</v>
      </c>
      <c r="DX99" s="29">
        <f>IsAnything!E99</f>
        <v>0</v>
      </c>
      <c r="DY99" s="29">
        <f>IsAnything!F99</f>
        <v>0</v>
      </c>
      <c r="DZ99" s="29">
        <f>IsAnything!G99</f>
        <v>0</v>
      </c>
    </row>
    <row r="100" spans="1:130" x14ac:dyDescent="0.15">
      <c r="A100" s="29">
        <f>Data!A100</f>
        <v>99</v>
      </c>
      <c r="B100" s="70">
        <f>Data!B100</f>
        <v>44383</v>
      </c>
      <c r="C100" s="71">
        <f>Data!C100</f>
        <v>0.49861111111111112</v>
      </c>
      <c r="D100" s="72">
        <f>Data!D100</f>
        <v>44383.498611111114</v>
      </c>
      <c r="E100" s="29" t="str">
        <f>Data!E100</f>
        <v>Yoga</v>
      </c>
      <c r="F100" s="29">
        <f>Data!F100</f>
        <v>0</v>
      </c>
      <c r="G100" s="29">
        <f>Data!G100</f>
        <v>48</v>
      </c>
      <c r="H100" s="29" t="str">
        <f>Data!H100</f>
        <v>Full Practice</v>
      </c>
      <c r="I100" s="29">
        <f>Data!I100</f>
        <v>0</v>
      </c>
      <c r="J100" s="29">
        <f>Data!J100</f>
        <v>94</v>
      </c>
      <c r="K100" s="29">
        <f>Data!K100</f>
        <v>119</v>
      </c>
      <c r="L100" s="29">
        <f>Data!L100</f>
        <v>352</v>
      </c>
      <c r="M100" s="29">
        <f>Data!M100</f>
        <v>1</v>
      </c>
      <c r="N100" s="29">
        <f>Data!N100</f>
        <v>0</v>
      </c>
      <c r="O100" s="29">
        <f>Data!O100</f>
        <v>0</v>
      </c>
      <c r="P100" s="29">
        <f>Data!P100</f>
        <v>0</v>
      </c>
      <c r="Q100" s="29">
        <f>Data!Q100</f>
        <v>75</v>
      </c>
      <c r="R100" s="29">
        <f>Data!R100</f>
        <v>65</v>
      </c>
      <c r="S100" s="29">
        <f>Data!S100</f>
        <v>48</v>
      </c>
      <c r="T100" s="25">
        <f>Work!B100</f>
        <v>-1.0713392705095843</v>
      </c>
      <c r="U100" s="25">
        <f>Work!C100</f>
        <v>-1.0637937645427582</v>
      </c>
      <c r="V100" s="25">
        <f>Work!D100</f>
        <v>0</v>
      </c>
      <c r="W100" s="25">
        <f>Work!E100</f>
        <v>0</v>
      </c>
      <c r="X100" s="25">
        <f>Work!F100</f>
        <v>0</v>
      </c>
      <c r="Y100" s="25">
        <f>Work!G100</f>
        <v>0</v>
      </c>
      <c r="Z100" s="25">
        <f>Work!H100</f>
        <v>0</v>
      </c>
      <c r="AA100" s="25">
        <f>Work!I100</f>
        <v>0</v>
      </c>
      <c r="AB100" s="25">
        <f>Work!J100</f>
        <v>0</v>
      </c>
      <c r="AC100" s="25">
        <f>Work!K100</f>
        <v>0</v>
      </c>
      <c r="AD100" s="25">
        <f>Work!L100</f>
        <v>0</v>
      </c>
      <c r="AE100" s="25">
        <f>Work!M100</f>
        <v>7.333333333333333</v>
      </c>
      <c r="AF100" s="25">
        <f>Work!N100</f>
        <v>0</v>
      </c>
      <c r="AG100" s="25">
        <f>Work!O100</f>
        <v>0</v>
      </c>
      <c r="AH100" s="25">
        <f>Work!P100</f>
        <v>-0.54226098054627125</v>
      </c>
      <c r="AI100" s="25">
        <f>Work!Q100</f>
        <v>0.2608723547850233</v>
      </c>
      <c r="AJ100" s="25">
        <f>Work!R100</f>
        <v>7.8014184397163122E-2</v>
      </c>
      <c r="AK100" s="25">
        <f>Work!S100</f>
        <v>-0.24350115968486707</v>
      </c>
      <c r="AL100" s="25">
        <f>Work!T100</f>
        <v>0</v>
      </c>
      <c r="AM100" s="25">
        <f>Work!U100</f>
        <v>0</v>
      </c>
      <c r="AN100" s="25">
        <f>Work!V100</f>
        <v>0</v>
      </c>
      <c r="AO100" s="25">
        <f>Work!W100</f>
        <v>-0.63579374146814294</v>
      </c>
      <c r="AP100" s="25">
        <f>IsYoga!C100</f>
        <v>1</v>
      </c>
      <c r="AQ100" s="25">
        <f>IsYoga!D100</f>
        <v>1</v>
      </c>
      <c r="AR100" s="25">
        <f>IsYoga!E100</f>
        <v>0</v>
      </c>
      <c r="AS100" s="25">
        <f>IsYoga!F100</f>
        <v>0</v>
      </c>
      <c r="AT100" s="25">
        <f>IsYoga!G100</f>
        <v>0</v>
      </c>
      <c r="AU100" s="25">
        <f>IsYoga!H100</f>
        <v>0</v>
      </c>
      <c r="AV100" s="25">
        <f>IsYoga!I100</f>
        <v>0</v>
      </c>
      <c r="AW100" s="25">
        <f>IsYoga!J100</f>
        <v>0</v>
      </c>
      <c r="AX100" s="25">
        <f>IsYoga!K100</f>
        <v>0</v>
      </c>
      <c r="AY100" s="25">
        <f>IsYoga!L100</f>
        <v>0</v>
      </c>
      <c r="AZ100" s="25">
        <f>IsBiking!C100</f>
        <v>0</v>
      </c>
      <c r="BA100" s="25">
        <f>IsBiking!D100</f>
        <v>0</v>
      </c>
      <c r="BB100" s="25">
        <f>IsBiking!E100</f>
        <v>0</v>
      </c>
      <c r="BC100" s="25">
        <f>IsBiking!F100</f>
        <v>0</v>
      </c>
      <c r="BD100" s="25">
        <f>IsBiking!G100</f>
        <v>0</v>
      </c>
      <c r="BE100" s="25">
        <f>IsBiking!H100</f>
        <v>0</v>
      </c>
      <c r="BF100" s="25">
        <f>IsBiking!I100</f>
        <v>0</v>
      </c>
      <c r="BG100" s="25">
        <f>IsBiking!J100</f>
        <v>0</v>
      </c>
      <c r="BH100" s="25">
        <f>IsBiking!K100</f>
        <v>0</v>
      </c>
      <c r="BI100" s="25">
        <f>IsBiking!L100</f>
        <v>0</v>
      </c>
      <c r="BJ100" s="25">
        <f>IsBiking!M100</f>
        <v>0</v>
      </c>
      <c r="BK100" s="25">
        <f>IsBiking!N100</f>
        <v>0</v>
      </c>
      <c r="BL100" s="25">
        <f>IsBiking!O100</f>
        <v>0</v>
      </c>
      <c r="BM100" s="25">
        <f>IsWalking!B100</f>
        <v>0</v>
      </c>
      <c r="BN100" s="25">
        <f>IsWalking!C100</f>
        <v>0</v>
      </c>
      <c r="BO100" s="25">
        <f>IsWalking!D100</f>
        <v>0</v>
      </c>
      <c r="BP100" s="25">
        <f>IsWalking!E100</f>
        <v>0</v>
      </c>
      <c r="BQ100" s="25">
        <f>IsWalking!F100</f>
        <v>0</v>
      </c>
      <c r="BR100" s="25">
        <f>IsWalking!G100</f>
        <v>0</v>
      </c>
      <c r="BS100" s="25">
        <f>IsWalking!H100</f>
        <v>0</v>
      </c>
      <c r="BT100" s="25">
        <f>IsWalking!I100</f>
        <v>0</v>
      </c>
      <c r="BU100" s="25">
        <f>IsWalking!J100</f>
        <v>0</v>
      </c>
      <c r="BV100" s="25">
        <f>IsWalking!K100</f>
        <v>0</v>
      </c>
      <c r="BW100" s="25">
        <f>IsWalking!L100</f>
        <v>0</v>
      </c>
      <c r="BX100" s="25">
        <f>IsRunning!B100</f>
        <v>0</v>
      </c>
      <c r="BY100" s="25">
        <f>IsRunning!C100</f>
        <v>0</v>
      </c>
      <c r="BZ100" s="25">
        <f>IsRunning!D100</f>
        <v>0</v>
      </c>
      <c r="CA100" s="25">
        <f>IsRunning!E100</f>
        <v>0</v>
      </c>
      <c r="CB100" s="25">
        <f>IsRunning!F100</f>
        <v>0</v>
      </c>
      <c r="CC100" s="25">
        <f>IsRunning!G100</f>
        <v>0</v>
      </c>
      <c r="CD100" s="25">
        <f>IsRunning!H100</f>
        <v>0</v>
      </c>
      <c r="CE100" s="25">
        <f>IsRunning!I100</f>
        <v>0</v>
      </c>
      <c r="CF100" s="25">
        <f>IsRunning!J100</f>
        <v>0</v>
      </c>
      <c r="CG100" s="25">
        <f>IsRunning!K100</f>
        <v>0</v>
      </c>
      <c r="CH100" s="25">
        <f>IsRunning!L100</f>
        <v>0</v>
      </c>
      <c r="CI100" s="29">
        <f>IsCourse!B100</f>
        <v>0</v>
      </c>
      <c r="CJ100" s="29">
        <f>IsCourse!C100</f>
        <v>0</v>
      </c>
      <c r="CK100" s="29">
        <f>IsCourse!D100</f>
        <v>0</v>
      </c>
      <c r="CL100" s="29">
        <f>IsZone1!B100</f>
        <v>1</v>
      </c>
      <c r="CM100" s="29">
        <f>IsZone1!C100</f>
        <v>0</v>
      </c>
      <c r="CN100" s="29">
        <f>IsZone1!D100</f>
        <v>0</v>
      </c>
      <c r="CO100" s="29">
        <f>IsZone1!E100</f>
        <v>0</v>
      </c>
      <c r="CP100" s="29">
        <f>IsZone1!F100</f>
        <v>0</v>
      </c>
      <c r="CQ100" s="29">
        <f>IsZone1!G100</f>
        <v>0</v>
      </c>
      <c r="CR100" s="29">
        <f>IsZone1!H100</f>
        <v>0</v>
      </c>
      <c r="CS100" s="29">
        <f>IsZone2!B100</f>
        <v>0</v>
      </c>
      <c r="CT100" s="29">
        <f>IsZone2!C100</f>
        <v>0</v>
      </c>
      <c r="CU100" s="29">
        <f>IsZone2!D100</f>
        <v>0</v>
      </c>
      <c r="CV100" s="29">
        <f>IsZone2!E100</f>
        <v>0</v>
      </c>
      <c r="CW100" s="29">
        <f>IsZone2!F100</f>
        <v>0</v>
      </c>
      <c r="CX100" s="29">
        <f>IsZone2!G100</f>
        <v>0</v>
      </c>
      <c r="CY100" s="29">
        <f>IsZone2!H100</f>
        <v>0</v>
      </c>
      <c r="CZ100" s="25">
        <f>IsZone3!B100</f>
        <v>0</v>
      </c>
      <c r="DA100" s="25">
        <f>IsZone3!C100</f>
        <v>0</v>
      </c>
      <c r="DB100" s="25">
        <f>IsZone3!D100</f>
        <v>0</v>
      </c>
      <c r="DC100" s="25">
        <f>IsZone3!E100</f>
        <v>0</v>
      </c>
      <c r="DD100" s="25">
        <f>IsZone3!F100</f>
        <v>0</v>
      </c>
      <c r="DE100" s="25">
        <f>IsZone3!G100</f>
        <v>0</v>
      </c>
      <c r="DF100" s="25">
        <f>IsZone3!H100</f>
        <v>0</v>
      </c>
      <c r="DG100" s="25">
        <f>IsZone4!B100</f>
        <v>0</v>
      </c>
      <c r="DH100" s="25">
        <f>IsZone4!C100</f>
        <v>0</v>
      </c>
      <c r="DI100" s="25">
        <f>IsZone4!D100</f>
        <v>0</v>
      </c>
      <c r="DJ100" s="25">
        <f>IsZone4!E100</f>
        <v>0</v>
      </c>
      <c r="DK100" s="25">
        <f>IsZone4!F100</f>
        <v>0</v>
      </c>
      <c r="DL100" s="25">
        <f>IsZone4!G100</f>
        <v>0</v>
      </c>
      <c r="DM100" s="25">
        <f>IsZone4!H100</f>
        <v>0</v>
      </c>
      <c r="DN100" s="25">
        <f>IsZone5!B100</f>
        <v>0</v>
      </c>
      <c r="DO100" s="25">
        <f>IsZone5!C100</f>
        <v>0</v>
      </c>
      <c r="DP100" s="25">
        <f>IsZone5!D100</f>
        <v>0</v>
      </c>
      <c r="DQ100" s="25">
        <f>IsZone5!E100</f>
        <v>0</v>
      </c>
      <c r="DR100" s="25">
        <f>IsZone5!F100</f>
        <v>0</v>
      </c>
      <c r="DS100" s="25">
        <f>IsZone5!G100</f>
        <v>0</v>
      </c>
      <c r="DT100" s="25">
        <f>IsZone5!H100</f>
        <v>0</v>
      </c>
      <c r="DU100" s="29">
        <f>IsAnything!B100</f>
        <v>0</v>
      </c>
      <c r="DV100" s="29">
        <f>IsAnything!C100</f>
        <v>0</v>
      </c>
      <c r="DW100" s="29">
        <f>IsAnything!D100</f>
        <v>1</v>
      </c>
      <c r="DX100" s="29">
        <f>IsAnything!E100</f>
        <v>1</v>
      </c>
      <c r="DY100" s="29">
        <f>IsAnything!F100</f>
        <v>1</v>
      </c>
      <c r="DZ100" s="29">
        <f>IsAnything!G100</f>
        <v>1</v>
      </c>
    </row>
    <row r="101" spans="1:130" x14ac:dyDescent="0.15">
      <c r="A101" s="29">
        <f>Data!A101</f>
        <v>100</v>
      </c>
      <c r="B101" s="70">
        <f>Data!B101</f>
        <v>44384</v>
      </c>
      <c r="C101" s="71">
        <f>Data!C101</f>
        <v>0.79861111111111116</v>
      </c>
      <c r="D101" s="72">
        <f>Data!D101</f>
        <v>44384.798611111109</v>
      </c>
      <c r="E101" s="29" t="str">
        <f>Data!E101</f>
        <v>Biking</v>
      </c>
      <c r="F101" s="29">
        <f>Data!F101</f>
        <v>3</v>
      </c>
      <c r="G101" s="29">
        <f>Data!G101</f>
        <v>74</v>
      </c>
      <c r="H101" s="29" t="str">
        <f>Data!H101</f>
        <v>Enterprise South</v>
      </c>
      <c r="I101" s="29">
        <f>Data!I101</f>
        <v>3</v>
      </c>
      <c r="J101" s="29">
        <f>Data!J101</f>
        <v>131</v>
      </c>
      <c r="K101" s="29">
        <f>Data!K101</f>
        <v>156</v>
      </c>
      <c r="L101" s="29">
        <f>Data!L101</f>
        <v>598</v>
      </c>
      <c r="M101" s="29">
        <f>Data!M101</f>
        <v>3</v>
      </c>
      <c r="N101" s="29">
        <f>Data!N101</f>
        <v>17.329999999999998</v>
      </c>
      <c r="O101" s="29">
        <f>Data!O101</f>
        <v>14</v>
      </c>
      <c r="P101" s="29">
        <f>Data!P101</f>
        <v>1244</v>
      </c>
      <c r="Q101" s="29">
        <f>Data!Q101</f>
        <v>84</v>
      </c>
      <c r="R101" s="29">
        <f>Data!R101</f>
        <v>69</v>
      </c>
      <c r="S101" s="29">
        <f>Data!S101</f>
        <v>61</v>
      </c>
      <c r="T101" s="25">
        <f>Work!B101</f>
        <v>0.64007235199441848</v>
      </c>
      <c r="U101" s="25">
        <f>Work!C101</f>
        <v>0.76732664983411969</v>
      </c>
      <c r="V101" s="25">
        <f>Work!D101</f>
        <v>90115.999999999985</v>
      </c>
      <c r="W101" s="25">
        <f>Work!E101</f>
        <v>1217.7837837837835</v>
      </c>
      <c r="X101" s="25">
        <f>Work!F101</f>
        <v>27467.356799999998</v>
      </c>
      <c r="Y101" s="25">
        <f>Work!G101</f>
        <v>371.18049729729722</v>
      </c>
      <c r="Z101" s="25">
        <f>Work!H101</f>
        <v>1.3804429845976299E-2</v>
      </c>
      <c r="AA101" s="25">
        <f>Work!I101</f>
        <v>16.810810810810811</v>
      </c>
      <c r="AB101" s="25">
        <f>Work!J101</f>
        <v>379.1712</v>
      </c>
      <c r="AC101" s="25">
        <f>Work!K101</f>
        <v>4.5290125615872881E-2</v>
      </c>
      <c r="AD101" s="25">
        <f>Work!L101</f>
        <v>5.1239351351351354</v>
      </c>
      <c r="AE101" s="25">
        <f>Work!M101</f>
        <v>8.0810810810810807</v>
      </c>
      <c r="AF101" s="25">
        <f>Work!N101</f>
        <v>6.6358915175995393E-3</v>
      </c>
      <c r="AG101" s="25">
        <f>Work!O101</f>
        <v>2.1771297629919747E-2</v>
      </c>
      <c r="AH101" s="25">
        <f>Work!P101</f>
        <v>3.5521427155658765E-2</v>
      </c>
      <c r="AI101" s="25">
        <f>Work!Q101</f>
        <v>0.4382593327289433</v>
      </c>
      <c r="AJ101" s="25">
        <f>Work!R101</f>
        <v>6.1687641840313591E-2</v>
      </c>
      <c r="AK101" s="25">
        <f>Work!S101</f>
        <v>0.68470280174320819</v>
      </c>
      <c r="AL101" s="25">
        <f>Work!T101</f>
        <v>286728.38001862849</v>
      </c>
      <c r="AM101" s="25">
        <f>Work!U101</f>
        <v>10.438877759749657</v>
      </c>
      <c r="AN101" s="25">
        <f>Work!V101</f>
        <v>3874.7078380895741</v>
      </c>
      <c r="AO101" s="25">
        <f>Work!W101</f>
        <v>26945.181124936673</v>
      </c>
      <c r="AP101" s="25">
        <f>IsYoga!C101</f>
        <v>0</v>
      </c>
      <c r="AQ101" s="25">
        <f>IsYoga!D101</f>
        <v>0</v>
      </c>
      <c r="AR101" s="25">
        <f>IsYoga!E101</f>
        <v>0</v>
      </c>
      <c r="AS101" s="25">
        <f>IsYoga!F101</f>
        <v>0</v>
      </c>
      <c r="AT101" s="25">
        <f>IsYoga!G101</f>
        <v>0</v>
      </c>
      <c r="AU101" s="25">
        <f>IsYoga!H101</f>
        <v>0</v>
      </c>
      <c r="AV101" s="25">
        <f>IsYoga!I101</f>
        <v>0</v>
      </c>
      <c r="AW101" s="25">
        <f>IsYoga!J101</f>
        <v>0</v>
      </c>
      <c r="AX101" s="25">
        <f>IsYoga!K101</f>
        <v>0</v>
      </c>
      <c r="AY101" s="25">
        <f>IsYoga!L101</f>
        <v>0</v>
      </c>
      <c r="AZ101" s="25">
        <f>IsBiking!C101</f>
        <v>1</v>
      </c>
      <c r="BA101" s="25">
        <f>IsBiking!D101</f>
        <v>0</v>
      </c>
      <c r="BB101" s="25">
        <f>IsBiking!E101</f>
        <v>0</v>
      </c>
      <c r="BC101" s="25">
        <f>IsBiking!F101</f>
        <v>0</v>
      </c>
      <c r="BD101" s="25">
        <f>IsBiking!G101</f>
        <v>0</v>
      </c>
      <c r="BE101" s="25">
        <f>IsBiking!H101</f>
        <v>0</v>
      </c>
      <c r="BF101" s="25">
        <f>IsBiking!I101</f>
        <v>1</v>
      </c>
      <c r="BG101" s="25">
        <f>IsBiking!J101</f>
        <v>0</v>
      </c>
      <c r="BH101" s="25">
        <f>IsBiking!K101</f>
        <v>0</v>
      </c>
      <c r="BI101" s="25">
        <f>IsBiking!L101</f>
        <v>0</v>
      </c>
      <c r="BJ101" s="25">
        <f>IsBiking!M101</f>
        <v>0</v>
      </c>
      <c r="BK101" s="25">
        <f>IsBiking!N101</f>
        <v>0</v>
      </c>
      <c r="BL101" s="25">
        <f>IsBiking!O101</f>
        <v>0</v>
      </c>
      <c r="BM101" s="25">
        <f>IsWalking!B101</f>
        <v>0</v>
      </c>
      <c r="BN101" s="25">
        <f>IsWalking!C101</f>
        <v>0</v>
      </c>
      <c r="BO101" s="25">
        <f>IsWalking!D101</f>
        <v>0</v>
      </c>
      <c r="BP101" s="25">
        <f>IsWalking!E101</f>
        <v>0</v>
      </c>
      <c r="BQ101" s="25">
        <f>IsWalking!F101</f>
        <v>0</v>
      </c>
      <c r="BR101" s="25">
        <f>IsWalking!G101</f>
        <v>0</v>
      </c>
      <c r="BS101" s="25">
        <f>IsWalking!H101</f>
        <v>0</v>
      </c>
      <c r="BT101" s="25">
        <f>IsWalking!I101</f>
        <v>0</v>
      </c>
      <c r="BU101" s="25">
        <f>IsWalking!J101</f>
        <v>0</v>
      </c>
      <c r="BV101" s="25">
        <f>IsWalking!K101</f>
        <v>0</v>
      </c>
      <c r="BW101" s="25">
        <f>IsWalking!L101</f>
        <v>0</v>
      </c>
      <c r="BX101" s="25">
        <f>IsRunning!B101</f>
        <v>0</v>
      </c>
      <c r="BY101" s="25">
        <f>IsRunning!C101</f>
        <v>0</v>
      </c>
      <c r="BZ101" s="25">
        <f>IsRunning!D101</f>
        <v>0</v>
      </c>
      <c r="CA101" s="25">
        <f>IsRunning!E101</f>
        <v>0</v>
      </c>
      <c r="CB101" s="25">
        <f>IsRunning!F101</f>
        <v>0</v>
      </c>
      <c r="CC101" s="25">
        <f>IsRunning!G101</f>
        <v>0</v>
      </c>
      <c r="CD101" s="25">
        <f>IsRunning!H101</f>
        <v>0</v>
      </c>
      <c r="CE101" s="25">
        <f>IsRunning!I101</f>
        <v>0</v>
      </c>
      <c r="CF101" s="25">
        <f>IsRunning!J101</f>
        <v>0</v>
      </c>
      <c r="CG101" s="25">
        <f>IsRunning!K101</f>
        <v>0</v>
      </c>
      <c r="CH101" s="25">
        <f>IsRunning!L101</f>
        <v>0</v>
      </c>
      <c r="CI101" s="29">
        <f>IsCourse!B101</f>
        <v>0</v>
      </c>
      <c r="CJ101" s="29">
        <f>IsCourse!C101</f>
        <v>0</v>
      </c>
      <c r="CK101" s="29">
        <f>IsCourse!D101</f>
        <v>0</v>
      </c>
      <c r="CL101" s="29">
        <f>IsZone1!B101</f>
        <v>0</v>
      </c>
      <c r="CM101" s="29">
        <f>IsZone1!C101</f>
        <v>0</v>
      </c>
      <c r="CN101" s="29">
        <f>IsZone1!D101</f>
        <v>0</v>
      </c>
      <c r="CO101" s="29">
        <f>IsZone1!E101</f>
        <v>0</v>
      </c>
      <c r="CP101" s="29">
        <f>IsZone1!F101</f>
        <v>0</v>
      </c>
      <c r="CQ101" s="29">
        <f>IsZone1!G101</f>
        <v>0</v>
      </c>
      <c r="CR101" s="29">
        <f>IsZone1!H101</f>
        <v>0</v>
      </c>
      <c r="CS101" s="29">
        <f>IsZone2!B101</f>
        <v>0</v>
      </c>
      <c r="CT101" s="29">
        <f>IsZone2!C101</f>
        <v>0</v>
      </c>
      <c r="CU101" s="29">
        <f>IsZone2!D101</f>
        <v>0</v>
      </c>
      <c r="CV101" s="29">
        <f>IsZone2!E101</f>
        <v>0</v>
      </c>
      <c r="CW101" s="29">
        <f>IsZone2!F101</f>
        <v>0</v>
      </c>
      <c r="CX101" s="29">
        <f>IsZone2!G101</f>
        <v>0</v>
      </c>
      <c r="CY101" s="29">
        <f>IsZone2!H101</f>
        <v>0</v>
      </c>
      <c r="CZ101" s="25">
        <f>IsZone3!B101</f>
        <v>1</v>
      </c>
      <c r="DA101" s="25">
        <f>IsZone3!C101</f>
        <v>0</v>
      </c>
      <c r="DB101" s="25">
        <f>IsZone3!D101</f>
        <v>0</v>
      </c>
      <c r="DC101" s="25">
        <f>IsZone3!E101</f>
        <v>0</v>
      </c>
      <c r="DD101" s="25">
        <f>IsZone3!F101</f>
        <v>0</v>
      </c>
      <c r="DE101" s="25">
        <f>IsZone3!G101</f>
        <v>0</v>
      </c>
      <c r="DF101" s="25">
        <f>IsZone3!H101</f>
        <v>0</v>
      </c>
      <c r="DG101" s="25">
        <f>IsZone4!B101</f>
        <v>0</v>
      </c>
      <c r="DH101" s="25">
        <f>IsZone4!C101</f>
        <v>0</v>
      </c>
      <c r="DI101" s="25">
        <f>IsZone4!D101</f>
        <v>0</v>
      </c>
      <c r="DJ101" s="25">
        <f>IsZone4!E101</f>
        <v>0</v>
      </c>
      <c r="DK101" s="25">
        <f>IsZone4!F101</f>
        <v>0</v>
      </c>
      <c r="DL101" s="25">
        <f>IsZone4!G101</f>
        <v>0</v>
      </c>
      <c r="DM101" s="25">
        <f>IsZone4!H101</f>
        <v>0</v>
      </c>
      <c r="DN101" s="25">
        <f>IsZone5!B101</f>
        <v>0</v>
      </c>
      <c r="DO101" s="25">
        <f>IsZone5!C101</f>
        <v>0</v>
      </c>
      <c r="DP101" s="25">
        <f>IsZone5!D101</f>
        <v>0</v>
      </c>
      <c r="DQ101" s="25">
        <f>IsZone5!E101</f>
        <v>0</v>
      </c>
      <c r="DR101" s="25">
        <f>IsZone5!F101</f>
        <v>0</v>
      </c>
      <c r="DS101" s="25">
        <f>IsZone5!G101</f>
        <v>0</v>
      </c>
      <c r="DT101" s="25">
        <f>IsZone5!H101</f>
        <v>0</v>
      </c>
      <c r="DU101" s="29">
        <f>IsAnything!B101</f>
        <v>0</v>
      </c>
      <c r="DV101" s="29">
        <f>IsAnything!C101</f>
        <v>0</v>
      </c>
      <c r="DW101" s="29">
        <f>IsAnything!D101</f>
        <v>1</v>
      </c>
      <c r="DX101" s="29">
        <f>IsAnything!E101</f>
        <v>1</v>
      </c>
      <c r="DY101" s="29">
        <f>IsAnything!F101</f>
        <v>1</v>
      </c>
      <c r="DZ101" s="29">
        <f>IsAnything!G101</f>
        <v>1</v>
      </c>
    </row>
    <row r="102" spans="1:130" x14ac:dyDescent="0.15">
      <c r="A102" s="29">
        <f>Data!A102</f>
        <v>101</v>
      </c>
      <c r="B102" s="70">
        <f>Data!B102</f>
        <v>44387</v>
      </c>
      <c r="C102" s="71">
        <f>Data!C102</f>
        <v>0.35555555555555557</v>
      </c>
      <c r="D102" s="72">
        <f>Data!D102</f>
        <v>44387.355555555558</v>
      </c>
      <c r="E102" s="29" t="str">
        <f>Data!E102</f>
        <v>Yoga</v>
      </c>
      <c r="F102" s="29">
        <f>Data!F102</f>
        <v>0</v>
      </c>
      <c r="G102" s="29">
        <f>Data!G102</f>
        <v>61</v>
      </c>
      <c r="H102" s="29" t="str">
        <f>Data!H102</f>
        <v>Southern Soul</v>
      </c>
      <c r="I102" s="29">
        <f>Data!I102</f>
        <v>11</v>
      </c>
      <c r="J102" s="29">
        <f>Data!J102</f>
        <v>111</v>
      </c>
      <c r="K102" s="29">
        <f>Data!K102</f>
        <v>145</v>
      </c>
      <c r="L102" s="29">
        <f>Data!L102</f>
        <v>396</v>
      </c>
      <c r="M102" s="29">
        <f>Data!M102</f>
        <v>2</v>
      </c>
      <c r="N102" s="29">
        <f>Data!N102</f>
        <v>0</v>
      </c>
      <c r="O102" s="29">
        <f>Data!O102</f>
        <v>0</v>
      </c>
      <c r="P102" s="29">
        <f>Data!P102</f>
        <v>0</v>
      </c>
      <c r="Q102" s="29">
        <f>Data!Q102</f>
        <v>90</v>
      </c>
      <c r="R102" s="29">
        <f>Data!R102</f>
        <v>70</v>
      </c>
      <c r="S102" s="29">
        <f>Data!S102</f>
        <v>84</v>
      </c>
      <c r="T102" s="25">
        <f>Work!B102</f>
        <v>-0.2850150115212588</v>
      </c>
      <c r="U102" s="25">
        <f>Work!C102</f>
        <v>0.22293949961396675</v>
      </c>
      <c r="V102" s="25">
        <f>Work!D102</f>
        <v>0</v>
      </c>
      <c r="W102" s="25">
        <f>Work!E102</f>
        <v>0</v>
      </c>
      <c r="X102" s="25">
        <f>Work!F102</f>
        <v>0</v>
      </c>
      <c r="Y102" s="25">
        <f>Work!G102</f>
        <v>0</v>
      </c>
      <c r="Z102" s="25">
        <f>Work!H102</f>
        <v>0</v>
      </c>
      <c r="AA102" s="25">
        <f>Work!I102</f>
        <v>0</v>
      </c>
      <c r="AB102" s="25">
        <f>Work!J102</f>
        <v>0</v>
      </c>
      <c r="AC102" s="25">
        <f>Work!K102</f>
        <v>0</v>
      </c>
      <c r="AD102" s="25">
        <f>Work!L102</f>
        <v>0</v>
      </c>
      <c r="AE102" s="25">
        <f>Work!M102</f>
        <v>6.4918032786885247</v>
      </c>
      <c r="AF102" s="25">
        <f>Work!N102</f>
        <v>0</v>
      </c>
      <c r="AG102" s="25">
        <f>Work!O102</f>
        <v>0</v>
      </c>
      <c r="AH102" s="25">
        <f>Work!P102</f>
        <v>-0.4389177856727553</v>
      </c>
      <c r="AI102" s="25">
        <f>Work!Q102</f>
        <v>6.1237553219853295E-2</v>
      </c>
      <c r="AJ102" s="25">
        <f>Work!R102</f>
        <v>5.8484714222419139E-2</v>
      </c>
      <c r="AK102" s="25">
        <f>Work!S102</f>
        <v>-0.21485729082478761</v>
      </c>
      <c r="AL102" s="25">
        <f>Work!T102</f>
        <v>0</v>
      </c>
      <c r="AM102" s="25">
        <f>Work!U102</f>
        <v>0</v>
      </c>
      <c r="AN102" s="25">
        <f>Work!V102</f>
        <v>0</v>
      </c>
      <c r="AO102" s="25">
        <f>Work!W102</f>
        <v>-0.63579374146814294</v>
      </c>
      <c r="AP102" s="25">
        <f>IsYoga!C102</f>
        <v>1</v>
      </c>
      <c r="AQ102" s="25">
        <f>IsYoga!D102</f>
        <v>0</v>
      </c>
      <c r="AR102" s="25">
        <f>IsYoga!E102</f>
        <v>1</v>
      </c>
      <c r="AS102" s="25">
        <f>IsYoga!F102</f>
        <v>0</v>
      </c>
      <c r="AT102" s="25">
        <f>IsYoga!G102</f>
        <v>0</v>
      </c>
      <c r="AU102" s="25">
        <f>IsYoga!H102</f>
        <v>0</v>
      </c>
      <c r="AV102" s="25">
        <f>IsYoga!I102</f>
        <v>0</v>
      </c>
      <c r="AW102" s="25">
        <f>IsYoga!J102</f>
        <v>0</v>
      </c>
      <c r="AX102" s="25">
        <f>IsYoga!K102</f>
        <v>0</v>
      </c>
      <c r="AY102" s="25">
        <f>IsYoga!L102</f>
        <v>0</v>
      </c>
      <c r="AZ102" s="25">
        <f>IsBiking!C102</f>
        <v>0</v>
      </c>
      <c r="BA102" s="25">
        <f>IsBiking!D102</f>
        <v>0</v>
      </c>
      <c r="BB102" s="25">
        <f>IsBiking!E102</f>
        <v>0</v>
      </c>
      <c r="BC102" s="25">
        <f>IsBiking!F102</f>
        <v>0</v>
      </c>
      <c r="BD102" s="25">
        <f>IsBiking!G102</f>
        <v>0</v>
      </c>
      <c r="BE102" s="25">
        <f>IsBiking!H102</f>
        <v>0</v>
      </c>
      <c r="BF102" s="25">
        <f>IsBiking!I102</f>
        <v>0</v>
      </c>
      <c r="BG102" s="25">
        <f>IsBiking!J102</f>
        <v>0</v>
      </c>
      <c r="BH102" s="25">
        <f>IsBiking!K102</f>
        <v>0</v>
      </c>
      <c r="BI102" s="25">
        <f>IsBiking!L102</f>
        <v>0</v>
      </c>
      <c r="BJ102" s="25">
        <f>IsBiking!M102</f>
        <v>0</v>
      </c>
      <c r="BK102" s="25">
        <f>IsBiking!N102</f>
        <v>0</v>
      </c>
      <c r="BL102" s="25">
        <f>IsBiking!O102</f>
        <v>0</v>
      </c>
      <c r="BM102" s="25">
        <f>IsWalking!B102</f>
        <v>0</v>
      </c>
      <c r="BN102" s="25">
        <f>IsWalking!C102</f>
        <v>0</v>
      </c>
      <c r="BO102" s="25">
        <f>IsWalking!D102</f>
        <v>0</v>
      </c>
      <c r="BP102" s="25">
        <f>IsWalking!E102</f>
        <v>0</v>
      </c>
      <c r="BQ102" s="25">
        <f>IsWalking!F102</f>
        <v>0</v>
      </c>
      <c r="BR102" s="25">
        <f>IsWalking!G102</f>
        <v>0</v>
      </c>
      <c r="BS102" s="25">
        <f>IsWalking!H102</f>
        <v>0</v>
      </c>
      <c r="BT102" s="25">
        <f>IsWalking!I102</f>
        <v>0</v>
      </c>
      <c r="BU102" s="25">
        <f>IsWalking!J102</f>
        <v>0</v>
      </c>
      <c r="BV102" s="25">
        <f>IsWalking!K102</f>
        <v>0</v>
      </c>
      <c r="BW102" s="25">
        <f>IsWalking!L102</f>
        <v>0</v>
      </c>
      <c r="BX102" s="25">
        <f>IsRunning!B102</f>
        <v>0</v>
      </c>
      <c r="BY102" s="25">
        <f>IsRunning!C102</f>
        <v>0</v>
      </c>
      <c r="BZ102" s="25">
        <f>IsRunning!D102</f>
        <v>0</v>
      </c>
      <c r="CA102" s="25">
        <f>IsRunning!E102</f>
        <v>0</v>
      </c>
      <c r="CB102" s="25">
        <f>IsRunning!F102</f>
        <v>0</v>
      </c>
      <c r="CC102" s="25">
        <f>IsRunning!G102</f>
        <v>0</v>
      </c>
      <c r="CD102" s="25">
        <f>IsRunning!H102</f>
        <v>0</v>
      </c>
      <c r="CE102" s="25">
        <f>IsRunning!I102</f>
        <v>0</v>
      </c>
      <c r="CF102" s="25">
        <f>IsRunning!J102</f>
        <v>0</v>
      </c>
      <c r="CG102" s="25">
        <f>IsRunning!K102</f>
        <v>0</v>
      </c>
      <c r="CH102" s="25">
        <f>IsRunning!L102</f>
        <v>0</v>
      </c>
      <c r="CI102" s="29">
        <f>IsCourse!B102</f>
        <v>0</v>
      </c>
      <c r="CJ102" s="29">
        <f>IsCourse!C102</f>
        <v>0</v>
      </c>
      <c r="CK102" s="29">
        <f>IsCourse!D102</f>
        <v>0</v>
      </c>
      <c r="CL102" s="29">
        <f>IsZone1!B102</f>
        <v>0</v>
      </c>
      <c r="CM102" s="29">
        <f>IsZone1!C102</f>
        <v>0</v>
      </c>
      <c r="CN102" s="29">
        <f>IsZone1!D102</f>
        <v>0</v>
      </c>
      <c r="CO102" s="29">
        <f>IsZone1!E102</f>
        <v>0</v>
      </c>
      <c r="CP102" s="29">
        <f>IsZone1!F102</f>
        <v>0</v>
      </c>
      <c r="CQ102" s="29">
        <f>IsZone1!G102</f>
        <v>0</v>
      </c>
      <c r="CR102" s="29">
        <f>IsZone1!H102</f>
        <v>0</v>
      </c>
      <c r="CS102" s="29">
        <f>IsZone2!B102</f>
        <v>1</v>
      </c>
      <c r="CT102" s="29">
        <f>IsZone2!C102</f>
        <v>0</v>
      </c>
      <c r="CU102" s="29">
        <f>IsZone2!D102</f>
        <v>0</v>
      </c>
      <c r="CV102" s="29">
        <f>IsZone2!E102</f>
        <v>0</v>
      </c>
      <c r="CW102" s="29">
        <f>IsZone2!F102</f>
        <v>0</v>
      </c>
      <c r="CX102" s="29">
        <f>IsZone2!G102</f>
        <v>0</v>
      </c>
      <c r="CY102" s="29">
        <f>IsZone2!H102</f>
        <v>0</v>
      </c>
      <c r="CZ102" s="25">
        <f>IsZone3!B102</f>
        <v>0</v>
      </c>
      <c r="DA102" s="25">
        <f>IsZone3!C102</f>
        <v>0</v>
      </c>
      <c r="DB102" s="25">
        <f>IsZone3!D102</f>
        <v>0</v>
      </c>
      <c r="DC102" s="25">
        <f>IsZone3!E102</f>
        <v>0</v>
      </c>
      <c r="DD102" s="25">
        <f>IsZone3!F102</f>
        <v>0</v>
      </c>
      <c r="DE102" s="25">
        <f>IsZone3!G102</f>
        <v>0</v>
      </c>
      <c r="DF102" s="25">
        <f>IsZone3!H102</f>
        <v>0</v>
      </c>
      <c r="DG102" s="25">
        <f>IsZone4!B102</f>
        <v>0</v>
      </c>
      <c r="DH102" s="25">
        <f>IsZone4!C102</f>
        <v>0</v>
      </c>
      <c r="DI102" s="25">
        <f>IsZone4!D102</f>
        <v>0</v>
      </c>
      <c r="DJ102" s="25">
        <f>IsZone4!E102</f>
        <v>0</v>
      </c>
      <c r="DK102" s="25">
        <f>IsZone4!F102</f>
        <v>0</v>
      </c>
      <c r="DL102" s="25">
        <f>IsZone4!G102</f>
        <v>0</v>
      </c>
      <c r="DM102" s="25">
        <f>IsZone4!H102</f>
        <v>0</v>
      </c>
      <c r="DN102" s="25">
        <f>IsZone5!B102</f>
        <v>0</v>
      </c>
      <c r="DO102" s="25">
        <f>IsZone5!C102</f>
        <v>0</v>
      </c>
      <c r="DP102" s="25">
        <f>IsZone5!D102</f>
        <v>0</v>
      </c>
      <c r="DQ102" s="25">
        <f>IsZone5!E102</f>
        <v>0</v>
      </c>
      <c r="DR102" s="25">
        <f>IsZone5!F102</f>
        <v>0</v>
      </c>
      <c r="DS102" s="25">
        <f>IsZone5!G102</f>
        <v>0</v>
      </c>
      <c r="DT102" s="25">
        <f>IsZone5!H102</f>
        <v>0</v>
      </c>
      <c r="DU102" s="29">
        <f>IsAnything!B102</f>
        <v>0</v>
      </c>
      <c r="DV102" s="29">
        <f>IsAnything!C102</f>
        <v>0</v>
      </c>
      <c r="DW102" s="29">
        <f>IsAnything!D102</f>
        <v>0</v>
      </c>
      <c r="DX102" s="29">
        <f>IsAnything!E102</f>
        <v>0</v>
      </c>
      <c r="DY102" s="29">
        <f>IsAnything!F102</f>
        <v>0</v>
      </c>
      <c r="DZ102" s="29">
        <f>IsAnything!G102</f>
        <v>1</v>
      </c>
    </row>
    <row r="103" spans="1:130" x14ac:dyDescent="0.15">
      <c r="A103" s="29">
        <f>Data!A103</f>
        <v>102</v>
      </c>
      <c r="B103" s="70">
        <f>Data!B103</f>
        <v>44387</v>
      </c>
      <c r="C103" s="71">
        <f>Data!C103</f>
        <v>0.41875000000000001</v>
      </c>
      <c r="D103" s="72">
        <f>Data!D103</f>
        <v>44387.418749999997</v>
      </c>
      <c r="E103" s="29" t="str">
        <f>Data!E103</f>
        <v>Trail Running</v>
      </c>
      <c r="F103" s="29">
        <f>Data!F103</f>
        <v>2</v>
      </c>
      <c r="G103" s="29">
        <f>Data!G103</f>
        <v>122</v>
      </c>
      <c r="H103" s="29" t="str">
        <f>Data!H103</f>
        <v>Stringers</v>
      </c>
      <c r="I103" s="29">
        <f>Data!I103</f>
        <v>12</v>
      </c>
      <c r="J103" s="29">
        <f>Data!J103</f>
        <v>153</v>
      </c>
      <c r="K103" s="29">
        <f>Data!K103</f>
        <v>171</v>
      </c>
      <c r="L103" s="29">
        <f>Data!L103</f>
        <v>1569</v>
      </c>
      <c r="M103" s="29">
        <f>Data!M103</f>
        <v>4</v>
      </c>
      <c r="N103" s="29">
        <f>Data!N103</f>
        <v>9.31</v>
      </c>
      <c r="O103" s="29">
        <f>Data!O103</f>
        <v>4.5731707317073003</v>
      </c>
      <c r="P103" s="29">
        <f>Data!P103</f>
        <v>1201</v>
      </c>
      <c r="Q103" s="29">
        <f>Data!Q103</f>
        <v>80</v>
      </c>
      <c r="R103" s="29">
        <f>Data!R103</f>
        <v>73</v>
      </c>
      <c r="S103" s="29">
        <f>Data!S103</f>
        <v>79</v>
      </c>
      <c r="T103" s="25">
        <f>Work!B103</f>
        <v>1.6576684518616633</v>
      </c>
      <c r="U103" s="25">
        <f>Work!C103</f>
        <v>1.5096727637706917</v>
      </c>
      <c r="V103" s="25">
        <f>Work!D103</f>
        <v>48412</v>
      </c>
      <c r="W103" s="25">
        <f>Work!E103</f>
        <v>396.81967213114751</v>
      </c>
      <c r="X103" s="25">
        <f>Work!F103</f>
        <v>14755.9776</v>
      </c>
      <c r="Y103" s="25">
        <f>Work!G103</f>
        <v>120.95063606557378</v>
      </c>
      <c r="Z103" s="25">
        <f>Work!H103</f>
        <v>2.4807898868049245E-2</v>
      </c>
      <c r="AA103" s="25">
        <f>Work!I103</f>
        <v>9.8442622950819665</v>
      </c>
      <c r="AB103" s="25">
        <f>Work!J103</f>
        <v>366.06479999999999</v>
      </c>
      <c r="AC103" s="25">
        <f>Work!K103</f>
        <v>8.1390746922250692E-2</v>
      </c>
      <c r="AD103" s="25">
        <f>Work!L103</f>
        <v>3.0005311475409835</v>
      </c>
      <c r="AE103" s="25">
        <f>Work!M103</f>
        <v>12.860655737704919</v>
      </c>
      <c r="AF103" s="25">
        <f>Work!N103</f>
        <v>3.2409320003304966E-2</v>
      </c>
      <c r="AG103" s="25">
        <f>Work!O103</f>
        <v>0.10632979003708978</v>
      </c>
      <c r="AH103" s="25">
        <f>Work!P103</f>
        <v>2.3161178412962036</v>
      </c>
      <c r="AI103" s="25">
        <f>Work!Q103</f>
        <v>1.5721100287017089</v>
      </c>
      <c r="AJ103" s="25">
        <f>Work!R103</f>
        <v>8.4056573449051764E-2</v>
      </c>
      <c r="AK103" s="25">
        <f>Work!S103</f>
        <v>0.9483862873399882</v>
      </c>
      <c r="AL103" s="25">
        <f>Work!T103</f>
        <v>276817.35080576589</v>
      </c>
      <c r="AM103" s="25">
        <f>Work!U103</f>
        <v>18.759675455577128</v>
      </c>
      <c r="AN103" s="25">
        <f>Work!V103</f>
        <v>2268.9946787357858</v>
      </c>
      <c r="AO103" s="25">
        <f>Work!W103</f>
        <v>26013.774270030593</v>
      </c>
      <c r="AP103" s="25">
        <f>IsYoga!C103</f>
        <v>0</v>
      </c>
      <c r="AQ103" s="25">
        <f>IsYoga!D103</f>
        <v>0</v>
      </c>
      <c r="AR103" s="25">
        <f>IsYoga!E103</f>
        <v>0</v>
      </c>
      <c r="AS103" s="25">
        <f>IsYoga!F103</f>
        <v>0</v>
      </c>
      <c r="AT103" s="25">
        <f>IsYoga!G103</f>
        <v>0</v>
      </c>
      <c r="AU103" s="25">
        <f>IsYoga!H103</f>
        <v>0</v>
      </c>
      <c r="AV103" s="25">
        <f>IsYoga!I103</f>
        <v>0</v>
      </c>
      <c r="AW103" s="25">
        <f>IsYoga!J103</f>
        <v>0</v>
      </c>
      <c r="AX103" s="25">
        <f>IsYoga!K103</f>
        <v>0</v>
      </c>
      <c r="AY103" s="25">
        <f>IsYoga!L103</f>
        <v>0</v>
      </c>
      <c r="AZ103" s="25">
        <f>IsBiking!C103</f>
        <v>0</v>
      </c>
      <c r="BA103" s="25">
        <f>IsBiking!D103</f>
        <v>0</v>
      </c>
      <c r="BB103" s="25">
        <f>IsBiking!E103</f>
        <v>0</v>
      </c>
      <c r="BC103" s="25">
        <f>IsBiking!F103</f>
        <v>0</v>
      </c>
      <c r="BD103" s="25">
        <f>IsBiking!G103</f>
        <v>0</v>
      </c>
      <c r="BE103" s="25">
        <f>IsBiking!H103</f>
        <v>0</v>
      </c>
      <c r="BF103" s="25">
        <f>IsBiking!I103</f>
        <v>0</v>
      </c>
      <c r="BG103" s="25">
        <f>IsBiking!J103</f>
        <v>0</v>
      </c>
      <c r="BH103" s="25">
        <f>IsBiking!K103</f>
        <v>0</v>
      </c>
      <c r="BI103" s="25">
        <f>IsBiking!L103</f>
        <v>0</v>
      </c>
      <c r="BJ103" s="25">
        <f>IsBiking!M103</f>
        <v>0</v>
      </c>
      <c r="BK103" s="25">
        <f>IsBiking!N103</f>
        <v>0</v>
      </c>
      <c r="BL103" s="25">
        <f>IsBiking!O103</f>
        <v>0</v>
      </c>
      <c r="BM103" s="25">
        <f>IsWalking!B103</f>
        <v>0</v>
      </c>
      <c r="BN103" s="25">
        <f>IsWalking!C103</f>
        <v>0</v>
      </c>
      <c r="BO103" s="25">
        <f>IsWalking!D103</f>
        <v>0</v>
      </c>
      <c r="BP103" s="25">
        <f>IsWalking!E103</f>
        <v>0</v>
      </c>
      <c r="BQ103" s="25">
        <f>IsWalking!F103</f>
        <v>0</v>
      </c>
      <c r="BR103" s="25">
        <f>IsWalking!G103</f>
        <v>0</v>
      </c>
      <c r="BS103" s="25">
        <f>IsWalking!H103</f>
        <v>0</v>
      </c>
      <c r="BT103" s="25">
        <f>IsWalking!I103</f>
        <v>0</v>
      </c>
      <c r="BU103" s="25">
        <f>IsWalking!J103</f>
        <v>0</v>
      </c>
      <c r="BV103" s="25">
        <f>IsWalking!K103</f>
        <v>0</v>
      </c>
      <c r="BW103" s="25">
        <f>IsWalking!L103</f>
        <v>0</v>
      </c>
      <c r="BX103" s="25">
        <f>IsRunning!B103</f>
        <v>0</v>
      </c>
      <c r="BY103" s="25">
        <f>IsRunning!C103</f>
        <v>0</v>
      </c>
      <c r="BZ103" s="25">
        <f>IsRunning!D103</f>
        <v>0</v>
      </c>
      <c r="CA103" s="25">
        <f>IsRunning!E103</f>
        <v>0</v>
      </c>
      <c r="CB103" s="25">
        <f>IsRunning!F103</f>
        <v>0</v>
      </c>
      <c r="CC103" s="25">
        <f>IsRunning!G103</f>
        <v>0</v>
      </c>
      <c r="CD103" s="25">
        <f>IsRunning!H103</f>
        <v>0</v>
      </c>
      <c r="CE103" s="25">
        <f>IsRunning!I103</f>
        <v>0</v>
      </c>
      <c r="CF103" s="25">
        <f>IsRunning!J103</f>
        <v>0</v>
      </c>
      <c r="CG103" s="25">
        <f>IsRunning!K103</f>
        <v>0</v>
      </c>
      <c r="CH103" s="25">
        <f>IsRunning!L103</f>
        <v>0</v>
      </c>
      <c r="CI103" s="29">
        <f>IsCourse!B103</f>
        <v>0</v>
      </c>
      <c r="CJ103" s="29">
        <f>IsCourse!C103</f>
        <v>0</v>
      </c>
      <c r="CK103" s="29">
        <f>IsCourse!D103</f>
        <v>1</v>
      </c>
      <c r="CL103" s="29">
        <f>IsZone1!B103</f>
        <v>0</v>
      </c>
      <c r="CM103" s="29">
        <f>IsZone1!C103</f>
        <v>0</v>
      </c>
      <c r="CN103" s="29">
        <f>IsZone1!D103</f>
        <v>0</v>
      </c>
      <c r="CO103" s="29">
        <f>IsZone1!E103</f>
        <v>0</v>
      </c>
      <c r="CP103" s="29">
        <f>IsZone1!F103</f>
        <v>0</v>
      </c>
      <c r="CQ103" s="29">
        <f>IsZone1!G103</f>
        <v>0</v>
      </c>
      <c r="CR103" s="29">
        <f>IsZone1!H103</f>
        <v>0</v>
      </c>
      <c r="CS103" s="29">
        <f>IsZone2!B103</f>
        <v>0</v>
      </c>
      <c r="CT103" s="29">
        <f>IsZone2!C103</f>
        <v>0</v>
      </c>
      <c r="CU103" s="29">
        <f>IsZone2!D103</f>
        <v>0</v>
      </c>
      <c r="CV103" s="29">
        <f>IsZone2!E103</f>
        <v>0</v>
      </c>
      <c r="CW103" s="29">
        <f>IsZone2!F103</f>
        <v>0</v>
      </c>
      <c r="CX103" s="29">
        <f>IsZone2!G103</f>
        <v>0</v>
      </c>
      <c r="CY103" s="29">
        <f>IsZone2!H103</f>
        <v>0</v>
      </c>
      <c r="CZ103" s="25">
        <f>IsZone3!B103</f>
        <v>0</v>
      </c>
      <c r="DA103" s="25">
        <f>IsZone3!C103</f>
        <v>0</v>
      </c>
      <c r="DB103" s="25">
        <f>IsZone3!D103</f>
        <v>0</v>
      </c>
      <c r="DC103" s="25">
        <f>IsZone3!E103</f>
        <v>0</v>
      </c>
      <c r="DD103" s="25">
        <f>IsZone3!F103</f>
        <v>0</v>
      </c>
      <c r="DE103" s="25">
        <f>IsZone3!G103</f>
        <v>0</v>
      </c>
      <c r="DF103" s="25">
        <f>IsZone3!H103</f>
        <v>0</v>
      </c>
      <c r="DG103" s="25">
        <f>IsZone4!B103</f>
        <v>1</v>
      </c>
      <c r="DH103" s="25">
        <f>IsZone4!C103</f>
        <v>0</v>
      </c>
      <c r="DI103" s="25">
        <f>IsZone4!D103</f>
        <v>0</v>
      </c>
      <c r="DJ103" s="25">
        <f>IsZone4!E103</f>
        <v>0</v>
      </c>
      <c r="DK103" s="25">
        <f>IsZone4!F103</f>
        <v>0</v>
      </c>
      <c r="DL103" s="25">
        <f>IsZone4!G103</f>
        <v>0</v>
      </c>
      <c r="DM103" s="25">
        <f>IsZone4!H103</f>
        <v>0</v>
      </c>
      <c r="DN103" s="25">
        <f>IsZone5!B103</f>
        <v>0</v>
      </c>
      <c r="DO103" s="25">
        <f>IsZone5!C103</f>
        <v>0</v>
      </c>
      <c r="DP103" s="25">
        <f>IsZone5!D103</f>
        <v>0</v>
      </c>
      <c r="DQ103" s="25">
        <f>IsZone5!E103</f>
        <v>0</v>
      </c>
      <c r="DR103" s="25">
        <f>IsZone5!F103</f>
        <v>0</v>
      </c>
      <c r="DS103" s="25">
        <f>IsZone5!G103</f>
        <v>0</v>
      </c>
      <c r="DT103" s="25">
        <f>IsZone5!H103</f>
        <v>0</v>
      </c>
      <c r="DU103" s="29">
        <f>IsAnything!B103</f>
        <v>1</v>
      </c>
      <c r="DV103" s="29">
        <f>IsAnything!C103</f>
        <v>1</v>
      </c>
      <c r="DW103" s="29">
        <f>IsAnything!D103</f>
        <v>1</v>
      </c>
      <c r="DX103" s="29">
        <f>IsAnything!E103</f>
        <v>1</v>
      </c>
      <c r="DY103" s="29">
        <f>IsAnything!F103</f>
        <v>1</v>
      </c>
      <c r="DZ103" s="29">
        <f>IsAnything!G103</f>
        <v>1</v>
      </c>
    </row>
    <row r="104" spans="1:130" x14ac:dyDescent="0.15">
      <c r="A104" s="29">
        <f>Data!A104</f>
        <v>103</v>
      </c>
      <c r="B104" s="70">
        <f>Data!B104</f>
        <v>44390</v>
      </c>
      <c r="C104" s="71">
        <f>Data!C104</f>
        <v>0.64652777777777781</v>
      </c>
      <c r="D104" s="72">
        <f>Data!D104</f>
        <v>44390.646527777775</v>
      </c>
      <c r="E104" s="29" t="str">
        <f>Data!E104</f>
        <v>Running</v>
      </c>
      <c r="F104" s="29">
        <f>Data!F104</f>
        <v>1</v>
      </c>
      <c r="G104" s="29">
        <f>Data!G104</f>
        <v>48</v>
      </c>
      <c r="H104" s="29" t="str">
        <f>Data!H104</f>
        <v>White Sands Cove</v>
      </c>
      <c r="I104" s="29">
        <f>Data!I104</f>
        <v>14</v>
      </c>
      <c r="J104" s="29">
        <f>Data!J104</f>
        <v>151</v>
      </c>
      <c r="K104" s="29">
        <f>Data!K104</f>
        <v>165</v>
      </c>
      <c r="L104" s="29">
        <f>Data!L104</f>
        <v>798</v>
      </c>
      <c r="M104" s="29">
        <f>Data!M104</f>
        <v>4</v>
      </c>
      <c r="N104" s="29">
        <f>Data!N104</f>
        <v>5.0199999999999996</v>
      </c>
      <c r="O104" s="29">
        <f>Data!O104</f>
        <v>6.3025210084034002</v>
      </c>
      <c r="P104" s="29">
        <f>Data!P104</f>
        <v>10</v>
      </c>
      <c r="Q104" s="29">
        <f>Data!Q104</f>
        <v>86</v>
      </c>
      <c r="R104" s="29">
        <f>Data!R104</f>
        <v>77</v>
      </c>
      <c r="S104" s="29">
        <f>Data!S104</f>
        <v>74</v>
      </c>
      <c r="T104" s="25">
        <f>Work!B104</f>
        <v>1.5651597155100956</v>
      </c>
      <c r="U104" s="25">
        <f>Work!C104</f>
        <v>1.212734318196063</v>
      </c>
      <c r="V104" s="25">
        <f>Work!D104</f>
        <v>26103.999999999996</v>
      </c>
      <c r="W104" s="25">
        <f>Work!E104</f>
        <v>543.83333333333326</v>
      </c>
      <c r="X104" s="25">
        <f>Work!F104</f>
        <v>7956.4991999999993</v>
      </c>
      <c r="Y104" s="25">
        <f>Work!G104</f>
        <v>165.76039999999998</v>
      </c>
      <c r="Z104" s="25">
        <f>Work!H104</f>
        <v>3.8308305240576163E-4</v>
      </c>
      <c r="AA104" s="25">
        <f>Work!I104</f>
        <v>0.20833333333333334</v>
      </c>
      <c r="AB104" s="25">
        <f>Work!J104</f>
        <v>3.048</v>
      </c>
      <c r="AC104" s="25">
        <f>Work!K104</f>
        <v>1.256834201654919E-3</v>
      </c>
      <c r="AD104" s="25">
        <f>Work!L104</f>
        <v>6.3500000000000001E-2</v>
      </c>
      <c r="AE104" s="25">
        <f>Work!M104</f>
        <v>16.625</v>
      </c>
      <c r="AF104" s="25">
        <f>Work!N104</f>
        <v>3.0570027581979776E-2</v>
      </c>
      <c r="AG104" s="25">
        <f>Work!O104</f>
        <v>0.10029536608261082</v>
      </c>
      <c r="AH104" s="25">
        <f>Work!P104</f>
        <v>0.50526322203527663</v>
      </c>
      <c r="AI104" s="25">
        <f>Work!Q104</f>
        <v>2.4651192749887647</v>
      </c>
      <c r="AJ104" s="25">
        <f>Work!R104</f>
        <v>0.11009933774834436</v>
      </c>
      <c r="AK104" s="25">
        <f>Work!S104</f>
        <v>1.5749953506728012</v>
      </c>
      <c r="AL104" s="25">
        <f>Work!T104</f>
        <v>2304.8905146192001</v>
      </c>
      <c r="AM104" s="25">
        <f>Work!U104</f>
        <v>0.28968651371437332</v>
      </c>
      <c r="AN104" s="25">
        <f>Work!V104</f>
        <v>48.018552387900002</v>
      </c>
      <c r="AO104" s="25">
        <f>Work!W104</f>
        <v>215.97045158552658</v>
      </c>
      <c r="AP104" s="25">
        <f>IsYoga!C104</f>
        <v>0</v>
      </c>
      <c r="AQ104" s="25">
        <f>IsYoga!D104</f>
        <v>0</v>
      </c>
      <c r="AR104" s="25">
        <f>IsYoga!E104</f>
        <v>0</v>
      </c>
      <c r="AS104" s="25">
        <f>IsYoga!F104</f>
        <v>0</v>
      </c>
      <c r="AT104" s="25">
        <f>IsYoga!G104</f>
        <v>0</v>
      </c>
      <c r="AU104" s="25">
        <f>IsYoga!H104</f>
        <v>0</v>
      </c>
      <c r="AV104" s="25">
        <f>IsYoga!I104</f>
        <v>0</v>
      </c>
      <c r="AW104" s="25">
        <f>IsYoga!J104</f>
        <v>0</v>
      </c>
      <c r="AX104" s="25">
        <f>IsYoga!K104</f>
        <v>0</v>
      </c>
      <c r="AY104" s="25">
        <f>IsYoga!L104</f>
        <v>0</v>
      </c>
      <c r="AZ104" s="25">
        <f>IsBiking!C104</f>
        <v>0</v>
      </c>
      <c r="BA104" s="25">
        <f>IsBiking!D104</f>
        <v>0</v>
      </c>
      <c r="BB104" s="25">
        <f>IsBiking!E104</f>
        <v>0</v>
      </c>
      <c r="BC104" s="25">
        <f>IsBiking!F104</f>
        <v>0</v>
      </c>
      <c r="BD104" s="25">
        <f>IsBiking!G104</f>
        <v>0</v>
      </c>
      <c r="BE104" s="25">
        <f>IsBiking!H104</f>
        <v>0</v>
      </c>
      <c r="BF104" s="25">
        <f>IsBiking!I104</f>
        <v>0</v>
      </c>
      <c r="BG104" s="25">
        <f>IsBiking!J104</f>
        <v>0</v>
      </c>
      <c r="BH104" s="25">
        <f>IsBiking!K104</f>
        <v>0</v>
      </c>
      <c r="BI104" s="25">
        <f>IsBiking!L104</f>
        <v>0</v>
      </c>
      <c r="BJ104" s="25">
        <f>IsBiking!M104</f>
        <v>0</v>
      </c>
      <c r="BK104" s="25">
        <f>IsBiking!N104</f>
        <v>0</v>
      </c>
      <c r="BL104" s="25">
        <f>IsBiking!O104</f>
        <v>0</v>
      </c>
      <c r="BM104" s="25">
        <f>IsWalking!B104</f>
        <v>0</v>
      </c>
      <c r="BN104" s="25">
        <f>IsWalking!C104</f>
        <v>0</v>
      </c>
      <c r="BO104" s="25">
        <f>IsWalking!D104</f>
        <v>0</v>
      </c>
      <c r="BP104" s="25">
        <f>IsWalking!E104</f>
        <v>0</v>
      </c>
      <c r="BQ104" s="25">
        <f>IsWalking!F104</f>
        <v>0</v>
      </c>
      <c r="BR104" s="25">
        <f>IsWalking!G104</f>
        <v>0</v>
      </c>
      <c r="BS104" s="25">
        <f>IsWalking!H104</f>
        <v>0</v>
      </c>
      <c r="BT104" s="25">
        <f>IsWalking!I104</f>
        <v>0</v>
      </c>
      <c r="BU104" s="25">
        <f>IsWalking!J104</f>
        <v>0</v>
      </c>
      <c r="BV104" s="25">
        <f>IsWalking!K104</f>
        <v>0</v>
      </c>
      <c r="BW104" s="25">
        <f>IsWalking!L104</f>
        <v>0</v>
      </c>
      <c r="BX104" s="25">
        <f>IsRunning!B104</f>
        <v>1</v>
      </c>
      <c r="BY104" s="25">
        <f>IsRunning!C104</f>
        <v>0</v>
      </c>
      <c r="BZ104" s="25">
        <f>IsRunning!D104</f>
        <v>0</v>
      </c>
      <c r="CA104" s="25">
        <f>IsRunning!E104</f>
        <v>0</v>
      </c>
      <c r="CB104" s="25">
        <f>IsRunning!F104</f>
        <v>1</v>
      </c>
      <c r="CC104" s="25">
        <f>IsRunning!G104</f>
        <v>0</v>
      </c>
      <c r="CD104" s="25">
        <f>IsRunning!H104</f>
        <v>0</v>
      </c>
      <c r="CE104" s="25">
        <f>IsRunning!I104</f>
        <v>0</v>
      </c>
      <c r="CF104" s="25">
        <f>IsRunning!J104</f>
        <v>0</v>
      </c>
      <c r="CG104" s="25">
        <f>IsRunning!K104</f>
        <v>0</v>
      </c>
      <c r="CH104" s="25">
        <f>IsRunning!L104</f>
        <v>0</v>
      </c>
      <c r="CI104" s="29">
        <f>IsCourse!B104</f>
        <v>0</v>
      </c>
      <c r="CJ104" s="29">
        <f>IsCourse!C104</f>
        <v>0</v>
      </c>
      <c r="CK104" s="29">
        <f>IsCourse!D104</f>
        <v>0</v>
      </c>
      <c r="CL104" s="29">
        <f>IsZone1!B104</f>
        <v>0</v>
      </c>
      <c r="CM104" s="29">
        <f>IsZone1!C104</f>
        <v>0</v>
      </c>
      <c r="CN104" s="29">
        <f>IsZone1!D104</f>
        <v>0</v>
      </c>
      <c r="CO104" s="29">
        <f>IsZone1!E104</f>
        <v>0</v>
      </c>
      <c r="CP104" s="29">
        <f>IsZone1!F104</f>
        <v>0</v>
      </c>
      <c r="CQ104" s="29">
        <f>IsZone1!G104</f>
        <v>0</v>
      </c>
      <c r="CR104" s="29">
        <f>IsZone1!H104</f>
        <v>0</v>
      </c>
      <c r="CS104" s="29">
        <f>IsZone2!B104</f>
        <v>0</v>
      </c>
      <c r="CT104" s="29">
        <f>IsZone2!C104</f>
        <v>0</v>
      </c>
      <c r="CU104" s="29">
        <f>IsZone2!D104</f>
        <v>0</v>
      </c>
      <c r="CV104" s="29">
        <f>IsZone2!E104</f>
        <v>0</v>
      </c>
      <c r="CW104" s="29">
        <f>IsZone2!F104</f>
        <v>0</v>
      </c>
      <c r="CX104" s="29">
        <f>IsZone2!G104</f>
        <v>0</v>
      </c>
      <c r="CY104" s="29">
        <f>IsZone2!H104</f>
        <v>0</v>
      </c>
      <c r="CZ104" s="25">
        <f>IsZone3!B104</f>
        <v>0</v>
      </c>
      <c r="DA104" s="25">
        <f>IsZone3!C104</f>
        <v>0</v>
      </c>
      <c r="DB104" s="25">
        <f>IsZone3!D104</f>
        <v>0</v>
      </c>
      <c r="DC104" s="25">
        <f>IsZone3!E104</f>
        <v>0</v>
      </c>
      <c r="DD104" s="25">
        <f>IsZone3!F104</f>
        <v>0</v>
      </c>
      <c r="DE104" s="25">
        <f>IsZone3!G104</f>
        <v>0</v>
      </c>
      <c r="DF104" s="25">
        <f>IsZone3!H104</f>
        <v>0</v>
      </c>
      <c r="DG104" s="25">
        <f>IsZone4!B104</f>
        <v>1</v>
      </c>
      <c r="DH104" s="25">
        <f>IsZone4!C104</f>
        <v>0</v>
      </c>
      <c r="DI104" s="25">
        <f>IsZone4!D104</f>
        <v>0</v>
      </c>
      <c r="DJ104" s="25">
        <f>IsZone4!E104</f>
        <v>0</v>
      </c>
      <c r="DK104" s="25">
        <f>IsZone4!F104</f>
        <v>0</v>
      </c>
      <c r="DL104" s="25">
        <f>IsZone4!G104</f>
        <v>0</v>
      </c>
      <c r="DM104" s="25">
        <f>IsZone4!H104</f>
        <v>0</v>
      </c>
      <c r="DN104" s="25">
        <f>IsZone5!B104</f>
        <v>0</v>
      </c>
      <c r="DO104" s="25">
        <f>IsZone5!C104</f>
        <v>0</v>
      </c>
      <c r="DP104" s="25">
        <f>IsZone5!D104</f>
        <v>0</v>
      </c>
      <c r="DQ104" s="25">
        <f>IsZone5!E104</f>
        <v>0</v>
      </c>
      <c r="DR104" s="25">
        <f>IsZone5!F104</f>
        <v>0</v>
      </c>
      <c r="DS104" s="25">
        <f>IsZone5!G104</f>
        <v>0</v>
      </c>
      <c r="DT104" s="25">
        <f>IsZone5!H104</f>
        <v>0</v>
      </c>
      <c r="DU104" s="29">
        <f>IsAnything!B104</f>
        <v>0</v>
      </c>
      <c r="DV104" s="29">
        <f>IsAnything!C104</f>
        <v>0</v>
      </c>
      <c r="DW104" s="29">
        <f>IsAnything!D104</f>
        <v>0</v>
      </c>
      <c r="DX104" s="29">
        <f>IsAnything!E104</f>
        <v>0</v>
      </c>
      <c r="DY104" s="29">
        <f>IsAnything!F104</f>
        <v>0</v>
      </c>
      <c r="DZ104" s="29">
        <f>IsAnything!G104</f>
        <v>0</v>
      </c>
    </row>
    <row r="105" spans="1:130" x14ac:dyDescent="0.15">
      <c r="A105" s="29">
        <f>Data!A105</f>
        <v>104</v>
      </c>
      <c r="B105" s="70">
        <f>Data!B105</f>
        <v>44391</v>
      </c>
      <c r="C105" s="71">
        <f>Data!C105</f>
        <v>0.55277777777777781</v>
      </c>
      <c r="D105" s="72">
        <f>Data!D105</f>
        <v>44391.552777777775</v>
      </c>
      <c r="E105" s="29" t="str">
        <f>Data!E105</f>
        <v>Running</v>
      </c>
      <c r="F105" s="29">
        <f>Data!F105</f>
        <v>1</v>
      </c>
      <c r="G105" s="29">
        <f>Data!G105</f>
        <v>33</v>
      </c>
      <c r="H105" s="29" t="str">
        <f>Data!H105</f>
        <v>White Sands Cove</v>
      </c>
      <c r="I105" s="29">
        <f>Data!I105</f>
        <v>14</v>
      </c>
      <c r="J105" s="29">
        <f>Data!J105</f>
        <v>150</v>
      </c>
      <c r="K105" s="29">
        <f>Data!K105</f>
        <v>158</v>
      </c>
      <c r="L105" s="29">
        <f>Data!L105</f>
        <v>522</v>
      </c>
      <c r="M105" s="29">
        <f>Data!M105</f>
        <v>4</v>
      </c>
      <c r="N105" s="29">
        <f>Data!N105</f>
        <v>3.28</v>
      </c>
      <c r="O105" s="29">
        <f>Data!O105</f>
        <v>6.0362173038228999</v>
      </c>
      <c r="P105" s="29">
        <f>Data!P105</f>
        <v>18</v>
      </c>
      <c r="Q105" s="29">
        <f>Data!Q105</f>
        <v>86</v>
      </c>
      <c r="R105" s="29">
        <f>Data!R105</f>
        <v>79</v>
      </c>
      <c r="S105" s="29">
        <f>Data!S105</f>
        <v>79</v>
      </c>
      <c r="T105" s="25">
        <f>Work!B105</f>
        <v>1.5189053473343117</v>
      </c>
      <c r="U105" s="25">
        <f>Work!C105</f>
        <v>0.86630613169232928</v>
      </c>
      <c r="V105" s="25">
        <f>Work!D105</f>
        <v>17056</v>
      </c>
      <c r="W105" s="25">
        <f>Work!E105</f>
        <v>516.84848484848487</v>
      </c>
      <c r="X105" s="25">
        <f>Work!F105</f>
        <v>5198.6688000000004</v>
      </c>
      <c r="Y105" s="25">
        <f>Work!G105</f>
        <v>157.53541818181819</v>
      </c>
      <c r="Z105" s="25">
        <f>Work!H105</f>
        <v>1.0553470919324578E-3</v>
      </c>
      <c r="AA105" s="25">
        <f>Work!I105</f>
        <v>0.54545454545454541</v>
      </c>
      <c r="AB105" s="25">
        <f>Work!J105</f>
        <v>5.4864000000000006</v>
      </c>
      <c r="AC105" s="25">
        <f>Work!K105</f>
        <v>3.4624249530956848E-3</v>
      </c>
      <c r="AD105" s="25">
        <f>Work!L105</f>
        <v>0.16625454545454546</v>
      </c>
      <c r="AE105" s="25">
        <f>Work!M105</f>
        <v>15.818181818181818</v>
      </c>
      <c r="AF105" s="25">
        <f>Work!N105</f>
        <v>3.0605065666041275E-2</v>
      </c>
      <c r="AG105" s="25">
        <f>Work!O105</f>
        <v>0.10041032042664459</v>
      </c>
      <c r="AH105" s="25">
        <f>Work!P105</f>
        <v>-0.14298045489859604</v>
      </c>
      <c r="AI105" s="25">
        <f>Work!Q105</f>
        <v>2.2737191143677298</v>
      </c>
      <c r="AJ105" s="25">
        <f>Work!R105</f>
        <v>0.10545454545454545</v>
      </c>
      <c r="AK105" s="25">
        <f>Work!S105</f>
        <v>1.4969458882728413</v>
      </c>
      <c r="AL105" s="25">
        <f>Work!T105</f>
        <v>4148.80292631456</v>
      </c>
      <c r="AM105" s="25">
        <f>Work!U105</f>
        <v>0.79805101765947462</v>
      </c>
      <c r="AN105" s="25">
        <f>Work!V105</f>
        <v>125.7213007974109</v>
      </c>
      <c r="AO105" s="25">
        <f>Work!W105</f>
        <v>389.25544784712224</v>
      </c>
      <c r="AP105" s="25">
        <f>IsYoga!C105</f>
        <v>0</v>
      </c>
      <c r="AQ105" s="25">
        <f>IsYoga!D105</f>
        <v>0</v>
      </c>
      <c r="AR105" s="25">
        <f>IsYoga!E105</f>
        <v>0</v>
      </c>
      <c r="AS105" s="25">
        <f>IsYoga!F105</f>
        <v>0</v>
      </c>
      <c r="AT105" s="25">
        <f>IsYoga!G105</f>
        <v>0</v>
      </c>
      <c r="AU105" s="25">
        <f>IsYoga!H105</f>
        <v>0</v>
      </c>
      <c r="AV105" s="25">
        <f>IsYoga!I105</f>
        <v>0</v>
      </c>
      <c r="AW105" s="25">
        <f>IsYoga!J105</f>
        <v>0</v>
      </c>
      <c r="AX105" s="25">
        <f>IsYoga!K105</f>
        <v>0</v>
      </c>
      <c r="AY105" s="25">
        <f>IsYoga!L105</f>
        <v>0</v>
      </c>
      <c r="AZ105" s="25">
        <f>IsBiking!C105</f>
        <v>0</v>
      </c>
      <c r="BA105" s="25">
        <f>IsBiking!D105</f>
        <v>0</v>
      </c>
      <c r="BB105" s="25">
        <f>IsBiking!E105</f>
        <v>0</v>
      </c>
      <c r="BC105" s="25">
        <f>IsBiking!F105</f>
        <v>0</v>
      </c>
      <c r="BD105" s="25">
        <f>IsBiking!G105</f>
        <v>0</v>
      </c>
      <c r="BE105" s="25">
        <f>IsBiking!H105</f>
        <v>0</v>
      </c>
      <c r="BF105" s="25">
        <f>IsBiking!I105</f>
        <v>0</v>
      </c>
      <c r="BG105" s="25">
        <f>IsBiking!J105</f>
        <v>0</v>
      </c>
      <c r="BH105" s="25">
        <f>IsBiking!K105</f>
        <v>0</v>
      </c>
      <c r="BI105" s="25">
        <f>IsBiking!L105</f>
        <v>0</v>
      </c>
      <c r="BJ105" s="25">
        <f>IsBiking!M105</f>
        <v>0</v>
      </c>
      <c r="BK105" s="25">
        <f>IsBiking!N105</f>
        <v>0</v>
      </c>
      <c r="BL105" s="25">
        <f>IsBiking!O105</f>
        <v>0</v>
      </c>
      <c r="BM105" s="25">
        <f>IsWalking!B105</f>
        <v>0</v>
      </c>
      <c r="BN105" s="25">
        <f>IsWalking!C105</f>
        <v>0</v>
      </c>
      <c r="BO105" s="25">
        <f>IsWalking!D105</f>
        <v>0</v>
      </c>
      <c r="BP105" s="25">
        <f>IsWalking!E105</f>
        <v>0</v>
      </c>
      <c r="BQ105" s="25">
        <f>IsWalking!F105</f>
        <v>0</v>
      </c>
      <c r="BR105" s="25">
        <f>IsWalking!G105</f>
        <v>0</v>
      </c>
      <c r="BS105" s="25">
        <f>IsWalking!H105</f>
        <v>0</v>
      </c>
      <c r="BT105" s="25">
        <f>IsWalking!I105</f>
        <v>0</v>
      </c>
      <c r="BU105" s="25">
        <f>IsWalking!J105</f>
        <v>0</v>
      </c>
      <c r="BV105" s="25">
        <f>IsWalking!K105</f>
        <v>0</v>
      </c>
      <c r="BW105" s="25">
        <f>IsWalking!L105</f>
        <v>0</v>
      </c>
      <c r="BX105" s="25">
        <f>IsRunning!B105</f>
        <v>1</v>
      </c>
      <c r="BY105" s="25">
        <f>IsRunning!C105</f>
        <v>0</v>
      </c>
      <c r="BZ105" s="25">
        <f>IsRunning!D105</f>
        <v>0</v>
      </c>
      <c r="CA105" s="25">
        <f>IsRunning!E105</f>
        <v>0</v>
      </c>
      <c r="CB105" s="25">
        <f>IsRunning!F105</f>
        <v>1</v>
      </c>
      <c r="CC105" s="25">
        <f>IsRunning!G105</f>
        <v>0</v>
      </c>
      <c r="CD105" s="25">
        <f>IsRunning!H105</f>
        <v>1</v>
      </c>
      <c r="CE105" s="25">
        <f>IsRunning!I105</f>
        <v>1</v>
      </c>
      <c r="CF105" s="25">
        <f>IsRunning!J105</f>
        <v>1</v>
      </c>
      <c r="CG105" s="25">
        <f>IsRunning!K105</f>
        <v>1</v>
      </c>
      <c r="CH105" s="25">
        <f>IsRunning!L105</f>
        <v>1</v>
      </c>
      <c r="CI105" s="29">
        <f>IsCourse!B105</f>
        <v>0</v>
      </c>
      <c r="CJ105" s="29">
        <f>IsCourse!C105</f>
        <v>0</v>
      </c>
      <c r="CK105" s="29">
        <f>IsCourse!D105</f>
        <v>0</v>
      </c>
      <c r="CL105" s="29">
        <f>IsZone1!B105</f>
        <v>0</v>
      </c>
      <c r="CM105" s="29">
        <f>IsZone1!C105</f>
        <v>0</v>
      </c>
      <c r="CN105" s="29">
        <f>IsZone1!D105</f>
        <v>0</v>
      </c>
      <c r="CO105" s="29">
        <f>IsZone1!E105</f>
        <v>0</v>
      </c>
      <c r="CP105" s="29">
        <f>IsZone1!F105</f>
        <v>0</v>
      </c>
      <c r="CQ105" s="29">
        <f>IsZone1!G105</f>
        <v>0</v>
      </c>
      <c r="CR105" s="29">
        <f>IsZone1!H105</f>
        <v>0</v>
      </c>
      <c r="CS105" s="29">
        <f>IsZone2!B105</f>
        <v>0</v>
      </c>
      <c r="CT105" s="29">
        <f>IsZone2!C105</f>
        <v>0</v>
      </c>
      <c r="CU105" s="29">
        <f>IsZone2!D105</f>
        <v>0</v>
      </c>
      <c r="CV105" s="29">
        <f>IsZone2!E105</f>
        <v>0</v>
      </c>
      <c r="CW105" s="29">
        <f>IsZone2!F105</f>
        <v>0</v>
      </c>
      <c r="CX105" s="29">
        <f>IsZone2!G105</f>
        <v>0</v>
      </c>
      <c r="CY105" s="29">
        <f>IsZone2!H105</f>
        <v>0</v>
      </c>
      <c r="CZ105" s="25">
        <f>IsZone3!B105</f>
        <v>0</v>
      </c>
      <c r="DA105" s="25">
        <f>IsZone3!C105</f>
        <v>0</v>
      </c>
      <c r="DB105" s="25">
        <f>IsZone3!D105</f>
        <v>0</v>
      </c>
      <c r="DC105" s="25">
        <f>IsZone3!E105</f>
        <v>0</v>
      </c>
      <c r="DD105" s="25">
        <f>IsZone3!F105</f>
        <v>0</v>
      </c>
      <c r="DE105" s="25">
        <f>IsZone3!G105</f>
        <v>0</v>
      </c>
      <c r="DF105" s="25">
        <f>IsZone3!H105</f>
        <v>0</v>
      </c>
      <c r="DG105" s="25">
        <f>IsZone4!B105</f>
        <v>1</v>
      </c>
      <c r="DH105" s="25">
        <f>IsZone4!C105</f>
        <v>0</v>
      </c>
      <c r="DI105" s="25">
        <f>IsZone4!D105</f>
        <v>1</v>
      </c>
      <c r="DJ105" s="25">
        <f>IsZone4!E105</f>
        <v>1</v>
      </c>
      <c r="DK105" s="25">
        <f>IsZone4!F105</f>
        <v>1</v>
      </c>
      <c r="DL105" s="25">
        <f>IsZone4!G105</f>
        <v>1</v>
      </c>
      <c r="DM105" s="25">
        <f>IsZone4!H105</f>
        <v>1</v>
      </c>
      <c r="DN105" s="25">
        <f>IsZone5!B105</f>
        <v>0</v>
      </c>
      <c r="DO105" s="25">
        <f>IsZone5!C105</f>
        <v>0</v>
      </c>
      <c r="DP105" s="25">
        <f>IsZone5!D105</f>
        <v>0</v>
      </c>
      <c r="DQ105" s="25">
        <f>IsZone5!E105</f>
        <v>0</v>
      </c>
      <c r="DR105" s="25">
        <f>IsZone5!F105</f>
        <v>0</v>
      </c>
      <c r="DS105" s="25">
        <f>IsZone5!G105</f>
        <v>0</v>
      </c>
      <c r="DT105" s="25">
        <f>IsZone5!H105</f>
        <v>0</v>
      </c>
      <c r="DU105" s="29">
        <f>IsAnything!B105</f>
        <v>0</v>
      </c>
      <c r="DV105" s="29">
        <f>IsAnything!C105</f>
        <v>1</v>
      </c>
      <c r="DW105" s="29">
        <f>IsAnything!D105</f>
        <v>1</v>
      </c>
      <c r="DX105" s="29">
        <f>IsAnything!E105</f>
        <v>1</v>
      </c>
      <c r="DY105" s="29">
        <f>IsAnything!F105</f>
        <v>1</v>
      </c>
      <c r="DZ105" s="29">
        <f>IsAnything!G105</f>
        <v>1</v>
      </c>
    </row>
    <row r="106" spans="1:130" x14ac:dyDescent="0.15">
      <c r="A106" s="29">
        <f>Data!A106</f>
        <v>105</v>
      </c>
      <c r="B106" s="70">
        <f>Data!B106</f>
        <v>44395</v>
      </c>
      <c r="C106" s="71">
        <f>Data!C106</f>
        <v>0.55555555555555558</v>
      </c>
      <c r="D106" s="72">
        <f>Data!D106</f>
        <v>44395.555555555555</v>
      </c>
      <c r="E106" s="29" t="str">
        <f>Data!E106</f>
        <v>Running</v>
      </c>
      <c r="F106" s="29">
        <f>Data!F106</f>
        <v>1</v>
      </c>
      <c r="G106" s="29">
        <f>Data!G106</f>
        <v>62</v>
      </c>
      <c r="H106" s="29" t="str">
        <f>Data!H106</f>
        <v>White Sands Cove</v>
      </c>
      <c r="I106" s="29">
        <f>Data!I106</f>
        <v>14</v>
      </c>
      <c r="J106" s="29">
        <f>Data!J106</f>
        <v>145</v>
      </c>
      <c r="K106" s="29">
        <f>Data!K106</f>
        <v>157</v>
      </c>
      <c r="L106" s="29">
        <f>Data!L106</f>
        <v>961</v>
      </c>
      <c r="M106" s="29">
        <f>Data!M106</f>
        <v>4</v>
      </c>
      <c r="N106" s="29">
        <f>Data!N106</f>
        <v>6.05</v>
      </c>
      <c r="O106" s="29">
        <f>Data!O106</f>
        <v>5.7747834456208</v>
      </c>
      <c r="P106" s="29">
        <f>Data!P106</f>
        <v>46</v>
      </c>
      <c r="Q106" s="29">
        <f>Data!Q106</f>
        <v>84</v>
      </c>
      <c r="R106" s="29">
        <f>Data!R106</f>
        <v>77</v>
      </c>
      <c r="S106" s="29">
        <f>Data!S106</f>
        <v>79</v>
      </c>
      <c r="T106" s="25">
        <f>Work!B106</f>
        <v>1.2876335064553925</v>
      </c>
      <c r="U106" s="25">
        <f>Work!C106</f>
        <v>0.81681639076322443</v>
      </c>
      <c r="V106" s="25">
        <f>Work!D106</f>
        <v>31460</v>
      </c>
      <c r="W106" s="25">
        <f>Work!E106</f>
        <v>507.41935483870969</v>
      </c>
      <c r="X106" s="25">
        <f>Work!F106</f>
        <v>9589.0079999999998</v>
      </c>
      <c r="Y106" s="25">
        <f>Work!G106</f>
        <v>154.66141935483873</v>
      </c>
      <c r="Z106" s="25">
        <f>Work!H106</f>
        <v>1.4621741894469168E-3</v>
      </c>
      <c r="AA106" s="25">
        <f>Work!I106</f>
        <v>0.74193548387096775</v>
      </c>
      <c r="AB106" s="25">
        <f>Work!J106</f>
        <v>14.020800000000001</v>
      </c>
      <c r="AC106" s="25">
        <f>Work!K106</f>
        <v>4.7971595677050224E-3</v>
      </c>
      <c r="AD106" s="25">
        <f>Work!L106</f>
        <v>0.22614193548387099</v>
      </c>
      <c r="AE106" s="25">
        <f>Work!M106</f>
        <v>15.5</v>
      </c>
      <c r="AF106" s="25">
        <f>Work!N106</f>
        <v>3.0546726001271455E-2</v>
      </c>
      <c r="AG106" s="25">
        <f>Work!O106</f>
        <v>0.10021891732700609</v>
      </c>
      <c r="AH106" s="25">
        <f>Work!P106</f>
        <v>0.88810278486216521</v>
      </c>
      <c r="AI106" s="25">
        <f>Work!Q106</f>
        <v>2.198237360883379</v>
      </c>
      <c r="AJ106" s="25">
        <f>Work!R106</f>
        <v>0.10689655172413794</v>
      </c>
      <c r="AK106" s="25">
        <f>Work!S106</f>
        <v>1.7071917978701128</v>
      </c>
      <c r="AL106" s="25">
        <f>Work!T106</f>
        <v>10602.496367248321</v>
      </c>
      <c r="AM106" s="25">
        <f>Work!U106</f>
        <v>1.1056927230896378</v>
      </c>
      <c r="AN106" s="25">
        <f>Work!V106</f>
        <v>171.00800592336</v>
      </c>
      <c r="AO106" s="25">
        <f>Work!W106</f>
        <v>995.75293476270747</v>
      </c>
      <c r="AP106" s="25">
        <f>IsYoga!C106</f>
        <v>0</v>
      </c>
      <c r="AQ106" s="25">
        <f>IsYoga!D106</f>
        <v>0</v>
      </c>
      <c r="AR106" s="25">
        <f>IsYoga!E106</f>
        <v>0</v>
      </c>
      <c r="AS106" s="25">
        <f>IsYoga!F106</f>
        <v>0</v>
      </c>
      <c r="AT106" s="25">
        <f>IsYoga!G106</f>
        <v>0</v>
      </c>
      <c r="AU106" s="25">
        <f>IsYoga!H106</f>
        <v>0</v>
      </c>
      <c r="AV106" s="25">
        <f>IsYoga!I106</f>
        <v>0</v>
      </c>
      <c r="AW106" s="25">
        <f>IsYoga!J106</f>
        <v>0</v>
      </c>
      <c r="AX106" s="25">
        <f>IsYoga!K106</f>
        <v>0</v>
      </c>
      <c r="AY106" s="25">
        <f>IsYoga!L106</f>
        <v>0</v>
      </c>
      <c r="AZ106" s="25">
        <f>IsBiking!C106</f>
        <v>0</v>
      </c>
      <c r="BA106" s="25">
        <f>IsBiking!D106</f>
        <v>0</v>
      </c>
      <c r="BB106" s="25">
        <f>IsBiking!E106</f>
        <v>0</v>
      </c>
      <c r="BC106" s="25">
        <f>IsBiking!F106</f>
        <v>0</v>
      </c>
      <c r="BD106" s="25">
        <f>IsBiking!G106</f>
        <v>0</v>
      </c>
      <c r="BE106" s="25">
        <f>IsBiking!H106</f>
        <v>0</v>
      </c>
      <c r="BF106" s="25">
        <f>IsBiking!I106</f>
        <v>0</v>
      </c>
      <c r="BG106" s="25">
        <f>IsBiking!J106</f>
        <v>0</v>
      </c>
      <c r="BH106" s="25">
        <f>IsBiking!K106</f>
        <v>0</v>
      </c>
      <c r="BI106" s="25">
        <f>IsBiking!L106</f>
        <v>0</v>
      </c>
      <c r="BJ106" s="25">
        <f>IsBiking!M106</f>
        <v>0</v>
      </c>
      <c r="BK106" s="25">
        <f>IsBiking!N106</f>
        <v>0</v>
      </c>
      <c r="BL106" s="25">
        <f>IsBiking!O106</f>
        <v>0</v>
      </c>
      <c r="BM106" s="25">
        <f>IsWalking!B106</f>
        <v>0</v>
      </c>
      <c r="BN106" s="25">
        <f>IsWalking!C106</f>
        <v>0</v>
      </c>
      <c r="BO106" s="25">
        <f>IsWalking!D106</f>
        <v>0</v>
      </c>
      <c r="BP106" s="25">
        <f>IsWalking!E106</f>
        <v>0</v>
      </c>
      <c r="BQ106" s="25">
        <f>IsWalking!F106</f>
        <v>0</v>
      </c>
      <c r="BR106" s="25">
        <f>IsWalking!G106</f>
        <v>0</v>
      </c>
      <c r="BS106" s="25">
        <f>IsWalking!H106</f>
        <v>0</v>
      </c>
      <c r="BT106" s="25">
        <f>IsWalking!I106</f>
        <v>0</v>
      </c>
      <c r="BU106" s="25">
        <f>IsWalking!J106</f>
        <v>0</v>
      </c>
      <c r="BV106" s="25">
        <f>IsWalking!K106</f>
        <v>0</v>
      </c>
      <c r="BW106" s="25">
        <f>IsWalking!L106</f>
        <v>0</v>
      </c>
      <c r="BX106" s="25">
        <f>IsRunning!B106</f>
        <v>1</v>
      </c>
      <c r="BY106" s="25">
        <f>IsRunning!C106</f>
        <v>0</v>
      </c>
      <c r="BZ106" s="25">
        <f>IsRunning!D106</f>
        <v>0</v>
      </c>
      <c r="CA106" s="25">
        <f>IsRunning!E106</f>
        <v>0</v>
      </c>
      <c r="CB106" s="25">
        <f>IsRunning!F106</f>
        <v>1</v>
      </c>
      <c r="CC106" s="25">
        <f>IsRunning!G106</f>
        <v>0</v>
      </c>
      <c r="CD106" s="25">
        <f>IsRunning!H106</f>
        <v>0</v>
      </c>
      <c r="CE106" s="25">
        <f>IsRunning!I106</f>
        <v>0</v>
      </c>
      <c r="CF106" s="25">
        <f>IsRunning!J106</f>
        <v>0</v>
      </c>
      <c r="CG106" s="25">
        <f>IsRunning!K106</f>
        <v>0</v>
      </c>
      <c r="CH106" s="25">
        <f>IsRunning!L106</f>
        <v>0</v>
      </c>
      <c r="CI106" s="29">
        <f>IsCourse!B106</f>
        <v>0</v>
      </c>
      <c r="CJ106" s="29">
        <f>IsCourse!C106</f>
        <v>0</v>
      </c>
      <c r="CK106" s="29">
        <f>IsCourse!D106</f>
        <v>0</v>
      </c>
      <c r="CL106" s="29">
        <f>IsZone1!B106</f>
        <v>0</v>
      </c>
      <c r="CM106" s="29">
        <f>IsZone1!C106</f>
        <v>0</v>
      </c>
      <c r="CN106" s="29">
        <f>IsZone1!D106</f>
        <v>0</v>
      </c>
      <c r="CO106" s="29">
        <f>IsZone1!E106</f>
        <v>0</v>
      </c>
      <c r="CP106" s="29">
        <f>IsZone1!F106</f>
        <v>0</v>
      </c>
      <c r="CQ106" s="29">
        <f>IsZone1!G106</f>
        <v>0</v>
      </c>
      <c r="CR106" s="29">
        <f>IsZone1!H106</f>
        <v>0</v>
      </c>
      <c r="CS106" s="29">
        <f>IsZone2!B106</f>
        <v>0</v>
      </c>
      <c r="CT106" s="29">
        <f>IsZone2!C106</f>
        <v>0</v>
      </c>
      <c r="CU106" s="29">
        <f>IsZone2!D106</f>
        <v>0</v>
      </c>
      <c r="CV106" s="29">
        <f>IsZone2!E106</f>
        <v>0</v>
      </c>
      <c r="CW106" s="29">
        <f>IsZone2!F106</f>
        <v>0</v>
      </c>
      <c r="CX106" s="29">
        <f>IsZone2!G106</f>
        <v>0</v>
      </c>
      <c r="CY106" s="29">
        <f>IsZone2!H106</f>
        <v>0</v>
      </c>
      <c r="CZ106" s="25">
        <f>IsZone3!B106</f>
        <v>0</v>
      </c>
      <c r="DA106" s="25">
        <f>IsZone3!C106</f>
        <v>0</v>
      </c>
      <c r="DB106" s="25">
        <f>IsZone3!D106</f>
        <v>0</v>
      </c>
      <c r="DC106" s="25">
        <f>IsZone3!E106</f>
        <v>0</v>
      </c>
      <c r="DD106" s="25">
        <f>IsZone3!F106</f>
        <v>0</v>
      </c>
      <c r="DE106" s="25">
        <f>IsZone3!G106</f>
        <v>0</v>
      </c>
      <c r="DF106" s="25">
        <f>IsZone3!H106</f>
        <v>0</v>
      </c>
      <c r="DG106" s="25">
        <f>IsZone4!B106</f>
        <v>1</v>
      </c>
      <c r="DH106" s="25">
        <f>IsZone4!C106</f>
        <v>0</v>
      </c>
      <c r="DI106" s="25">
        <f>IsZone4!D106</f>
        <v>0</v>
      </c>
      <c r="DJ106" s="25">
        <f>IsZone4!E106</f>
        <v>0</v>
      </c>
      <c r="DK106" s="25">
        <f>IsZone4!F106</f>
        <v>0</v>
      </c>
      <c r="DL106" s="25">
        <f>IsZone4!G106</f>
        <v>0</v>
      </c>
      <c r="DM106" s="25">
        <f>IsZone4!H106</f>
        <v>0</v>
      </c>
      <c r="DN106" s="25">
        <f>IsZone5!B106</f>
        <v>0</v>
      </c>
      <c r="DO106" s="25">
        <f>IsZone5!C106</f>
        <v>0</v>
      </c>
      <c r="DP106" s="25">
        <f>IsZone5!D106</f>
        <v>0</v>
      </c>
      <c r="DQ106" s="25">
        <f>IsZone5!E106</f>
        <v>0</v>
      </c>
      <c r="DR106" s="25">
        <f>IsZone5!F106</f>
        <v>0</v>
      </c>
      <c r="DS106" s="25">
        <f>IsZone5!G106</f>
        <v>0</v>
      </c>
      <c r="DT106" s="25">
        <f>IsZone5!H106</f>
        <v>0</v>
      </c>
      <c r="DU106" s="29">
        <f>IsAnything!B106</f>
        <v>0</v>
      </c>
      <c r="DV106" s="29">
        <f>IsAnything!C106</f>
        <v>0</v>
      </c>
      <c r="DW106" s="29">
        <f>IsAnything!D106</f>
        <v>0</v>
      </c>
      <c r="DX106" s="29">
        <f>IsAnything!E106</f>
        <v>0</v>
      </c>
      <c r="DY106" s="29">
        <f>IsAnything!F106</f>
        <v>0</v>
      </c>
      <c r="DZ106" s="29">
        <f>IsAnything!G106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CBCE-5F61-2748-B30C-735ADAD6AF5C}">
  <dimension ref="A1:H12"/>
  <sheetViews>
    <sheetView workbookViewId="0">
      <selection activeCell="G11" sqref="G11:G12"/>
    </sheetView>
  </sheetViews>
  <sheetFormatPr baseColWidth="10" defaultRowHeight="13" x14ac:dyDescent="0.15"/>
  <sheetData>
    <row r="1" spans="1:8" x14ac:dyDescent="0.15">
      <c r="A1" s="23" t="s">
        <v>215</v>
      </c>
      <c r="B1">
        <v>100</v>
      </c>
      <c r="C1">
        <v>200</v>
      </c>
      <c r="D1">
        <v>5.8</v>
      </c>
      <c r="E1">
        <v>5.4</v>
      </c>
      <c r="F1">
        <v>10.9</v>
      </c>
      <c r="G1">
        <v>-0.101766</v>
      </c>
      <c r="H1">
        <v>-0.19487171114557586</v>
      </c>
    </row>
    <row r="2" spans="1:8" x14ac:dyDescent="0.15">
      <c r="A2" s="23" t="s">
        <v>32</v>
      </c>
      <c r="B2">
        <v>100</v>
      </c>
      <c r="C2">
        <v>100</v>
      </c>
      <c r="D2">
        <v>118</v>
      </c>
      <c r="E2">
        <v>115</v>
      </c>
      <c r="F2">
        <v>144</v>
      </c>
      <c r="G2">
        <v>3.8766000000000002E-2</v>
      </c>
      <c r="H2">
        <v>-9.9997538818123344E-2</v>
      </c>
    </row>
    <row r="3" spans="1:8" x14ac:dyDescent="0.15">
      <c r="A3" s="23" t="s">
        <v>216</v>
      </c>
      <c r="B3" s="73">
        <f t="shared" ref="B3:H3" si="0">B1/B2</f>
        <v>1</v>
      </c>
      <c r="C3" s="73">
        <f t="shared" si="0"/>
        <v>2</v>
      </c>
      <c r="D3" s="73">
        <f t="shared" si="0"/>
        <v>4.9152542372881351E-2</v>
      </c>
      <c r="E3" s="73">
        <f t="shared" si="0"/>
        <v>4.6956521739130438E-2</v>
      </c>
      <c r="F3" s="73">
        <f t="shared" si="0"/>
        <v>7.5694444444444453E-2</v>
      </c>
      <c r="G3" s="73">
        <f t="shared" si="0"/>
        <v>-2.6251354279523289</v>
      </c>
      <c r="H3" s="73">
        <f t="shared" si="0"/>
        <v>1.9487650741085811</v>
      </c>
    </row>
    <row r="10" spans="1:8" x14ac:dyDescent="0.15">
      <c r="B10" s="23" t="s">
        <v>77</v>
      </c>
      <c r="C10" s="23" t="s">
        <v>218</v>
      </c>
      <c r="D10" s="23" t="s">
        <v>219</v>
      </c>
      <c r="E10" s="23" t="s">
        <v>220</v>
      </c>
      <c r="F10" s="23" t="s">
        <v>221</v>
      </c>
      <c r="G10" s="23" t="s">
        <v>32</v>
      </c>
    </row>
    <row r="11" spans="1:8" x14ac:dyDescent="0.15">
      <c r="C11">
        <v>920</v>
      </c>
      <c r="D11">
        <v>802</v>
      </c>
      <c r="F11">
        <v>411</v>
      </c>
      <c r="G11">
        <v>153</v>
      </c>
    </row>
    <row r="12" spans="1:8" x14ac:dyDescent="0.15">
      <c r="C12">
        <v>1015</v>
      </c>
      <c r="G12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CF7C-35DC-EA4E-A48C-6B79F0E7DB9A}">
  <dimension ref="A1:W130"/>
  <sheetViews>
    <sheetView workbookViewId="0">
      <pane ySplit="1" topLeftCell="A2" activePane="bottomLeft" state="frozen"/>
      <selection pane="bottomLeft" activeCell="R2" sqref="R2"/>
    </sheetView>
  </sheetViews>
  <sheetFormatPr baseColWidth="10" defaultRowHeight="13" x14ac:dyDescent="0.15"/>
  <cols>
    <col min="1" max="1" width="7.1640625" style="29" customWidth="1"/>
    <col min="2" max="3" width="9.1640625" style="43" bestFit="1" customWidth="1"/>
    <col min="4" max="4" width="8.1640625" style="38" bestFit="1" customWidth="1"/>
    <col min="5" max="5" width="8.1640625" style="56" bestFit="1" customWidth="1"/>
    <col min="6" max="7" width="8.1640625" style="56" customWidth="1"/>
    <col min="8" max="9" width="7.6640625" style="48" customWidth="1"/>
    <col min="10" max="10" width="8.1640625" style="37" bestFit="1" customWidth="1"/>
    <col min="11" max="11" width="8.1640625" style="48" bestFit="1" customWidth="1"/>
    <col min="12" max="12" width="8.1640625" style="48" customWidth="1"/>
    <col min="13" max="13" width="8.1640625" style="56" bestFit="1" customWidth="1"/>
    <col min="14" max="14" width="8.6640625" style="43" bestFit="1" customWidth="1"/>
    <col min="15" max="15" width="8.6640625" style="43" customWidth="1"/>
    <col min="16" max="16" width="11.6640625" style="43" bestFit="1" customWidth="1"/>
    <col min="17" max="19" width="11.6640625" style="43" customWidth="1"/>
    <col min="20" max="20" width="12.1640625" style="38" bestFit="1" customWidth="1"/>
    <col min="21" max="21" width="11.6640625" style="37" bestFit="1" customWidth="1"/>
    <col min="22" max="22" width="11.6640625" style="37" customWidth="1"/>
    <col min="23" max="23" width="12.83203125" style="38" bestFit="1" customWidth="1"/>
  </cols>
  <sheetData>
    <row r="1" spans="1:23" s="26" customFormat="1" ht="179" x14ac:dyDescent="0.15">
      <c r="A1" s="40" t="s">
        <v>109</v>
      </c>
      <c r="B1" s="42" t="s">
        <v>212</v>
      </c>
      <c r="C1" s="42" t="s">
        <v>213</v>
      </c>
      <c r="D1" s="41" t="s">
        <v>118</v>
      </c>
      <c r="E1" s="59" t="s">
        <v>120</v>
      </c>
      <c r="F1" s="59" t="s">
        <v>199</v>
      </c>
      <c r="G1" s="59" t="s">
        <v>200</v>
      </c>
      <c r="H1" s="47" t="s">
        <v>192</v>
      </c>
      <c r="I1" s="47" t="s">
        <v>202</v>
      </c>
      <c r="J1" s="60" t="s">
        <v>128</v>
      </c>
      <c r="K1" s="47" t="s">
        <v>193</v>
      </c>
      <c r="L1" s="47" t="s">
        <v>203</v>
      </c>
      <c r="M1" s="59" t="s">
        <v>191</v>
      </c>
      <c r="N1" s="42" t="s">
        <v>194</v>
      </c>
      <c r="O1" s="42" t="s">
        <v>198</v>
      </c>
      <c r="P1" s="42" t="s">
        <v>210</v>
      </c>
      <c r="Q1" s="42" t="s">
        <v>211</v>
      </c>
      <c r="R1" s="42" t="s">
        <v>214</v>
      </c>
      <c r="S1" s="42" t="s">
        <v>217</v>
      </c>
      <c r="T1" s="41" t="s">
        <v>129</v>
      </c>
      <c r="U1" s="60" t="s">
        <v>130</v>
      </c>
      <c r="V1" s="60" t="s">
        <v>201</v>
      </c>
      <c r="W1" s="41" t="s">
        <v>131</v>
      </c>
    </row>
    <row r="2" spans="1:23" x14ac:dyDescent="0.15">
      <c r="A2" s="29">
        <f>Data!A2</f>
        <v>1</v>
      </c>
      <c r="B2" s="43">
        <f>(Data!J2-AVERAGE(Data!$J:$J))/STDEV(Data!$J:$J)</f>
        <v>-0.97883053415801669</v>
      </c>
      <c r="C2" s="43">
        <f>(Data!K2-AVERAGE(Data!$K:$K))/STDEV(Data!$K:$K)</f>
        <v>-1.3112424691882822</v>
      </c>
      <c r="D2" s="38">
        <f>Data!N2*5200</f>
        <v>0</v>
      </c>
      <c r="E2" s="56">
        <f>IFERROR(D2/Data!G2,0)</f>
        <v>0</v>
      </c>
      <c r="F2" s="56">
        <f>D2*Values!$B$4</f>
        <v>0</v>
      </c>
      <c r="G2" s="56">
        <f>E2*Values!$B$4</f>
        <v>0</v>
      </c>
      <c r="H2" s="48">
        <f>IFERROR(Data!P2/D2,0)</f>
        <v>0</v>
      </c>
      <c r="I2" s="48">
        <f>IFERROR(Data!P2/Data!G2,0)</f>
        <v>0</v>
      </c>
      <c r="J2" s="37">
        <f>Data!P2*Values!$B$4</f>
        <v>0</v>
      </c>
      <c r="K2" s="48">
        <f>H2*Values!$B$5</f>
        <v>0</v>
      </c>
      <c r="L2" s="48">
        <f>IFERROR(J2/Data!G2,0)</f>
        <v>0</v>
      </c>
      <c r="M2" s="56">
        <f>IFERROR(Data!L2/Data!G2,0)</f>
        <v>5.333333333333333</v>
      </c>
      <c r="N2" s="43">
        <f>IFERROR(Data!L2/D2,0)</f>
        <v>0</v>
      </c>
      <c r="O2" s="43">
        <f>IFERROR(Data!L2/F2,0)</f>
        <v>0</v>
      </c>
      <c r="P2" s="43">
        <f>(Data!L2-AVERAGE(Data!$L:$L))/STDEV(Data!$L:$L)</f>
        <v>-0.7301576984981184</v>
      </c>
      <c r="Q2" s="43">
        <f>(M2-AVERAGE($M:$M))/STDEV($M:$M)</f>
        <v>-0.21358438140232902</v>
      </c>
      <c r="R2" s="43">
        <f>IFERROR(M2/Data!J2,0)</f>
        <v>5.5555555555555552E-2</v>
      </c>
      <c r="S2" s="43">
        <f>Q2/B2</f>
        <v>0.21820363581736121</v>
      </c>
      <c r="T2" s="38">
        <f>Values!$B$6*J2</f>
        <v>0</v>
      </c>
      <c r="U2" s="37">
        <f t="shared" ref="U2:U33" si="0">IFERROR(T2/F2,0)</f>
        <v>0</v>
      </c>
      <c r="V2" s="37">
        <f>IFERROR(T2/Data!G2,0)</f>
        <v>0</v>
      </c>
      <c r="W2" s="38">
        <f>(T2-AVERAGE($U:$U))/STDEV($U:$U)</f>
        <v>-0.63579374146814294</v>
      </c>
    </row>
    <row r="3" spans="1:23" x14ac:dyDescent="0.15">
      <c r="A3" s="29">
        <f>Data!A3</f>
        <v>2</v>
      </c>
      <c r="B3" s="43">
        <f>(Data!J3-AVERAGE(Data!$J:$J))/STDEV(Data!$J:$J)</f>
        <v>1.0101072974006893</v>
      </c>
      <c r="C3" s="43">
        <f>(Data!K3-AVERAGE(Data!$K:$K))/STDEV(Data!$K:$K)</f>
        <v>0.76732664983411969</v>
      </c>
      <c r="D3" s="38">
        <f>Data!N3*5200</f>
        <v>20956</v>
      </c>
      <c r="E3" s="56">
        <f>IFERROR(D3/Data!G3,0)</f>
        <v>1309.75</v>
      </c>
      <c r="F3" s="56">
        <f>D3*Values!$B$4</f>
        <v>6387.3888000000006</v>
      </c>
      <c r="G3" s="56">
        <f>E3*Values!$B$4</f>
        <v>399.21180000000004</v>
      </c>
      <c r="H3" s="48">
        <f>IFERROR(Data!P3/D3,0)</f>
        <v>4.9150601259782397E-3</v>
      </c>
      <c r="I3" s="48">
        <f>IFERROR(Data!P3/Data!G3,0)</f>
        <v>6.4375</v>
      </c>
      <c r="J3" s="37">
        <f>Data!P3*Values!$B$4</f>
        <v>31.394400000000001</v>
      </c>
      <c r="K3" s="48">
        <f>H3*Values!$B$5</f>
        <v>1.6125525863714449E-2</v>
      </c>
      <c r="L3" s="48">
        <f>IFERROR(J3/Data!G3,0)</f>
        <v>1.9621500000000001</v>
      </c>
      <c r="M3" s="56">
        <f>IFERROR(Data!L3/Data!G3,0)</f>
        <v>7.25</v>
      </c>
      <c r="N3" s="43">
        <f>IFERROR(Data!L3/D3,0)</f>
        <v>5.5354075205191833E-3</v>
      </c>
      <c r="O3" s="43">
        <f>IFERROR(Data!L3/F3,0)</f>
        <v>1.816078582847501E-2</v>
      </c>
      <c r="P3" s="43">
        <f>(Data!L3-AVERAGE(Data!$L:$L))/STDEV(Data!$L:$L)</f>
        <v>-1.0965562985042203</v>
      </c>
      <c r="Q3" s="43">
        <f t="shared" ref="Q3:Q66" si="1">(M3-AVERAGE($M:$M))/STDEV($M:$M)</f>
        <v>0.24110332411055035</v>
      </c>
      <c r="R3" s="43">
        <f>IFERROR(M3/Data!J3,0)</f>
        <v>5.2158273381294966E-2</v>
      </c>
      <c r="S3" s="43">
        <f t="shared" ref="S3:S66" si="2">Q3/B3</f>
        <v>0.23869080515602839</v>
      </c>
      <c r="T3" s="38">
        <f>Values!$B$6*J3</f>
        <v>23740.372300577761</v>
      </c>
      <c r="U3" s="37">
        <f t="shared" si="0"/>
        <v>3.7167570417159763</v>
      </c>
      <c r="V3" s="37">
        <f>IFERROR(T3/Data!G3,0)</f>
        <v>1483.7732687861101</v>
      </c>
      <c r="W3" s="38">
        <f t="shared" ref="W3:W66" si="3">(T3-AVERAGE($U:$U))/STDEV($U:$U)</f>
        <v>2230.4085331265774</v>
      </c>
    </row>
    <row r="4" spans="1:23" x14ac:dyDescent="0.15">
      <c r="A4" s="29">
        <f>Data!A4</f>
        <v>3</v>
      </c>
      <c r="B4" s="43">
        <f>(Data!J4-AVERAGE(Data!$J:$J))/STDEV(Data!$J:$J)</f>
        <v>0.77883545652177</v>
      </c>
      <c r="C4" s="43">
        <f>(Data!K4-AVERAGE(Data!$K:$K))/STDEV(Data!$K:$K)</f>
        <v>0.86630613169232928</v>
      </c>
      <c r="D4" s="38">
        <f>Data!N4*5200</f>
        <v>37180</v>
      </c>
      <c r="E4" s="56">
        <f>IFERROR(D4/Data!G4,0)</f>
        <v>1377.037037037037</v>
      </c>
      <c r="F4" s="56">
        <f>D4*Values!$B$4</f>
        <v>11332.464</v>
      </c>
      <c r="G4" s="56">
        <f>E4*Values!$B$4</f>
        <v>419.72088888888891</v>
      </c>
      <c r="H4" s="48">
        <f>IFERROR(Data!P4/D4,0)</f>
        <v>3.7923614846691769E-3</v>
      </c>
      <c r="I4" s="48">
        <f>IFERROR(Data!P4/Data!G4,0)</f>
        <v>5.2222222222222223</v>
      </c>
      <c r="J4" s="37">
        <f>Data!P4*Values!$B$4</f>
        <v>42.976800000000004</v>
      </c>
      <c r="K4" s="48">
        <f>H4*Values!$B$5</f>
        <v>1.2442131253362023E-2</v>
      </c>
      <c r="L4" s="48">
        <f>IFERROR(J4/Data!G4,0)</f>
        <v>1.5917333333333334</v>
      </c>
      <c r="M4" s="56">
        <f>IFERROR(Data!L4/Data!G4,0)</f>
        <v>7.5925925925925926</v>
      </c>
      <c r="N4" s="43">
        <f>IFERROR(Data!L4/D4,0)</f>
        <v>5.5137170521785909E-3</v>
      </c>
      <c r="O4" s="43">
        <f>IFERROR(Data!L4/F4,0)</f>
        <v>1.8089622874601675E-2</v>
      </c>
      <c r="P4" s="43">
        <f>(Data!L4-AVERAGE(Data!$L:$L))/STDEV(Data!$L:$L)</f>
        <v>-0.88752119978279043</v>
      </c>
      <c r="Q4" s="43">
        <f t="shared" si="1"/>
        <v>0.32237600577227271</v>
      </c>
      <c r="R4" s="43">
        <f>IFERROR(M4/Data!J4,0)</f>
        <v>5.6661138750690988E-2</v>
      </c>
      <c r="S4" s="43">
        <f t="shared" si="2"/>
        <v>0.41392055673990963</v>
      </c>
      <c r="T4" s="38">
        <f>Values!$B$6*J4</f>
        <v>32498.956256130721</v>
      </c>
      <c r="U4" s="37">
        <f t="shared" si="0"/>
        <v>2.8677749389833247</v>
      </c>
      <c r="V4" s="37">
        <f>IFERROR(T4/Data!G4,0)</f>
        <v>1203.6650465233599</v>
      </c>
      <c r="W4" s="38">
        <f t="shared" si="3"/>
        <v>3053.5122653691574</v>
      </c>
    </row>
    <row r="5" spans="1:23" x14ac:dyDescent="0.15">
      <c r="A5" s="29">
        <f>Data!A5</f>
        <v>4</v>
      </c>
      <c r="B5" s="43">
        <f>(Data!J5-AVERAGE(Data!$J:$J))/STDEV(Data!$J:$J)</f>
        <v>-1.0250849023338005</v>
      </c>
      <c r="C5" s="43">
        <f>(Data!K5-AVERAGE(Data!$K:$K))/STDEV(Data!$K:$K)</f>
        <v>-0.86583480082633901</v>
      </c>
      <c r="D5" s="38">
        <f>Data!N5*5200</f>
        <v>0</v>
      </c>
      <c r="E5" s="56">
        <f>IFERROR(D5/Data!G5,0)</f>
        <v>0</v>
      </c>
      <c r="F5" s="56">
        <f>D5*Values!$B$4</f>
        <v>0</v>
      </c>
      <c r="G5" s="56">
        <f>E5*Values!$B$4</f>
        <v>0</v>
      </c>
      <c r="H5" s="48">
        <f>IFERROR(Data!P5/D5,0)</f>
        <v>0</v>
      </c>
      <c r="I5" s="48">
        <f>IFERROR(Data!P5/Data!G5,0)</f>
        <v>0</v>
      </c>
      <c r="J5" s="37">
        <f>Data!P5*Values!$B$4</f>
        <v>0</v>
      </c>
      <c r="K5" s="48">
        <f>H5*Values!$B$5</f>
        <v>0</v>
      </c>
      <c r="L5" s="48">
        <f>IFERROR(J5/Data!G5,0)</f>
        <v>0</v>
      </c>
      <c r="M5" s="56">
        <f>IFERROR(Data!L5/Data!G5,0)</f>
        <v>5.104166666666667</v>
      </c>
      <c r="N5" s="43">
        <f>IFERROR(Data!L5/D5,0)</f>
        <v>0</v>
      </c>
      <c r="O5" s="43">
        <f>IFERROR(Data!L5/F5,0)</f>
        <v>0</v>
      </c>
      <c r="P5" s="43">
        <f>(Data!L5-AVERAGE(Data!$L:$L))/STDEV(Data!$L:$L)</f>
        <v>-0.79357284080686685</v>
      </c>
      <c r="Q5" s="43">
        <f t="shared" si="1"/>
        <v>-0.26794921575712966</v>
      </c>
      <c r="R5" s="43">
        <f>IFERROR(M5/Data!J5,0)</f>
        <v>5.3728070175438597E-2</v>
      </c>
      <c r="S5" s="43">
        <f t="shared" si="2"/>
        <v>0.26139221751007391</v>
      </c>
      <c r="T5" s="38">
        <f>Values!$B$6*J5</f>
        <v>0</v>
      </c>
      <c r="U5" s="37">
        <f t="shared" si="0"/>
        <v>0</v>
      </c>
      <c r="V5" s="37">
        <f>IFERROR(T5/Data!G5,0)</f>
        <v>0</v>
      </c>
      <c r="W5" s="38">
        <f t="shared" si="3"/>
        <v>-0.63579374146814294</v>
      </c>
    </row>
    <row r="6" spans="1:23" x14ac:dyDescent="0.15">
      <c r="A6" s="29">
        <f>Data!A6</f>
        <v>5</v>
      </c>
      <c r="B6" s="43">
        <f>(Data!J6-AVERAGE(Data!$J:$J))/STDEV(Data!$J:$J)</f>
        <v>-0.70130432510331353</v>
      </c>
      <c r="C6" s="43">
        <f>(Data!K6-AVERAGE(Data!$K:$K))/STDEV(Data!$K:$K)</f>
        <v>-0.76685531896812942</v>
      </c>
      <c r="D6" s="38">
        <f>Data!N6*5200</f>
        <v>0</v>
      </c>
      <c r="E6" s="56">
        <f>IFERROR(D6/Data!G6,0)</f>
        <v>0</v>
      </c>
      <c r="F6" s="56">
        <f>D6*Values!$B$4</f>
        <v>0</v>
      </c>
      <c r="G6" s="56">
        <f>E6*Values!$B$4</f>
        <v>0</v>
      </c>
      <c r="H6" s="48">
        <f>IFERROR(Data!P6/D6,0)</f>
        <v>0</v>
      </c>
      <c r="I6" s="48">
        <f>IFERROR(Data!P6/Data!G6,0)</f>
        <v>0</v>
      </c>
      <c r="J6" s="37">
        <f>Data!P6*Values!$B$4</f>
        <v>0</v>
      </c>
      <c r="K6" s="48">
        <f>H6*Values!$B$5</f>
        <v>0</v>
      </c>
      <c r="L6" s="48">
        <f>IFERROR(J6/Data!G6,0)</f>
        <v>0</v>
      </c>
      <c r="M6" s="56">
        <f>IFERROR(Data!L6/Data!G6,0)</f>
        <v>5.833333333333333</v>
      </c>
      <c r="N6" s="43">
        <f>IFERROR(Data!L6/D6,0)</f>
        <v>0</v>
      </c>
      <c r="O6" s="43">
        <f>IFERROR(Data!L6/F6,0)</f>
        <v>0</v>
      </c>
      <c r="P6" s="43">
        <f>(Data!L6-AVERAGE(Data!$L:$L))/STDEV(Data!$L:$L)</f>
        <v>-0.71136802670293364</v>
      </c>
      <c r="Q6" s="43">
        <f t="shared" si="1"/>
        <v>-9.4970197355490935E-2</v>
      </c>
      <c r="R6" s="43">
        <f>IFERROR(M6/Data!J6,0)</f>
        <v>5.7189542483660129E-2</v>
      </c>
      <c r="S6" s="43">
        <f t="shared" si="2"/>
        <v>0.13541938065404099</v>
      </c>
      <c r="T6" s="38">
        <f>Values!$B$6*J6</f>
        <v>0</v>
      </c>
      <c r="U6" s="37">
        <f t="shared" si="0"/>
        <v>0</v>
      </c>
      <c r="V6" s="37">
        <f>IFERROR(T6/Data!G6,0)</f>
        <v>0</v>
      </c>
      <c r="W6" s="38">
        <f t="shared" si="3"/>
        <v>-0.63579374146814294</v>
      </c>
    </row>
    <row r="7" spans="1:23" x14ac:dyDescent="0.15">
      <c r="A7" s="29">
        <f>Data!A7</f>
        <v>6</v>
      </c>
      <c r="B7" s="43">
        <f>(Data!J7-AVERAGE(Data!$J:$J))/STDEV(Data!$J:$J)</f>
        <v>-0.65504995692752965</v>
      </c>
      <c r="C7" s="43">
        <f>(Data!K7-AVERAGE(Data!$K:$K))/STDEV(Data!$K:$K)</f>
        <v>-0.86583480082633901</v>
      </c>
      <c r="D7" s="38">
        <f>Data!N7*5200</f>
        <v>0</v>
      </c>
      <c r="E7" s="56">
        <f>IFERROR(D7/Data!G7,0)</f>
        <v>0</v>
      </c>
      <c r="F7" s="56">
        <f>D7*Values!$B$4</f>
        <v>0</v>
      </c>
      <c r="G7" s="56">
        <f>E7*Values!$B$4</f>
        <v>0</v>
      </c>
      <c r="H7" s="48">
        <f>IFERROR(Data!P7/D7,0)</f>
        <v>0</v>
      </c>
      <c r="I7" s="48">
        <f>IFERROR(Data!P7/Data!G7,0)</f>
        <v>0</v>
      </c>
      <c r="J7" s="37">
        <f>Data!P7*Values!$B$4</f>
        <v>0</v>
      </c>
      <c r="K7" s="48">
        <f>H7*Values!$B$5</f>
        <v>0</v>
      </c>
      <c r="L7" s="48">
        <f>IFERROR(J7/Data!G7,0)</f>
        <v>0</v>
      </c>
      <c r="M7" s="56">
        <f>IFERROR(Data!L7/Data!G7,0)</f>
        <v>5.8666666666666663</v>
      </c>
      <c r="N7" s="43">
        <f>IFERROR(Data!L7/D7,0)</f>
        <v>0</v>
      </c>
      <c r="O7" s="43">
        <f>IFERROR(Data!L7/F7,0)</f>
        <v>0</v>
      </c>
      <c r="P7" s="43">
        <f>(Data!L7-AVERAGE(Data!$L:$L))/STDEV(Data!$L:$L)</f>
        <v>-0.74894737029330316</v>
      </c>
      <c r="Q7" s="43">
        <f t="shared" si="1"/>
        <v>-8.7062585085701763E-2</v>
      </c>
      <c r="R7" s="43">
        <f>IFERROR(M7/Data!J7,0)</f>
        <v>5.6957928802588993E-2</v>
      </c>
      <c r="S7" s="43">
        <f t="shared" si="2"/>
        <v>0.13290984018083646</v>
      </c>
      <c r="T7" s="38">
        <f>Values!$B$6*J7</f>
        <v>0</v>
      </c>
      <c r="U7" s="37">
        <f t="shared" si="0"/>
        <v>0</v>
      </c>
      <c r="V7" s="37">
        <f>IFERROR(T7/Data!G7,0)</f>
        <v>0</v>
      </c>
      <c r="W7" s="38">
        <f t="shared" si="3"/>
        <v>-0.63579374146814294</v>
      </c>
    </row>
    <row r="8" spans="1:23" x14ac:dyDescent="0.15">
      <c r="A8" s="29">
        <f>Data!A8</f>
        <v>7</v>
      </c>
      <c r="B8" s="43">
        <f>(Data!J8-AVERAGE(Data!$J:$J))/STDEV(Data!$J:$J)</f>
        <v>-0.42377811604861038</v>
      </c>
      <c r="C8" s="43">
        <f>(Data!K8-AVERAGE(Data!$K:$K))/STDEV(Data!$K:$K)</f>
        <v>-0.81634505989723427</v>
      </c>
      <c r="D8" s="38">
        <f>Data!N8*5200</f>
        <v>26260</v>
      </c>
      <c r="E8" s="56">
        <f>IFERROR(D8/Data!G8,0)</f>
        <v>336.66666666666669</v>
      </c>
      <c r="F8" s="56">
        <f>D8*Values!$B$4</f>
        <v>8004.0480000000007</v>
      </c>
      <c r="G8" s="56">
        <f>E8*Values!$B$4</f>
        <v>102.61600000000001</v>
      </c>
      <c r="H8" s="48">
        <f>IFERROR(Data!P8/D8,0)</f>
        <v>5.5597867479055601E-3</v>
      </c>
      <c r="I8" s="48">
        <f>IFERROR(Data!P8/Data!G8,0)</f>
        <v>1.8717948717948718</v>
      </c>
      <c r="J8" s="37">
        <f>Data!P8*Values!$B$4</f>
        <v>44.500800000000005</v>
      </c>
      <c r="K8" s="48">
        <f>H8*Values!$B$5</f>
        <v>1.8240770753998478E-2</v>
      </c>
      <c r="L8" s="48">
        <f>IFERROR(J8/Data!G8,0)</f>
        <v>0.57052307692307702</v>
      </c>
      <c r="M8" s="56">
        <f>IFERROR(Data!L8/Data!G8,0)</f>
        <v>5.7692307692307692</v>
      </c>
      <c r="N8" s="43">
        <f>IFERROR(Data!L8/D8,0)</f>
        <v>1.7136329017517136E-2</v>
      </c>
      <c r="O8" s="43">
        <f>IFERROR(Data!L8/F8,0)</f>
        <v>5.6221551894741255E-2</v>
      </c>
      <c r="P8" s="43">
        <f>(Data!L8-AVERAGE(Data!$L:$L))/STDEV(Data!$L:$L)</f>
        <v>-0.31208750105525845</v>
      </c>
      <c r="Q8" s="43">
        <f t="shared" si="1"/>
        <v>-0.11017714402816242</v>
      </c>
      <c r="R8" s="43">
        <f>IFERROR(M8/Data!J8,0)</f>
        <v>5.3418803418803416E-2</v>
      </c>
      <c r="S8" s="43">
        <f t="shared" si="2"/>
        <v>0.25998780931746912</v>
      </c>
      <c r="T8" s="38">
        <f>Values!$B$6*J8</f>
        <v>33651.401513440323</v>
      </c>
      <c r="U8" s="37">
        <f t="shared" si="0"/>
        <v>4.2042978144859102</v>
      </c>
      <c r="V8" s="37">
        <f>IFERROR(T8/Data!G8,0)</f>
        <v>431.42822453128622</v>
      </c>
      <c r="W8" s="38">
        <f t="shared" si="3"/>
        <v>3161.8153880326545</v>
      </c>
    </row>
    <row r="9" spans="1:23" x14ac:dyDescent="0.15">
      <c r="A9" s="29">
        <f>Data!A9</f>
        <v>8</v>
      </c>
      <c r="B9" s="43">
        <f>(Data!J9-AVERAGE(Data!$J:$J))/STDEV(Data!$J:$J)</f>
        <v>0.54756361564285072</v>
      </c>
      <c r="C9" s="43">
        <f>(Data!K9-AVERAGE(Data!$K:$K))/STDEV(Data!$K:$K)</f>
        <v>0.56936768611770039</v>
      </c>
      <c r="D9" s="38">
        <f>Data!N9*5200</f>
        <v>141752</v>
      </c>
      <c r="E9" s="56">
        <f>IFERROR(D9/Data!G9,0)</f>
        <v>1201.2881355932204</v>
      </c>
      <c r="F9" s="56">
        <f>D9*Values!$B$4</f>
        <v>43206.009600000005</v>
      </c>
      <c r="G9" s="56">
        <f>E9*Values!$B$4</f>
        <v>366.15262372881358</v>
      </c>
      <c r="H9" s="48">
        <f>IFERROR(Data!P9/D9,0)</f>
        <v>5.2062757491957781E-3</v>
      </c>
      <c r="I9" s="48">
        <f>IFERROR(Data!P9/Data!G9,0)</f>
        <v>6.2542372881355934</v>
      </c>
      <c r="J9" s="37">
        <f>Data!P9*Values!$B$4</f>
        <v>224.94240000000002</v>
      </c>
      <c r="K9" s="48">
        <f>H9*Values!$B$5</f>
        <v>1.7080957728991476E-2</v>
      </c>
      <c r="L9" s="48">
        <f>IFERROR(J9/Data!G9,0)</f>
        <v>1.9062915254237289</v>
      </c>
      <c r="M9" s="56">
        <f>IFERROR(Data!L9/Data!G9,0)</f>
        <v>6.1525423728813555</v>
      </c>
      <c r="N9" s="43">
        <f>IFERROR(Data!L9/D9,0)</f>
        <v>5.1216208589649525E-3</v>
      </c>
      <c r="O9" s="43">
        <f>IFERROR(Data!L9/F9,0)</f>
        <v>1.6803218041223596E-2</v>
      </c>
      <c r="P9" s="43">
        <f>(Data!L9-AVERAGE(Data!$L:$L))/STDEV(Data!$L:$L)</f>
        <v>0.33615617587861424</v>
      </c>
      <c r="Q9" s="43">
        <f t="shared" si="1"/>
        <v>-1.9244757822763827E-2</v>
      </c>
      <c r="R9" s="43">
        <f>IFERROR(M9/Data!J9,0)</f>
        <v>4.7694126921560893E-2</v>
      </c>
      <c r="S9" s="43">
        <f t="shared" si="2"/>
        <v>-3.5146158862601001E-2</v>
      </c>
      <c r="T9" s="38">
        <f>Values!$B$6*J9</f>
        <v>170100.91997889697</v>
      </c>
      <c r="U9" s="37">
        <f t="shared" si="0"/>
        <v>3.9369736190332412</v>
      </c>
      <c r="V9" s="37">
        <f>IFERROR(T9/Data!G9,0)</f>
        <v>1441.5332201601439</v>
      </c>
      <c r="W9" s="38">
        <f t="shared" si="3"/>
        <v>15984.905111390743</v>
      </c>
    </row>
    <row r="10" spans="1:23" x14ac:dyDescent="0.15">
      <c r="A10" s="29">
        <f>Data!A10</f>
        <v>9</v>
      </c>
      <c r="B10" s="43">
        <f>(Data!J10-AVERAGE(Data!$J:$J))/STDEV(Data!$J:$J)</f>
        <v>-0.84006742963066516</v>
      </c>
      <c r="C10" s="43">
        <f>(Data!K10-AVERAGE(Data!$K:$K))/STDEV(Data!$K:$K)</f>
        <v>-0.81634505989723427</v>
      </c>
      <c r="D10" s="38">
        <f>Data!N10*5200</f>
        <v>0</v>
      </c>
      <c r="E10" s="56">
        <f>IFERROR(D10/Data!G10,0)</f>
        <v>0</v>
      </c>
      <c r="F10" s="56">
        <f>D10*Values!$B$4</f>
        <v>0</v>
      </c>
      <c r="G10" s="56">
        <f>E10*Values!$B$4</f>
        <v>0</v>
      </c>
      <c r="H10" s="48">
        <f>IFERROR(Data!P10/D10,0)</f>
        <v>0</v>
      </c>
      <c r="I10" s="48">
        <f>IFERROR(Data!P10/Data!G10,0)</f>
        <v>0</v>
      </c>
      <c r="J10" s="37">
        <f>Data!P10*Values!$B$4</f>
        <v>0</v>
      </c>
      <c r="K10" s="48">
        <f>H10*Values!$B$5</f>
        <v>0</v>
      </c>
      <c r="L10" s="48">
        <f>IFERROR(J10/Data!G10,0)</f>
        <v>0</v>
      </c>
      <c r="M10" s="56">
        <f>IFERROR(Data!L10/Data!G10,0)</f>
        <v>5.479166666666667</v>
      </c>
      <c r="N10" s="43">
        <f>IFERROR(Data!L10/D10,0)</f>
        <v>0</v>
      </c>
      <c r="O10" s="43">
        <f>IFERROR(Data!L10/F10,0)</f>
        <v>0</v>
      </c>
      <c r="P10" s="43">
        <f>(Data!L10-AVERAGE(Data!$L:$L))/STDEV(Data!$L:$L)</f>
        <v>-0.75129607926770126</v>
      </c>
      <c r="Q10" s="43">
        <f t="shared" si="1"/>
        <v>-0.17898857772200111</v>
      </c>
      <c r="R10" s="43">
        <f>IFERROR(M10/Data!J10,0)</f>
        <v>5.534511784511785E-2</v>
      </c>
      <c r="S10" s="43">
        <f t="shared" si="2"/>
        <v>0.21306453673688225</v>
      </c>
      <c r="T10" s="38">
        <f>Values!$B$6*J10</f>
        <v>0</v>
      </c>
      <c r="U10" s="37">
        <f t="shared" si="0"/>
        <v>0</v>
      </c>
      <c r="V10" s="37">
        <f>IFERROR(T10/Data!G10,0)</f>
        <v>0</v>
      </c>
      <c r="W10" s="38">
        <f t="shared" si="3"/>
        <v>-0.63579374146814294</v>
      </c>
    </row>
    <row r="11" spans="1:23" x14ac:dyDescent="0.15">
      <c r="A11" s="29">
        <f>Data!A11</f>
        <v>10</v>
      </c>
      <c r="B11" s="43">
        <f>(Data!J11-AVERAGE(Data!$J:$J))/STDEV(Data!$J:$J)</f>
        <v>1.7501771882132311</v>
      </c>
      <c r="C11" s="43">
        <f>(Data!K11-AVERAGE(Data!$K:$K))/STDEV(Data!$K:$K)</f>
        <v>1.5096727637706917</v>
      </c>
      <c r="D11" s="38">
        <f>Data!N11*5200</f>
        <v>68744</v>
      </c>
      <c r="E11" s="56">
        <f>IFERROR(D11/Data!G11,0)</f>
        <v>701.46938775510205</v>
      </c>
      <c r="F11" s="56">
        <f>D11*Values!$B$4</f>
        <v>20953.171200000001</v>
      </c>
      <c r="G11" s="56">
        <f>E11*Values!$B$4</f>
        <v>213.80786938775512</v>
      </c>
      <c r="H11" s="48">
        <f>IFERROR(Data!P11/D11,0)</f>
        <v>2.4380309554288375E-2</v>
      </c>
      <c r="I11" s="48">
        <f>IFERROR(Data!P11/Data!G11,0)</f>
        <v>17.102040816326532</v>
      </c>
      <c r="J11" s="37">
        <f>Data!P11*Values!$B$4</f>
        <v>510.84480000000002</v>
      </c>
      <c r="K11" s="48">
        <f>H11*Values!$B$5</f>
        <v>7.9987894798091472E-2</v>
      </c>
      <c r="L11" s="48">
        <f>IFERROR(J11/Data!G11,0)</f>
        <v>5.2127020408163265</v>
      </c>
      <c r="M11" s="56">
        <f>IFERROR(Data!L11/Data!G11,0)</f>
        <v>9.2551020408163271</v>
      </c>
      <c r="N11" s="43">
        <f>IFERROR(Data!L11/D11,0)</f>
        <v>1.3193878738508087E-2</v>
      </c>
      <c r="O11" s="43">
        <f>IFERROR(Data!L11/F11,0)</f>
        <v>4.3287003735262751E-2</v>
      </c>
      <c r="P11" s="43">
        <f>(Data!L11-AVERAGE(Data!$L:$L))/STDEV(Data!$L:$L)</f>
        <v>0.76127250024466842</v>
      </c>
      <c r="Q11" s="43">
        <f t="shared" si="1"/>
        <v>0.71677040911470724</v>
      </c>
      <c r="R11" s="43">
        <f>IFERROR(M11/Data!J11,0)</f>
        <v>5.9710335747202109E-2</v>
      </c>
      <c r="S11" s="43">
        <f t="shared" si="2"/>
        <v>0.40954162466627936</v>
      </c>
      <c r="T11" s="38">
        <f>Values!$B$6*J11</f>
        <v>386299.65025017795</v>
      </c>
      <c r="U11" s="37">
        <f t="shared" si="0"/>
        <v>18.436333410485279</v>
      </c>
      <c r="V11" s="37">
        <f>IFERROR(T11/Data!G11,0)</f>
        <v>3941.8331658181423</v>
      </c>
      <c r="W11" s="38">
        <f t="shared" si="3"/>
        <v>36302.570923062842</v>
      </c>
    </row>
    <row r="12" spans="1:23" x14ac:dyDescent="0.15">
      <c r="A12" s="29">
        <f>Data!A12</f>
        <v>11</v>
      </c>
      <c r="B12" s="43">
        <f>(Data!J12-AVERAGE(Data!$J:$J))/STDEV(Data!$J:$J)</f>
        <v>-0.84006742963066516</v>
      </c>
      <c r="C12" s="43">
        <f>(Data!K12-AVERAGE(Data!$K:$K))/STDEV(Data!$K:$K)</f>
        <v>-0.91532454175544387</v>
      </c>
      <c r="D12" s="38">
        <f>Data!N12*5200</f>
        <v>0</v>
      </c>
      <c r="E12" s="56">
        <f>IFERROR(D12/Data!G12,0)</f>
        <v>0</v>
      </c>
      <c r="F12" s="56">
        <f>D12*Values!$B$4</f>
        <v>0</v>
      </c>
      <c r="G12" s="56">
        <f>E12*Values!$B$4</f>
        <v>0</v>
      </c>
      <c r="H12" s="48">
        <f>IFERROR(Data!P12/D12,0)</f>
        <v>0</v>
      </c>
      <c r="I12" s="48">
        <f>IFERROR(Data!P12/Data!G12,0)</f>
        <v>0</v>
      </c>
      <c r="J12" s="37">
        <f>Data!P12*Values!$B$4</f>
        <v>0</v>
      </c>
      <c r="K12" s="48">
        <f>H12*Values!$B$5</f>
        <v>0</v>
      </c>
      <c r="L12" s="48">
        <f>IFERROR(J12/Data!G12,0)</f>
        <v>0</v>
      </c>
      <c r="M12" s="56">
        <f>IFERROR(Data!L12/Data!G12,0)</f>
        <v>5.4893617021276597</v>
      </c>
      <c r="N12" s="43">
        <f>IFERROR(Data!L12/D12,0)</f>
        <v>0</v>
      </c>
      <c r="O12" s="43">
        <f>IFERROR(Data!L12/F12,0)</f>
        <v>0</v>
      </c>
      <c r="P12" s="43">
        <f>(Data!L12-AVERAGE(Data!$L:$L))/STDEV(Data!$L:$L)</f>
        <v>-0.76303962413969162</v>
      </c>
      <c r="Q12" s="43">
        <f t="shared" si="1"/>
        <v>-0.17657002609693262</v>
      </c>
      <c r="R12" s="43">
        <f>IFERROR(M12/Data!J12,0)</f>
        <v>5.5448098001289491E-2</v>
      </c>
      <c r="S12" s="43">
        <f t="shared" si="2"/>
        <v>0.21018553971859313</v>
      </c>
      <c r="T12" s="38">
        <f>Values!$B$6*J12</f>
        <v>0</v>
      </c>
      <c r="U12" s="37">
        <f t="shared" si="0"/>
        <v>0</v>
      </c>
      <c r="V12" s="37">
        <f>IFERROR(T12/Data!G12,0)</f>
        <v>0</v>
      </c>
      <c r="W12" s="38">
        <f t="shared" si="3"/>
        <v>-0.63579374146814294</v>
      </c>
    </row>
    <row r="13" spans="1:23" x14ac:dyDescent="0.15">
      <c r="A13" s="29">
        <f>Data!A13</f>
        <v>12</v>
      </c>
      <c r="B13" s="43">
        <f>(Data!J13-AVERAGE(Data!$J:$J))/STDEV(Data!$J:$J)</f>
        <v>1.3801422428069603</v>
      </c>
      <c r="C13" s="43">
        <f>(Data!K13-AVERAGE(Data!$K:$K))/STDEV(Data!$K:$K)</f>
        <v>1.0642650954087485</v>
      </c>
      <c r="D13" s="38">
        <f>Data!N13*5200</f>
        <v>70512</v>
      </c>
      <c r="E13" s="56">
        <f>IFERROR(D13/Data!G13,0)</f>
        <v>742.23157894736846</v>
      </c>
      <c r="F13" s="56">
        <f>D13*Values!$B$4</f>
        <v>21492.0576</v>
      </c>
      <c r="G13" s="56">
        <f>E13*Values!$B$4</f>
        <v>226.23218526315793</v>
      </c>
      <c r="H13" s="48">
        <f>IFERROR(Data!P13/D13,0)</f>
        <v>2.052132970274563E-2</v>
      </c>
      <c r="I13" s="48">
        <f>IFERROR(Data!P13/Data!G13,0)</f>
        <v>15.231578947368421</v>
      </c>
      <c r="J13" s="37">
        <f>Data!P13*Values!$B$4</f>
        <v>441.04560000000004</v>
      </c>
      <c r="K13" s="48">
        <f>H13*Values!$B$5</f>
        <v>6.7327199341955968E-2</v>
      </c>
      <c r="L13" s="48">
        <f>IFERROR(J13/Data!G13,0)</f>
        <v>4.642585263157895</v>
      </c>
      <c r="M13" s="56">
        <f>IFERROR(Data!L13/Data!G13,0)</f>
        <v>8.9157894736842103</v>
      </c>
      <c r="N13" s="43">
        <f>IFERROR(Data!L13/D13,0)</f>
        <v>1.2012139777626503E-2</v>
      </c>
      <c r="O13" s="43">
        <f>IFERROR(Data!L13/F13,0)</f>
        <v>3.9409907406911103E-2</v>
      </c>
      <c r="P13" s="43">
        <f>(Data!L13-AVERAGE(Data!$L:$L))/STDEV(Data!$L:$L)</f>
        <v>0.62034996178078305</v>
      </c>
      <c r="Q13" s="43">
        <f t="shared" si="1"/>
        <v>0.63627584254027925</v>
      </c>
      <c r="R13" s="43">
        <f>IFERROR(M13/Data!J13,0)</f>
        <v>6.06516290726817E-2</v>
      </c>
      <c r="S13" s="43">
        <f t="shared" si="2"/>
        <v>0.46102193151208021</v>
      </c>
      <c r="T13" s="38">
        <f>Values!$B$6*J13</f>
        <v>333517.65746539825</v>
      </c>
      <c r="U13" s="37">
        <f t="shared" si="0"/>
        <v>15.51818181733322</v>
      </c>
      <c r="V13" s="37">
        <f>IFERROR(T13/Data!G13,0)</f>
        <v>3510.7121838462972</v>
      </c>
      <c r="W13" s="38">
        <f t="shared" si="3"/>
        <v>31342.287905074667</v>
      </c>
    </row>
    <row r="14" spans="1:23" x14ac:dyDescent="0.15">
      <c r="A14" s="29">
        <f>Data!A14</f>
        <v>13</v>
      </c>
      <c r="B14" s="43">
        <f>(Data!J14-AVERAGE(Data!$J:$J))/STDEV(Data!$J:$J)</f>
        <v>1.5189053473343117</v>
      </c>
      <c r="C14" s="43">
        <f>(Data!K14-AVERAGE(Data!$K:$K))/STDEV(Data!$K:$K)</f>
        <v>1.1632445772669582</v>
      </c>
      <c r="D14" s="38">
        <f>Data!N14*5200</f>
        <v>71760</v>
      </c>
      <c r="E14" s="56">
        <f>IFERROR(D14/Data!G14,0)</f>
        <v>755.36842105263156</v>
      </c>
      <c r="F14" s="56">
        <f>D14*Values!$B$4</f>
        <v>21872.448</v>
      </c>
      <c r="G14" s="56">
        <f>E14*Values!$B$4</f>
        <v>230.2362947368421</v>
      </c>
      <c r="H14" s="48">
        <f>IFERROR(Data!P14/D14,0)</f>
        <v>2.0150501672240802E-2</v>
      </c>
      <c r="I14" s="48">
        <f>IFERROR(Data!P14/Data!G14,0)</f>
        <v>15.221052631578948</v>
      </c>
      <c r="J14" s="37">
        <f>Data!P14*Values!$B$4</f>
        <v>440.74080000000004</v>
      </c>
      <c r="K14" s="48">
        <f>H14*Values!$B$5</f>
        <v>6.6110571906354512E-2</v>
      </c>
      <c r="L14" s="48">
        <f>IFERROR(J14/Data!G14,0)</f>
        <v>4.6393768421052632</v>
      </c>
      <c r="M14" s="56">
        <f>IFERROR(Data!L14/Data!G14,0)</f>
        <v>8.9894736842105267</v>
      </c>
      <c r="N14" s="43">
        <f>IFERROR(Data!L14/D14,0)</f>
        <v>1.1900780379041249E-2</v>
      </c>
      <c r="O14" s="43">
        <f>IFERROR(Data!L14/F14,0)</f>
        <v>3.904455504934793E-2</v>
      </c>
      <c r="P14" s="43">
        <f>(Data!L14-AVERAGE(Data!$L:$L))/STDEV(Data!$L:$L)</f>
        <v>0.63679092460156972</v>
      </c>
      <c r="Q14" s="43">
        <f t="shared" si="1"/>
        <v>0.65375582755770822</v>
      </c>
      <c r="R14" s="43">
        <f>IFERROR(M14/Data!J14,0)</f>
        <v>5.9929824561403514E-2</v>
      </c>
      <c r="S14" s="43">
        <f t="shared" si="2"/>
        <v>0.4304124866668313</v>
      </c>
      <c r="T14" s="38">
        <f>Values!$B$6*J14</f>
        <v>333287.16841393634</v>
      </c>
      <c r="U14" s="37">
        <f t="shared" si="0"/>
        <v>15.237762522692309</v>
      </c>
      <c r="V14" s="37">
        <f>IFERROR(T14/Data!G14,0)</f>
        <v>3508.2859833045932</v>
      </c>
      <c r="W14" s="38">
        <f t="shared" si="3"/>
        <v>31320.627280541965</v>
      </c>
    </row>
    <row r="15" spans="1:23" x14ac:dyDescent="0.15">
      <c r="A15" s="29">
        <f>Data!A15</f>
        <v>14</v>
      </c>
      <c r="B15" s="43">
        <f>(Data!J15-AVERAGE(Data!$J:$J))/STDEV(Data!$J:$J)</f>
        <v>3.876556570922824E-2</v>
      </c>
      <c r="C15" s="43">
        <f>(Data!K15-AVERAGE(Data!$K:$K))/STDEV(Data!$K:$K)</f>
        <v>0.12396001775575714</v>
      </c>
      <c r="D15" s="38">
        <f>Data!N15*5200</f>
        <v>150280</v>
      </c>
      <c r="E15" s="56">
        <f>IFERROR(D15/Data!G15,0)</f>
        <v>1174.0625</v>
      </c>
      <c r="F15" s="56">
        <f>D15*Values!$B$4</f>
        <v>45805.344000000005</v>
      </c>
      <c r="G15" s="56">
        <f>E15*Values!$B$4</f>
        <v>357.85425000000004</v>
      </c>
      <c r="H15" s="48">
        <f>IFERROR(Data!P15/D15,0)</f>
        <v>5.0439180196965661E-3</v>
      </c>
      <c r="I15" s="48">
        <f>IFERROR(Data!P15/Data!G15,0)</f>
        <v>5.921875</v>
      </c>
      <c r="J15" s="37">
        <f>Data!P15*Values!$B$4</f>
        <v>231.03840000000002</v>
      </c>
      <c r="K15" s="48">
        <f>H15*Values!$B$5</f>
        <v>1.6548287995741283E-2</v>
      </c>
      <c r="L15" s="48">
        <f>IFERROR(J15/Data!G15,0)</f>
        <v>1.8049875000000002</v>
      </c>
      <c r="M15" s="56">
        <f>IFERROR(Data!L15/Data!G15,0)</f>
        <v>5.8046875</v>
      </c>
      <c r="N15" s="43">
        <f>IFERROR(Data!L15/D15,0)</f>
        <v>4.9441043385680065E-3</v>
      </c>
      <c r="O15" s="43">
        <f>IFERROR(Data!L15/F15,0)</f>
        <v>1.6220814759081385E-2</v>
      </c>
      <c r="P15" s="43">
        <f>(Data!L15-AVERAGE(Data!$L:$L))/STDEV(Data!$L:$L)</f>
        <v>0.37608422844338174</v>
      </c>
      <c r="Q15" s="43">
        <f t="shared" si="1"/>
        <v>-0.10176580164984096</v>
      </c>
      <c r="R15" s="43">
        <f>IFERROR(M15/Data!J15,0)</f>
        <v>4.919226694915254E-2</v>
      </c>
      <c r="S15" s="43">
        <f t="shared" si="2"/>
        <v>-2.6251597206955077</v>
      </c>
      <c r="T15" s="38">
        <f>Values!$B$6*J15</f>
        <v>174710.70100813537</v>
      </c>
      <c r="U15" s="37">
        <f t="shared" si="0"/>
        <v>3.8141990814027147</v>
      </c>
      <c r="V15" s="37">
        <f>IFERROR(T15/Data!G15,0)</f>
        <v>1364.9273516260575</v>
      </c>
      <c r="W15" s="38">
        <f t="shared" si="3"/>
        <v>16418.117602044731</v>
      </c>
    </row>
    <row r="16" spans="1:23" x14ac:dyDescent="0.15">
      <c r="A16" s="29">
        <f>Data!A16</f>
        <v>15</v>
      </c>
      <c r="B16" s="43">
        <f>(Data!J16-AVERAGE(Data!$J:$J))/STDEV(Data!$J:$J)</f>
        <v>-1.210102375036936</v>
      </c>
      <c r="C16" s="43">
        <f>(Data!K16-AVERAGE(Data!$K:$K))/STDEV(Data!$K:$K)</f>
        <v>-1.410221951046492</v>
      </c>
      <c r="D16" s="38">
        <f>Data!N16*5200</f>
        <v>0</v>
      </c>
      <c r="E16" s="56">
        <f>IFERROR(D16/Data!G16,0)</f>
        <v>0</v>
      </c>
      <c r="F16" s="56">
        <f>D16*Values!$B$4</f>
        <v>0</v>
      </c>
      <c r="G16" s="56">
        <f>E16*Values!$B$4</f>
        <v>0</v>
      </c>
      <c r="H16" s="48">
        <f>IFERROR(Data!P16/D16,0)</f>
        <v>0</v>
      </c>
      <c r="I16" s="48">
        <f>IFERROR(Data!P16/Data!G16,0)</f>
        <v>0</v>
      </c>
      <c r="J16" s="37">
        <f>Data!P16*Values!$B$4</f>
        <v>0</v>
      </c>
      <c r="K16" s="48">
        <f>H16*Values!$B$5</f>
        <v>0</v>
      </c>
      <c r="L16" s="48">
        <f>IFERROR(J16/Data!G16,0)</f>
        <v>0</v>
      </c>
      <c r="M16" s="56">
        <f>IFERROR(Data!L16/Data!G16,0)</f>
        <v>4.8863636363636367</v>
      </c>
      <c r="N16" s="43">
        <f>IFERROR(Data!L16/D16,0)</f>
        <v>0</v>
      </c>
      <c r="O16" s="43">
        <f>IFERROR(Data!L16/F16,0)</f>
        <v>0</v>
      </c>
      <c r="P16" s="43">
        <f>(Data!L16-AVERAGE(Data!$L:$L))/STDEV(Data!$L:$L)</f>
        <v>-0.86403411003880948</v>
      </c>
      <c r="Q16" s="43">
        <f t="shared" si="1"/>
        <v>-0.31961827320177505</v>
      </c>
      <c r="R16" s="43">
        <f>IFERROR(M16/Data!J16,0)</f>
        <v>5.3696303696303703E-2</v>
      </c>
      <c r="S16" s="43">
        <f t="shared" si="2"/>
        <v>0.26412498627813974</v>
      </c>
      <c r="T16" s="38">
        <f>Values!$B$6*J16</f>
        <v>0</v>
      </c>
      <c r="U16" s="37">
        <f t="shared" si="0"/>
        <v>0</v>
      </c>
      <c r="V16" s="37">
        <f>IFERROR(T16/Data!G16,0)</f>
        <v>0</v>
      </c>
      <c r="W16" s="38">
        <f t="shared" si="3"/>
        <v>-0.63579374146814294</v>
      </c>
    </row>
    <row r="17" spans="1:23" x14ac:dyDescent="0.15">
      <c r="A17" s="29">
        <f>Data!A17</f>
        <v>16</v>
      </c>
      <c r="B17" s="43">
        <f>(Data!J17-AVERAGE(Data!$J:$J))/STDEV(Data!$J:$J)</f>
        <v>-0.60879558875174578</v>
      </c>
      <c r="C17" s="43">
        <f>(Data!K17-AVERAGE(Data!$K:$K))/STDEV(Data!$K:$K)</f>
        <v>-1.2122629873300728</v>
      </c>
      <c r="D17" s="38">
        <f>Data!N17*5200</f>
        <v>26208</v>
      </c>
      <c r="E17" s="56">
        <f>IFERROR(D17/Data!G17,0)</f>
        <v>327.60000000000002</v>
      </c>
      <c r="F17" s="56">
        <f>D17*Values!$B$4</f>
        <v>7988.1984000000002</v>
      </c>
      <c r="G17" s="56">
        <f>E17*Values!$B$4</f>
        <v>99.852480000000014</v>
      </c>
      <c r="H17" s="48">
        <f>IFERROR(Data!P17/D17,0)</f>
        <v>4.845848595848596E-3</v>
      </c>
      <c r="I17" s="48">
        <f>IFERROR(Data!P17/Data!G17,0)</f>
        <v>1.5874999999999999</v>
      </c>
      <c r="J17" s="37">
        <f>Data!P17*Values!$B$4</f>
        <v>38.709600000000002</v>
      </c>
      <c r="K17" s="48">
        <f>H17*Values!$B$5</f>
        <v>1.5898453907203909E-2</v>
      </c>
      <c r="L17" s="48">
        <f>IFERROR(J17/Data!G17,0)</f>
        <v>0.48387000000000002</v>
      </c>
      <c r="M17" s="56">
        <f>IFERROR(Data!L17/Data!G17,0)</f>
        <v>5.2874999999999996</v>
      </c>
      <c r="N17" s="43">
        <f>IFERROR(Data!L17/D17,0)</f>
        <v>1.6140109890109892E-2</v>
      </c>
      <c r="O17" s="43">
        <f>IFERROR(Data!L17/F17,0)</f>
        <v>5.2953116437368407E-2</v>
      </c>
      <c r="P17" s="43">
        <f>(Data!L17-AVERAGE(Data!$L:$L))/STDEV(Data!$L:$L)</f>
        <v>-0.37550264336400691</v>
      </c>
      <c r="Q17" s="43">
        <f t="shared" si="1"/>
        <v>-0.22445734827328917</v>
      </c>
      <c r="R17" s="43">
        <f>IFERROR(M17/Data!J17,0)</f>
        <v>5.0841346153846154E-2</v>
      </c>
      <c r="S17" s="43">
        <f t="shared" si="2"/>
        <v>0.3686908256571127</v>
      </c>
      <c r="T17" s="38">
        <f>Values!$B$6*J17</f>
        <v>29272.10953566384</v>
      </c>
      <c r="U17" s="37">
        <f t="shared" si="0"/>
        <v>3.6644194435210622</v>
      </c>
      <c r="V17" s="37">
        <f>IFERROR(T17/Data!G17,0)</f>
        <v>365.901369195798</v>
      </c>
      <c r="W17" s="38">
        <f t="shared" si="3"/>
        <v>2750.2635219113645</v>
      </c>
    </row>
    <row r="18" spans="1:23" x14ac:dyDescent="0.15">
      <c r="A18" s="29">
        <f>Data!A18</f>
        <v>17</v>
      </c>
      <c r="B18" s="43">
        <f>(Data!J18-AVERAGE(Data!$J:$J))/STDEV(Data!$J:$J)</f>
        <v>-0.93257616598223281</v>
      </c>
      <c r="C18" s="43">
        <f>(Data!K18-AVERAGE(Data!$K:$K))/STDEV(Data!$K:$K)</f>
        <v>-0.86583480082633901</v>
      </c>
      <c r="D18" s="38">
        <f>Data!N18*5200</f>
        <v>0</v>
      </c>
      <c r="E18" s="56">
        <f>IFERROR(D18/Data!G18,0)</f>
        <v>0</v>
      </c>
      <c r="F18" s="56">
        <f>D18*Values!$B$4</f>
        <v>0</v>
      </c>
      <c r="G18" s="56">
        <f>E18*Values!$B$4</f>
        <v>0</v>
      </c>
      <c r="H18" s="48">
        <f>IFERROR(Data!P18/D18,0)</f>
        <v>0</v>
      </c>
      <c r="I18" s="48">
        <f>IFERROR(Data!P18/Data!G18,0)</f>
        <v>0</v>
      </c>
      <c r="J18" s="37">
        <f>Data!P18*Values!$B$4</f>
        <v>0</v>
      </c>
      <c r="K18" s="48">
        <f>H18*Values!$B$5</f>
        <v>0</v>
      </c>
      <c r="L18" s="48">
        <f>IFERROR(J18/Data!G18,0)</f>
        <v>0</v>
      </c>
      <c r="M18" s="56">
        <f>IFERROR(Data!L18/Data!G18,0)</f>
        <v>5.145833333333333</v>
      </c>
      <c r="N18" s="43">
        <f>IFERROR(Data!L18/D18,0)</f>
        <v>0</v>
      </c>
      <c r="O18" s="43">
        <f>IFERROR(Data!L18/F18,0)</f>
        <v>0</v>
      </c>
      <c r="P18" s="43">
        <f>(Data!L18-AVERAGE(Data!$L:$L))/STDEV(Data!$L:$L)</f>
        <v>-0.78887542285807066</v>
      </c>
      <c r="Q18" s="43">
        <f t="shared" si="1"/>
        <v>-0.25806470041989327</v>
      </c>
      <c r="R18" s="43">
        <f>IFERROR(M18/Data!J18,0)</f>
        <v>5.3049828178694157E-2</v>
      </c>
      <c r="S18" s="43">
        <f t="shared" si="2"/>
        <v>0.27672238454441678</v>
      </c>
      <c r="T18" s="38">
        <f>Values!$B$6*J18</f>
        <v>0</v>
      </c>
      <c r="U18" s="37">
        <f t="shared" si="0"/>
        <v>0</v>
      </c>
      <c r="V18" s="37">
        <f>IFERROR(T18/Data!G18,0)</f>
        <v>0</v>
      </c>
      <c r="W18" s="38">
        <f t="shared" si="3"/>
        <v>-0.63579374146814294</v>
      </c>
    </row>
    <row r="19" spans="1:23" x14ac:dyDescent="0.15">
      <c r="A19" s="29">
        <f>Data!A19</f>
        <v>18</v>
      </c>
      <c r="B19" s="43">
        <f>(Data!J19-AVERAGE(Data!$J:$J))/STDEV(Data!$J:$J)</f>
        <v>1.2876335064553925</v>
      </c>
      <c r="C19" s="43">
        <f>(Data!K19-AVERAGE(Data!$K:$K))/STDEV(Data!$K:$K)</f>
        <v>1.0147753544796436</v>
      </c>
      <c r="D19" s="38">
        <f>Data!N19*5200</f>
        <v>75868</v>
      </c>
      <c r="E19" s="56">
        <f>IFERROR(D19/Data!G19,0)</f>
        <v>782.14432989690727</v>
      </c>
      <c r="F19" s="56">
        <f>D19*Values!$B$4</f>
        <v>23124.5664</v>
      </c>
      <c r="G19" s="56">
        <f>E19*Values!$B$4</f>
        <v>238.39759175257734</v>
      </c>
      <c r="H19" s="48">
        <f>IFERROR(Data!P19/D19,0)</f>
        <v>1.7108662413665841E-2</v>
      </c>
      <c r="I19" s="48">
        <f>IFERROR(Data!P19/Data!G19,0)</f>
        <v>13.381443298969073</v>
      </c>
      <c r="J19" s="37">
        <f>Data!P19*Values!$B$4</f>
        <v>395.63040000000001</v>
      </c>
      <c r="K19" s="48">
        <f>H19*Values!$B$5</f>
        <v>5.6130783993251436E-2</v>
      </c>
      <c r="L19" s="48">
        <f>IFERROR(J19/Data!G19,0)</f>
        <v>4.0786639175257733</v>
      </c>
      <c r="M19" s="56">
        <f>IFERROR(Data!L19/Data!G19,0)</f>
        <v>7.7835051546391751</v>
      </c>
      <c r="N19" s="43">
        <f>IFERROR(Data!L19/D19,0)</f>
        <v>9.9514947013233518E-3</v>
      </c>
      <c r="O19" s="43">
        <f>IFERROR(Data!L19/F19,0)</f>
        <v>3.2649260831113358E-2</v>
      </c>
      <c r="P19" s="43">
        <f>(Data!L19-AVERAGE(Data!$L:$L))/STDEV(Data!$L:$L)</f>
        <v>0.40426873613615882</v>
      </c>
      <c r="Q19" s="43">
        <f t="shared" si="1"/>
        <v>0.3676658813151662</v>
      </c>
      <c r="R19" s="43">
        <f>IFERROR(M19/Data!J19,0)</f>
        <v>5.3679345894063278E-2</v>
      </c>
      <c r="S19" s="43">
        <f t="shared" si="2"/>
        <v>0.28553612458197031</v>
      </c>
      <c r="T19" s="38">
        <f>Values!$B$6*J19</f>
        <v>299174.78879757214</v>
      </c>
      <c r="U19" s="37">
        <f t="shared" si="0"/>
        <v>12.937530746417462</v>
      </c>
      <c r="V19" s="37">
        <f>IFERROR(T19/Data!G19,0)</f>
        <v>3084.276173170847</v>
      </c>
      <c r="W19" s="38">
        <f t="shared" si="3"/>
        <v>28114.854849702442</v>
      </c>
    </row>
    <row r="20" spans="1:23" x14ac:dyDescent="0.15">
      <c r="A20" s="29">
        <f>Data!A20</f>
        <v>19</v>
      </c>
      <c r="B20" s="43">
        <f>(Data!J20-AVERAGE(Data!$J:$J))/STDEV(Data!$J:$J)</f>
        <v>-0.84006742963066516</v>
      </c>
      <c r="C20" s="43">
        <f>(Data!K20-AVERAGE(Data!$K:$K))/STDEV(Data!$K:$K)</f>
        <v>-0.71736557803902457</v>
      </c>
      <c r="D20" s="38">
        <f>Data!N20*5200</f>
        <v>0</v>
      </c>
      <c r="E20" s="56">
        <f>IFERROR(D20/Data!G20,0)</f>
        <v>0</v>
      </c>
      <c r="F20" s="56">
        <f>D20*Values!$B$4</f>
        <v>0</v>
      </c>
      <c r="G20" s="56">
        <f>E20*Values!$B$4</f>
        <v>0</v>
      </c>
      <c r="H20" s="48">
        <f>IFERROR(Data!P20/D20,0)</f>
        <v>0</v>
      </c>
      <c r="I20" s="48">
        <f>IFERROR(Data!P20/Data!G20,0)</f>
        <v>0</v>
      </c>
      <c r="J20" s="37">
        <f>Data!P20*Values!$B$4</f>
        <v>0</v>
      </c>
      <c r="K20" s="48">
        <f>H20*Values!$B$5</f>
        <v>0</v>
      </c>
      <c r="L20" s="48">
        <f>IFERROR(J20/Data!G20,0)</f>
        <v>0</v>
      </c>
      <c r="M20" s="56">
        <f>IFERROR(Data!L20/Data!G20,0)</f>
        <v>5.5</v>
      </c>
      <c r="N20" s="43">
        <f>IFERROR(Data!L20/D20,0)</f>
        <v>0</v>
      </c>
      <c r="O20" s="43">
        <f>IFERROR(Data!L20/F20,0)</f>
        <v>0</v>
      </c>
      <c r="P20" s="43">
        <f>(Data!L20-AVERAGE(Data!$L:$L))/STDEV(Data!$L:$L)</f>
        <v>-0.74894737029330316</v>
      </c>
      <c r="Q20" s="43">
        <f t="shared" si="1"/>
        <v>-0.17404632005338291</v>
      </c>
      <c r="R20" s="43">
        <f>IFERROR(M20/Data!J20,0)</f>
        <v>5.5555555555555552E-2</v>
      </c>
      <c r="S20" s="43">
        <f t="shared" si="2"/>
        <v>0.20718136891690017</v>
      </c>
      <c r="T20" s="38">
        <f>Values!$B$6*J20</f>
        <v>0</v>
      </c>
      <c r="U20" s="37">
        <f t="shared" si="0"/>
        <v>0</v>
      </c>
      <c r="V20" s="37">
        <f>IFERROR(T20/Data!G20,0)</f>
        <v>0</v>
      </c>
      <c r="W20" s="38">
        <f t="shared" si="3"/>
        <v>-0.63579374146814294</v>
      </c>
    </row>
    <row r="21" spans="1:23" x14ac:dyDescent="0.15">
      <c r="A21" s="29">
        <f>Data!A21</f>
        <v>20</v>
      </c>
      <c r="B21" s="43">
        <f>(Data!J21-AVERAGE(Data!$J:$J))/STDEV(Data!$J:$J)</f>
        <v>1.4726509791585278</v>
      </c>
      <c r="C21" s="43">
        <f>(Data!K21-AVERAGE(Data!$K:$K))/STDEV(Data!$K:$K)</f>
        <v>1.1137548363378533</v>
      </c>
      <c r="D21" s="38">
        <f>Data!N21*5200</f>
        <v>72176</v>
      </c>
      <c r="E21" s="56">
        <f>IFERROR(D21/Data!G21,0)</f>
        <v>767.82978723404256</v>
      </c>
      <c r="F21" s="56">
        <f>D21*Values!$B$4</f>
        <v>21999.2448</v>
      </c>
      <c r="G21" s="56">
        <f>E21*Values!$B$4</f>
        <v>234.03451914893617</v>
      </c>
      <c r="H21" s="48">
        <f>IFERROR(Data!P21/D21,0)</f>
        <v>2.398304145422301E-2</v>
      </c>
      <c r="I21" s="48">
        <f>IFERROR(Data!P21/Data!G21,0)</f>
        <v>18.414893617021278</v>
      </c>
      <c r="J21" s="37">
        <f>Data!P21*Values!$B$4</f>
        <v>527.60879999999997</v>
      </c>
      <c r="K21" s="48">
        <f>H21*Values!$B$5</f>
        <v>7.8684521724673023E-2</v>
      </c>
      <c r="L21" s="48">
        <f>IFERROR(J21/Data!G21,0)</f>
        <v>5.6128595744680849</v>
      </c>
      <c r="M21" s="56">
        <f>IFERROR(Data!L21/Data!G21,0)</f>
        <v>10.223404255319149</v>
      </c>
      <c r="N21" s="43">
        <f>IFERROR(Data!L21/D21,0)</f>
        <v>1.3314675238306362E-2</v>
      </c>
      <c r="O21" s="43">
        <f>IFERROR(Data!L21/F21,0)</f>
        <v>4.3683317710978879E-2</v>
      </c>
      <c r="P21" s="43">
        <f>(Data!L21-AVERAGE(Data!$L:$L))/STDEV(Data!$L:$L)</f>
        <v>0.88810278486216521</v>
      </c>
      <c r="Q21" s="43">
        <f t="shared" si="1"/>
        <v>0.94647916328270454</v>
      </c>
      <c r="R21" s="43">
        <f>IFERROR(M21/Data!J21,0)</f>
        <v>6.8613451377980875E-2</v>
      </c>
      <c r="S21" s="43">
        <f t="shared" si="2"/>
        <v>0.64270433162888485</v>
      </c>
      <c r="T21" s="38">
        <f>Values!$B$6*J21</f>
        <v>398976.54808058351</v>
      </c>
      <c r="U21" s="37">
        <f t="shared" si="0"/>
        <v>18.135920196705275</v>
      </c>
      <c r="V21" s="37">
        <f>IFERROR(T21/Data!G21,0)</f>
        <v>4244.4313625593986</v>
      </c>
      <c r="W21" s="38">
        <f t="shared" si="3"/>
        <v>37493.905272361313</v>
      </c>
    </row>
    <row r="22" spans="1:23" x14ac:dyDescent="0.15">
      <c r="A22" s="29">
        <f>Data!A22</f>
        <v>21</v>
      </c>
      <c r="B22" s="43">
        <f>(Data!J22-AVERAGE(Data!$J:$J))/STDEV(Data!$J:$J)</f>
        <v>-1.0250849023338005</v>
      </c>
      <c r="C22" s="43">
        <f>(Data!K22-AVERAGE(Data!$K:$K))/STDEV(Data!$K:$K)</f>
        <v>-1.2617527282591774</v>
      </c>
      <c r="D22" s="38">
        <f>Data!N22*5200</f>
        <v>0</v>
      </c>
      <c r="E22" s="56">
        <f>IFERROR(D22/Data!G22,0)</f>
        <v>0</v>
      </c>
      <c r="F22" s="56">
        <f>D22*Values!$B$4</f>
        <v>0</v>
      </c>
      <c r="G22" s="56">
        <f>E22*Values!$B$4</f>
        <v>0</v>
      </c>
      <c r="H22" s="48">
        <f>IFERROR(Data!P22/D22,0)</f>
        <v>0</v>
      </c>
      <c r="I22" s="48">
        <f>IFERROR(Data!P22/Data!G22,0)</f>
        <v>0</v>
      </c>
      <c r="J22" s="37">
        <f>Data!P22*Values!$B$4</f>
        <v>0</v>
      </c>
      <c r="K22" s="48">
        <f>H22*Values!$B$5</f>
        <v>0</v>
      </c>
      <c r="L22" s="48">
        <f>IFERROR(J22/Data!G22,0)</f>
        <v>0</v>
      </c>
      <c r="M22" s="56">
        <f>IFERROR(Data!L22/Data!G22,0)</f>
        <v>5.166666666666667</v>
      </c>
      <c r="N22" s="43">
        <f>IFERROR(Data!L22/D22,0)</f>
        <v>0</v>
      </c>
      <c r="O22" s="43">
        <f>IFERROR(Data!L22/F22,0)</f>
        <v>0</v>
      </c>
      <c r="P22" s="43">
        <f>(Data!L22-AVERAGE(Data!$L:$L))/STDEV(Data!$L:$L)</f>
        <v>-0.78652671388367257</v>
      </c>
      <c r="Q22" s="43">
        <f t="shared" si="1"/>
        <v>-0.25312244275127488</v>
      </c>
      <c r="R22" s="43">
        <f>IFERROR(M22/Data!J22,0)</f>
        <v>5.4385964912280704E-2</v>
      </c>
      <c r="S22" s="43">
        <f t="shared" si="2"/>
        <v>0.24692827118514141</v>
      </c>
      <c r="T22" s="38">
        <f>Values!$B$6*J22</f>
        <v>0</v>
      </c>
      <c r="U22" s="37">
        <f t="shared" si="0"/>
        <v>0</v>
      </c>
      <c r="V22" s="37">
        <f>IFERROR(T22/Data!G22,0)</f>
        <v>0</v>
      </c>
      <c r="W22" s="38">
        <f t="shared" si="3"/>
        <v>-0.63579374146814294</v>
      </c>
    </row>
    <row r="23" spans="1:23" x14ac:dyDescent="0.15">
      <c r="A23" s="29">
        <f>Data!A23</f>
        <v>22</v>
      </c>
      <c r="B23" s="43">
        <f>(Data!J23-AVERAGE(Data!$J:$J))/STDEV(Data!$J:$J)</f>
        <v>0.9638529292249054</v>
      </c>
      <c r="C23" s="43">
        <f>(Data!K23-AVERAGE(Data!$K:$K))/STDEV(Data!$K:$K)</f>
        <v>0.47038820425949079</v>
      </c>
      <c r="D23" s="38">
        <f>Data!N23*5200</f>
        <v>20956</v>
      </c>
      <c r="E23" s="56">
        <f>IFERROR(D23/Data!G23,0)</f>
        <v>465.68888888888887</v>
      </c>
      <c r="F23" s="56">
        <f>D23*Values!$B$4</f>
        <v>6387.3888000000006</v>
      </c>
      <c r="G23" s="56">
        <f>E23*Values!$B$4</f>
        <v>141.94197333333332</v>
      </c>
      <c r="H23" s="48">
        <f>IFERROR(Data!P23/D23,0)</f>
        <v>2.8631418209581982E-3</v>
      </c>
      <c r="I23" s="48">
        <f>IFERROR(Data!P23/Data!G23,0)</f>
        <v>1.3333333333333333</v>
      </c>
      <c r="J23" s="37">
        <f>Data!P23*Values!$B$4</f>
        <v>18.288</v>
      </c>
      <c r="K23" s="48">
        <f>H23*Values!$B$5</f>
        <v>9.3935102118724943E-3</v>
      </c>
      <c r="L23" s="48">
        <f>IFERROR(J23/Data!G23,0)</f>
        <v>0.40639999999999998</v>
      </c>
      <c r="M23" s="56">
        <f>IFERROR(Data!L23/Data!G23,0)</f>
        <v>14.066666666666666</v>
      </c>
      <c r="N23" s="43">
        <f>IFERROR(Data!L23/D23,0)</f>
        <v>3.0206146211108991E-2</v>
      </c>
      <c r="O23" s="43">
        <f>IFERROR(Data!L23/F23,0)</f>
        <v>9.9101529564005864E-2</v>
      </c>
      <c r="P23" s="43">
        <f>(Data!L23-AVERAGE(Data!$L:$L))/STDEV(Data!$L:$L)</f>
        <v>0.1177262412595919</v>
      </c>
      <c r="Q23" s="43">
        <f t="shared" si="1"/>
        <v>1.8582100332824427</v>
      </c>
      <c r="R23" s="43">
        <f>IFERROR(M23/Data!J23,0)</f>
        <v>0.10193236714975845</v>
      </c>
      <c r="S23" s="43">
        <f t="shared" si="2"/>
        <v>1.9278978949379195</v>
      </c>
      <c r="T23" s="38">
        <f>Values!$B$6*J23</f>
        <v>13829.3430877152</v>
      </c>
      <c r="U23" s="37">
        <f t="shared" si="0"/>
        <v>2.1651011893491123</v>
      </c>
      <c r="V23" s="37">
        <f>IFERROR(T23/Data!G23,0)</f>
        <v>307.31873528256</v>
      </c>
      <c r="W23" s="38">
        <f t="shared" si="3"/>
        <v>1299.0016782205</v>
      </c>
    </row>
    <row r="24" spans="1:23" x14ac:dyDescent="0.15">
      <c r="A24" s="29">
        <f>Data!A24</f>
        <v>23</v>
      </c>
      <c r="B24" s="43">
        <f>(Data!J24-AVERAGE(Data!$J:$J))/STDEV(Data!$J:$J)</f>
        <v>-9.9997538818123344E-2</v>
      </c>
      <c r="C24" s="43">
        <f>(Data!K24-AVERAGE(Data!$K:$K))/STDEV(Data!$K:$K)</f>
        <v>0.12396001775575714</v>
      </c>
      <c r="D24" s="38">
        <f>Data!N24*5200</f>
        <v>144872</v>
      </c>
      <c r="E24" s="56">
        <f>IFERROR(D24/Data!G24,0)</f>
        <v>1105.8931297709923</v>
      </c>
      <c r="F24" s="56">
        <f>D24*Values!$B$4</f>
        <v>44156.9856</v>
      </c>
      <c r="G24" s="56">
        <f>E24*Values!$B$4</f>
        <v>337.07622595419849</v>
      </c>
      <c r="H24" s="48">
        <f>IFERROR(Data!P24/D24,0)</f>
        <v>5.170081175106301E-3</v>
      </c>
      <c r="I24" s="48">
        <f>IFERROR(Data!P24/Data!G24,0)</f>
        <v>5.7175572519083966</v>
      </c>
      <c r="J24" s="37">
        <f>Data!P24*Values!$B$4</f>
        <v>228.29520000000002</v>
      </c>
      <c r="K24" s="48">
        <f>H24*Values!$B$5</f>
        <v>1.6962209122535755E-2</v>
      </c>
      <c r="L24" s="48">
        <f>IFERROR(J24/Data!G24,0)</f>
        <v>1.7427114503816796</v>
      </c>
      <c r="M24" s="56">
        <f>IFERROR(Data!L24/Data!G24,0)</f>
        <v>5.4122137404580153</v>
      </c>
      <c r="N24" s="43">
        <f>IFERROR(Data!L24/D24,0)</f>
        <v>4.8939753713623064E-3</v>
      </c>
      <c r="O24" s="43">
        <f>IFERROR(Data!L24/F24,0)</f>
        <v>1.605634964357712E-2</v>
      </c>
      <c r="P24" s="43">
        <f>(Data!L24-AVERAGE(Data!$L:$L))/STDEV(Data!$L:$L)</f>
        <v>0.29622812331384668</v>
      </c>
      <c r="Q24" s="43">
        <f t="shared" si="1"/>
        <v>-0.19487171114557586</v>
      </c>
      <c r="R24" s="43">
        <f>IFERROR(M24/Data!J24,0)</f>
        <v>4.7062728177895786E-2</v>
      </c>
      <c r="S24" s="43">
        <f t="shared" si="2"/>
        <v>1.9487650741085811</v>
      </c>
      <c r="T24" s="38">
        <f>Values!$B$6*J24</f>
        <v>172636.2995449781</v>
      </c>
      <c r="U24" s="37">
        <f t="shared" si="0"/>
        <v>3.9096033662446854</v>
      </c>
      <c r="V24" s="37">
        <f>IFERROR(T24/Data!G24,0)</f>
        <v>1317.8343476715886</v>
      </c>
      <c r="W24" s="38">
        <f t="shared" si="3"/>
        <v>16223.171981250438</v>
      </c>
    </row>
    <row r="25" spans="1:23" x14ac:dyDescent="0.15">
      <c r="A25" s="29">
        <f>Data!A25</f>
        <v>24</v>
      </c>
      <c r="B25" s="43">
        <f>(Data!J25-AVERAGE(Data!$J:$J))/STDEV(Data!$J:$J)</f>
        <v>-1.2563567432127198</v>
      </c>
      <c r="C25" s="43">
        <f>(Data!K25-AVERAGE(Data!$K:$K))/STDEV(Data!$K:$K)</f>
        <v>-1.3112424691882822</v>
      </c>
      <c r="D25" s="38">
        <f>Data!N25*5200</f>
        <v>0</v>
      </c>
      <c r="E25" s="56">
        <f>IFERROR(D25/Data!G25,0)</f>
        <v>0</v>
      </c>
      <c r="F25" s="56">
        <f>D25*Values!$B$4</f>
        <v>0</v>
      </c>
      <c r="G25" s="56">
        <f>E25*Values!$B$4</f>
        <v>0</v>
      </c>
      <c r="H25" s="48">
        <f>IFERROR(Data!P25/D25,0)</f>
        <v>0</v>
      </c>
      <c r="I25" s="48">
        <f>IFERROR(Data!P25/Data!G25,0)</f>
        <v>0</v>
      </c>
      <c r="J25" s="37">
        <f>Data!P25*Values!$B$4</f>
        <v>0</v>
      </c>
      <c r="K25" s="48">
        <f>H25*Values!$B$5</f>
        <v>0</v>
      </c>
      <c r="L25" s="48">
        <f>IFERROR(J25/Data!G25,0)</f>
        <v>0</v>
      </c>
      <c r="M25" s="56">
        <f>IFERROR(Data!L25/Data!G25,0)</f>
        <v>4.875</v>
      </c>
      <c r="N25" s="43">
        <f>IFERROR(Data!L25/D25,0)</f>
        <v>0</v>
      </c>
      <c r="O25" s="43">
        <f>IFERROR(Data!L25/F25,0)</f>
        <v>0</v>
      </c>
      <c r="P25" s="43">
        <f>(Data!L25-AVERAGE(Data!$L:$L))/STDEV(Data!$L:$L)</f>
        <v>-0.81940863952524579</v>
      </c>
      <c r="Q25" s="43">
        <f t="shared" si="1"/>
        <v>-0.32231405011193054</v>
      </c>
      <c r="R25" s="43">
        <f>IFERROR(M25/Data!J25,0)</f>
        <v>5.4166666666666669E-2</v>
      </c>
      <c r="S25" s="43">
        <f t="shared" si="2"/>
        <v>0.25654659940592844</v>
      </c>
      <c r="T25" s="38">
        <f>Values!$B$6*J25</f>
        <v>0</v>
      </c>
      <c r="U25" s="37">
        <f t="shared" si="0"/>
        <v>0</v>
      </c>
      <c r="V25" s="37">
        <f>IFERROR(T25/Data!G25,0)</f>
        <v>0</v>
      </c>
      <c r="W25" s="38">
        <f t="shared" si="3"/>
        <v>-0.63579374146814294</v>
      </c>
    </row>
    <row r="26" spans="1:23" x14ac:dyDescent="0.15">
      <c r="A26" s="29">
        <f>Data!A26</f>
        <v>25</v>
      </c>
      <c r="B26" s="43">
        <f>(Data!J26-AVERAGE(Data!$J:$J))/STDEV(Data!$J:$J)</f>
        <v>-0.60879558875174578</v>
      </c>
      <c r="C26" s="43">
        <f>(Data!K26-AVERAGE(Data!$K:$K))/STDEV(Data!$K:$K)</f>
        <v>-1.0143040236136533</v>
      </c>
      <c r="D26" s="38">
        <f>Data!N26*5200</f>
        <v>36192</v>
      </c>
      <c r="E26" s="56">
        <f>IFERROR(D26/Data!G26,0)</f>
        <v>320.28318584070797</v>
      </c>
      <c r="F26" s="56">
        <f>D26*Values!$B$4</f>
        <v>11031.321600000001</v>
      </c>
      <c r="G26" s="56">
        <f>E26*Values!$B$4</f>
        <v>97.622315044247799</v>
      </c>
      <c r="H26" s="48">
        <f>IFERROR(Data!P26/D26,0)</f>
        <v>6.41025641025641E-3</v>
      </c>
      <c r="I26" s="48">
        <f>IFERROR(Data!P26/Data!G26,0)</f>
        <v>2.0530973451327434</v>
      </c>
      <c r="J26" s="37">
        <f>Data!P26*Values!$B$4</f>
        <v>70.7136</v>
      </c>
      <c r="K26" s="48">
        <f>H26*Values!$B$5</f>
        <v>2.1031025641025641E-2</v>
      </c>
      <c r="L26" s="48">
        <f>IFERROR(J26/Data!G26,0)</f>
        <v>0.62578407079646015</v>
      </c>
      <c r="M26" s="56">
        <f>IFERROR(Data!L26/Data!G26,0)</f>
        <v>5.3451327433628322</v>
      </c>
      <c r="N26" s="43">
        <f>IFERROR(Data!L26/D26,0)</f>
        <v>1.6688770999115827E-2</v>
      </c>
      <c r="O26" s="43">
        <f>IFERROR(Data!L26/F26,0)</f>
        <v>5.4753185692637221E-2</v>
      </c>
      <c r="P26" s="43">
        <f>(Data!L26-AVERAGE(Data!$L:$L))/STDEV(Data!$L:$L)</f>
        <v>4.96136810020473E-2</v>
      </c>
      <c r="Q26" s="43">
        <f t="shared" si="1"/>
        <v>-0.21078522661656277</v>
      </c>
      <c r="R26" s="43">
        <f>IFERROR(M26/Data!J26,0)</f>
        <v>5.1395507147719538E-2</v>
      </c>
      <c r="S26" s="43">
        <f t="shared" si="2"/>
        <v>0.34623317006739451</v>
      </c>
      <c r="T26" s="38">
        <f>Values!$B$6*J26</f>
        <v>53473.459939165441</v>
      </c>
      <c r="U26" s="37">
        <f t="shared" si="0"/>
        <v>4.8474209961538461</v>
      </c>
      <c r="V26" s="37">
        <f>IFERROR(T26/Data!G26,0)</f>
        <v>473.21645963863222</v>
      </c>
      <c r="W26" s="38">
        <f t="shared" si="3"/>
        <v>5024.6290978448087</v>
      </c>
    </row>
    <row r="27" spans="1:23" x14ac:dyDescent="0.15">
      <c r="A27" s="29">
        <f>Data!A27</f>
        <v>26</v>
      </c>
      <c r="B27" s="43">
        <f>(Data!J27-AVERAGE(Data!$J:$J))/STDEV(Data!$J:$J)</f>
        <v>-0.88632179780644893</v>
      </c>
      <c r="C27" s="43">
        <f>(Data!K27-AVERAGE(Data!$K:$K))/STDEV(Data!$K:$K)</f>
        <v>-1.2617527282591774</v>
      </c>
      <c r="D27" s="38">
        <f>Data!N27*5200</f>
        <v>0</v>
      </c>
      <c r="E27" s="56">
        <f>IFERROR(D27/Data!G27,0)</f>
        <v>0</v>
      </c>
      <c r="F27" s="56">
        <f>D27*Values!$B$4</f>
        <v>0</v>
      </c>
      <c r="G27" s="56">
        <f>E27*Values!$B$4</f>
        <v>0</v>
      </c>
      <c r="H27" s="48">
        <f>IFERROR(Data!P27/D27,0)</f>
        <v>0</v>
      </c>
      <c r="I27" s="48">
        <f>IFERROR(Data!P27/Data!G27,0)</f>
        <v>0</v>
      </c>
      <c r="J27" s="37">
        <f>Data!P27*Values!$B$4</f>
        <v>0</v>
      </c>
      <c r="K27" s="48">
        <f>H27*Values!$B$5</f>
        <v>0</v>
      </c>
      <c r="L27" s="48">
        <f>IFERROR(J27/Data!G27,0)</f>
        <v>0</v>
      </c>
      <c r="M27" s="56">
        <f>IFERROR(Data!L27/Data!G27,0)</f>
        <v>5.8723404255319149</v>
      </c>
      <c r="N27" s="43">
        <f>IFERROR(Data!L27/D27,0)</f>
        <v>0</v>
      </c>
      <c r="O27" s="43">
        <f>IFERROR(Data!L27/F27,0)</f>
        <v>0</v>
      </c>
      <c r="P27" s="43">
        <f>(Data!L27-AVERAGE(Data!$L:$L))/STDEV(Data!$L:$L)</f>
        <v>-0.72076286260052602</v>
      </c>
      <c r="Q27" s="43">
        <f t="shared" si="1"/>
        <v>-8.5716608529141786E-2</v>
      </c>
      <c r="R27" s="43">
        <f>IFERROR(M27/Data!J27,0)</f>
        <v>5.9921841076856275E-2</v>
      </c>
      <c r="S27" s="43">
        <f t="shared" si="2"/>
        <v>9.6710482289029981E-2</v>
      </c>
      <c r="T27" s="38">
        <f>Values!$B$6*J27</f>
        <v>0</v>
      </c>
      <c r="U27" s="37">
        <f t="shared" si="0"/>
        <v>0</v>
      </c>
      <c r="V27" s="37">
        <f>IFERROR(T27/Data!G27,0)</f>
        <v>0</v>
      </c>
      <c r="W27" s="38">
        <f t="shared" si="3"/>
        <v>-0.63579374146814294</v>
      </c>
    </row>
    <row r="28" spans="1:23" x14ac:dyDescent="0.15">
      <c r="A28" s="29">
        <f>Data!A28</f>
        <v>27</v>
      </c>
      <c r="B28" s="43">
        <f>(Data!J28-AVERAGE(Data!$J:$J))/STDEV(Data!$J:$J)</f>
        <v>0.91759856104912163</v>
      </c>
      <c r="C28" s="43">
        <f>(Data!K28-AVERAGE(Data!$K:$K))/STDEV(Data!$K:$K)</f>
        <v>0.81681639076322443</v>
      </c>
      <c r="D28" s="38">
        <f>Data!N28*5200</f>
        <v>73528</v>
      </c>
      <c r="E28" s="56">
        <f>IFERROR(D28/Data!G28,0)</f>
        <v>656.5</v>
      </c>
      <c r="F28" s="56">
        <f>D28*Values!$B$4</f>
        <v>22411.3344</v>
      </c>
      <c r="G28" s="56">
        <f>E28*Values!$B$4</f>
        <v>200.10120000000001</v>
      </c>
      <c r="H28" s="48">
        <f>IFERROR(Data!P28/D28,0)</f>
        <v>3.491187030790991E-2</v>
      </c>
      <c r="I28" s="48">
        <f>IFERROR(Data!P28/Data!G28,0)</f>
        <v>22.919642857142858</v>
      </c>
      <c r="J28" s="37">
        <f>Data!P28*Values!$B$4</f>
        <v>782.42160000000001</v>
      </c>
      <c r="K28" s="48">
        <f>H28*Values!$B$5</f>
        <v>0.11454026058100315</v>
      </c>
      <c r="L28" s="48">
        <f>IFERROR(J28/Data!G28,0)</f>
        <v>6.9859071428571431</v>
      </c>
      <c r="M28" s="56">
        <f>IFERROR(Data!L28/Data!G28,0)</f>
        <v>10.875</v>
      </c>
      <c r="N28" s="43">
        <f>IFERROR(Data!L28/D28,0)</f>
        <v>1.6565118050266565E-2</v>
      </c>
      <c r="O28" s="43">
        <f>IFERROR(Data!L28/F28,0)</f>
        <v>5.4347500164916553E-2</v>
      </c>
      <c r="P28" s="43">
        <f>(Data!L28-AVERAGE(Data!$L:$L))/STDEV(Data!$L:$L)</f>
        <v>1.4917209912824743</v>
      </c>
      <c r="Q28" s="43">
        <f t="shared" si="1"/>
        <v>1.1010561584501264</v>
      </c>
      <c r="R28" s="43">
        <f>IFERROR(M28/Data!J28,0)</f>
        <v>7.9379562043795621E-2</v>
      </c>
      <c r="S28" s="43">
        <f t="shared" si="2"/>
        <v>1.1999323072076873</v>
      </c>
      <c r="T28" s="38">
        <f>Values!$B$6*J28</f>
        <v>591665.39510274865</v>
      </c>
      <c r="U28" s="37">
        <f t="shared" si="0"/>
        <v>26.400275170707758</v>
      </c>
      <c r="V28" s="37">
        <f>IFERROR(T28/Data!G28,0)</f>
        <v>5282.7267419888276</v>
      </c>
      <c r="W28" s="38">
        <f t="shared" si="3"/>
        <v>55602.187381698066</v>
      </c>
    </row>
    <row r="29" spans="1:23" x14ac:dyDescent="0.15">
      <c r="A29" s="29">
        <f>Data!A29</f>
        <v>28</v>
      </c>
      <c r="B29" s="43">
        <f>(Data!J29-AVERAGE(Data!$J:$J))/STDEV(Data!$J:$J)</f>
        <v>-1.0250849023338005</v>
      </c>
      <c r="C29" s="43">
        <f>(Data!K29-AVERAGE(Data!$K:$K))/STDEV(Data!$K:$K)</f>
        <v>-0.86583480082633901</v>
      </c>
      <c r="D29" s="38">
        <f>Data!N29*5200</f>
        <v>0</v>
      </c>
      <c r="E29" s="56">
        <f>IFERROR(D29/Data!G29,0)</f>
        <v>0</v>
      </c>
      <c r="F29" s="56">
        <f>D29*Values!$B$4</f>
        <v>0</v>
      </c>
      <c r="G29" s="56">
        <f>E29*Values!$B$4</f>
        <v>0</v>
      </c>
      <c r="H29" s="48">
        <f>IFERROR(Data!P29/D29,0)</f>
        <v>0</v>
      </c>
      <c r="I29" s="48">
        <f>IFERROR(Data!P29/Data!G29,0)</f>
        <v>0</v>
      </c>
      <c r="J29" s="37">
        <f>Data!P29*Values!$B$4</f>
        <v>0</v>
      </c>
      <c r="K29" s="48">
        <f>H29*Values!$B$5</f>
        <v>0</v>
      </c>
      <c r="L29" s="48">
        <f>IFERROR(J29/Data!G29,0)</f>
        <v>0</v>
      </c>
      <c r="M29" s="56">
        <f>IFERROR(Data!L29/Data!G29,0)</f>
        <v>5.520833333333333</v>
      </c>
      <c r="N29" s="43">
        <f>IFERROR(Data!L29/D29,0)</f>
        <v>0</v>
      </c>
      <c r="O29" s="43">
        <f>IFERROR(Data!L29/F29,0)</f>
        <v>0</v>
      </c>
      <c r="P29" s="43">
        <f>(Data!L29-AVERAGE(Data!$L:$L))/STDEV(Data!$L:$L)</f>
        <v>-0.74659866131890507</v>
      </c>
      <c r="Q29" s="43">
        <f t="shared" si="1"/>
        <v>-0.16910406238476472</v>
      </c>
      <c r="R29" s="43">
        <f>IFERROR(M29/Data!J29,0)</f>
        <v>5.8114035087719298E-2</v>
      </c>
      <c r="S29" s="43">
        <f t="shared" si="2"/>
        <v>0.16496590867719074</v>
      </c>
      <c r="T29" s="38">
        <f>Values!$B$6*J29</f>
        <v>0</v>
      </c>
      <c r="U29" s="37">
        <f t="shared" si="0"/>
        <v>0</v>
      </c>
      <c r="V29" s="37">
        <f>IFERROR(T29/Data!G29,0)</f>
        <v>0</v>
      </c>
      <c r="W29" s="38">
        <f t="shared" si="3"/>
        <v>-0.63579374146814294</v>
      </c>
    </row>
    <row r="30" spans="1:23" x14ac:dyDescent="0.15">
      <c r="A30" s="29">
        <f>Data!A30</f>
        <v>29</v>
      </c>
      <c r="B30" s="43">
        <f>(Data!J30-AVERAGE(Data!$J:$J))/STDEV(Data!$J:$J)</f>
        <v>1.2413791382796087</v>
      </c>
      <c r="C30" s="43">
        <f>(Data!K30-AVERAGE(Data!$K:$K))/STDEV(Data!$K:$K)</f>
        <v>1.0642650954087485</v>
      </c>
      <c r="D30" s="38">
        <f>Data!N30*5200</f>
        <v>40248</v>
      </c>
      <c r="E30" s="56">
        <f>IFERROR(D30/Data!G30,0)</f>
        <v>693.93103448275861</v>
      </c>
      <c r="F30" s="56">
        <f>D30*Values!$B$4</f>
        <v>12267.590400000001</v>
      </c>
      <c r="G30" s="56">
        <f>E30*Values!$B$4</f>
        <v>211.51017931034482</v>
      </c>
      <c r="H30" s="48">
        <f>IFERROR(Data!P30/D30,0)</f>
        <v>2.9293381037567085E-2</v>
      </c>
      <c r="I30" s="48">
        <f>IFERROR(Data!P30/Data!G30,0)</f>
        <v>20.327586206896552</v>
      </c>
      <c r="J30" s="37">
        <f>Data!P30*Values!$B$4</f>
        <v>359.35920000000004</v>
      </c>
      <c r="K30" s="48">
        <f>H30*Values!$B$5</f>
        <v>9.6106896243291592E-2</v>
      </c>
      <c r="L30" s="48">
        <f>IFERROR(J30/Data!G30,0)</f>
        <v>6.1958482758620699</v>
      </c>
      <c r="M30" s="56">
        <f>IFERROR(Data!L30/Data!G30,0)</f>
        <v>8.4655172413793096</v>
      </c>
      <c r="N30" s="43">
        <f>IFERROR(Data!L30/D30,0)</f>
        <v>1.2199363943549989E-2</v>
      </c>
      <c r="O30" s="43">
        <f>IFERROR(Data!L30/F30,0)</f>
        <v>4.0024159919783427E-2</v>
      </c>
      <c r="P30" s="43">
        <f>(Data!L30-AVERAGE(Data!$L:$L))/STDEV(Data!$L:$L)</f>
        <v>-0.21579043310493681</v>
      </c>
      <c r="Q30" s="43">
        <f t="shared" si="1"/>
        <v>0.52945849567269099</v>
      </c>
      <c r="R30" s="43">
        <f>IFERROR(M30/Data!J30,0)</f>
        <v>5.8788314176245207E-2</v>
      </c>
      <c r="S30" s="43">
        <f t="shared" si="2"/>
        <v>0.42650829174272425</v>
      </c>
      <c r="T30" s="38">
        <f>Values!$B$6*J30</f>
        <v>271746.59167360369</v>
      </c>
      <c r="U30" s="37">
        <f t="shared" si="0"/>
        <v>22.151586645214667</v>
      </c>
      <c r="V30" s="37">
        <f>IFERROR(T30/Data!G30,0)</f>
        <v>4685.2860633379951</v>
      </c>
      <c r="W30" s="38">
        <f t="shared" si="3"/>
        <v>25537.240530311206</v>
      </c>
    </row>
    <row r="31" spans="1:23" x14ac:dyDescent="0.15">
      <c r="A31" s="29">
        <f>Data!A31</f>
        <v>30</v>
      </c>
      <c r="B31" s="43">
        <f>(Data!J31-AVERAGE(Data!$J:$J))/STDEV(Data!$J:$J)</f>
        <v>-1.1175936386853682</v>
      </c>
      <c r="C31" s="43">
        <f>(Data!K31-AVERAGE(Data!$K:$K))/STDEV(Data!$K:$K)</f>
        <v>-1.0637937645427582</v>
      </c>
      <c r="D31" s="38">
        <f>Data!N31*5200</f>
        <v>0</v>
      </c>
      <c r="E31" s="56">
        <f>IFERROR(D31/Data!G31,0)</f>
        <v>0</v>
      </c>
      <c r="F31" s="56">
        <f>D31*Values!$B$4</f>
        <v>0</v>
      </c>
      <c r="G31" s="56">
        <f>E31*Values!$B$4</f>
        <v>0</v>
      </c>
      <c r="H31" s="48">
        <f>IFERROR(Data!P31/D31,0)</f>
        <v>0</v>
      </c>
      <c r="I31" s="48">
        <f>IFERROR(Data!P31/Data!G31,0)</f>
        <v>0</v>
      </c>
      <c r="J31" s="37">
        <f>Data!P31*Values!$B$4</f>
        <v>0</v>
      </c>
      <c r="K31" s="48">
        <f>H31*Values!$B$5</f>
        <v>0</v>
      </c>
      <c r="L31" s="48">
        <f>IFERROR(J31/Data!G31,0)</f>
        <v>0</v>
      </c>
      <c r="M31" s="56">
        <f>IFERROR(Data!L31/Data!G31,0)</f>
        <v>5.2435897435897436</v>
      </c>
      <c r="N31" s="43">
        <f>IFERROR(Data!L31/D31,0)</f>
        <v>0</v>
      </c>
      <c r="O31" s="43">
        <f>IFERROR(Data!L31/F31,0)</f>
        <v>0</v>
      </c>
      <c r="P31" s="43">
        <f>(Data!L31-AVERAGE(Data!$L:$L))/STDEV(Data!$L:$L)</f>
        <v>-0.40838456900558012</v>
      </c>
      <c r="Q31" s="43">
        <f t="shared" si="1"/>
        <v>-0.23487410674406911</v>
      </c>
      <c r="R31" s="43">
        <f>IFERROR(M31/Data!J31,0)</f>
        <v>5.6382685414943477E-2</v>
      </c>
      <c r="S31" s="43">
        <f t="shared" si="2"/>
        <v>0.21016056159764193</v>
      </c>
      <c r="T31" s="38">
        <f>Values!$B$6*J31</f>
        <v>0</v>
      </c>
      <c r="U31" s="37">
        <f t="shared" si="0"/>
        <v>0</v>
      </c>
      <c r="V31" s="37">
        <f>IFERROR(T31/Data!G31,0)</f>
        <v>0</v>
      </c>
      <c r="W31" s="38">
        <f t="shared" si="3"/>
        <v>-0.63579374146814294</v>
      </c>
    </row>
    <row r="32" spans="1:23" x14ac:dyDescent="0.15">
      <c r="A32" s="29">
        <f>Data!A32</f>
        <v>31</v>
      </c>
      <c r="B32" s="43">
        <f>(Data!J32-AVERAGE(Data!$J:$J))/STDEV(Data!$J:$J)</f>
        <v>0.31629177476393139</v>
      </c>
      <c r="C32" s="43">
        <f>(Data!K32-AVERAGE(Data!$K:$K))/STDEV(Data!$K:$K)</f>
        <v>0.51987794518859565</v>
      </c>
      <c r="D32" s="38">
        <f>Data!N32*5200</f>
        <v>235820</v>
      </c>
      <c r="E32" s="56">
        <f>IFERROR(D32/Data!G32,0)</f>
        <v>1179.0999999999999</v>
      </c>
      <c r="F32" s="56">
        <f>D32*Values!$B$4</f>
        <v>71877.936000000002</v>
      </c>
      <c r="G32" s="56">
        <f>E32*Values!$B$4</f>
        <v>359.38968</v>
      </c>
      <c r="H32" s="48">
        <f>IFERROR(Data!P32/D32,0)</f>
        <v>5.0250190823509459E-3</v>
      </c>
      <c r="I32" s="48">
        <f>IFERROR(Data!P32/Data!G32,0)</f>
        <v>5.9249999999999998</v>
      </c>
      <c r="J32" s="37">
        <f>Data!P32*Values!$B$4</f>
        <v>361.18800000000005</v>
      </c>
      <c r="K32" s="48">
        <f>H32*Values!$B$5</f>
        <v>1.6486283606140278E-2</v>
      </c>
      <c r="L32" s="48">
        <f>IFERROR(J32/Data!G32,0)</f>
        <v>1.8059400000000003</v>
      </c>
      <c r="M32" s="56">
        <f>IFERROR(Data!L32/Data!G32,0)</f>
        <v>5.87</v>
      </c>
      <c r="N32" s="43">
        <f>IFERROR(Data!L32/D32,0)</f>
        <v>4.9783733355949454E-3</v>
      </c>
      <c r="O32" s="43">
        <f>IFERROR(Data!L32/F32,0)</f>
        <v>1.6333245851689451E-2</v>
      </c>
      <c r="P32" s="43">
        <f>(Data!L32-AVERAGE(Data!$L:$L))/STDEV(Data!$L:$L)</f>
        <v>1.3883777964089583</v>
      </c>
      <c r="Q32" s="43">
        <f t="shared" si="1"/>
        <v>-8.6271823858722715E-2</v>
      </c>
      <c r="R32" s="43">
        <f>IFERROR(M32/Data!J32,0)</f>
        <v>4.7338709677419356E-2</v>
      </c>
      <c r="S32" s="43">
        <f t="shared" si="2"/>
        <v>-0.27276025095218759</v>
      </c>
      <c r="T32" s="38">
        <f>Values!$B$6*J32</f>
        <v>273129.5259823752</v>
      </c>
      <c r="U32" s="37">
        <f t="shared" si="0"/>
        <v>3.7999077489144262</v>
      </c>
      <c r="V32" s="37">
        <f>IFERROR(T32/Data!G32,0)</f>
        <v>1365.647629911876</v>
      </c>
      <c r="W32" s="38">
        <f t="shared" si="3"/>
        <v>25667.204277507404</v>
      </c>
    </row>
    <row r="33" spans="1:23" x14ac:dyDescent="0.15">
      <c r="A33" s="29">
        <f>Data!A33</f>
        <v>32</v>
      </c>
      <c r="B33" s="43">
        <f>(Data!J33-AVERAGE(Data!$J:$J))/STDEV(Data!$J:$J)</f>
        <v>-1.0713392705095843</v>
      </c>
      <c r="C33" s="43">
        <f>(Data!K33-AVERAGE(Data!$K:$K))/STDEV(Data!$K:$K)</f>
        <v>-1.2617527282591774</v>
      </c>
      <c r="D33" s="38">
        <f>Data!N33*5200</f>
        <v>0</v>
      </c>
      <c r="E33" s="56">
        <f>IFERROR(D33/Data!G33,0)</f>
        <v>0</v>
      </c>
      <c r="F33" s="56">
        <f>D33*Values!$B$4</f>
        <v>0</v>
      </c>
      <c r="G33" s="56">
        <f>E33*Values!$B$4</f>
        <v>0</v>
      </c>
      <c r="H33" s="48">
        <f>IFERROR(Data!P33/D33,0)</f>
        <v>0</v>
      </c>
      <c r="I33" s="48">
        <f>IFERROR(Data!P33/Data!G33,0)</f>
        <v>0</v>
      </c>
      <c r="J33" s="37">
        <f>Data!P33*Values!$B$4</f>
        <v>0</v>
      </c>
      <c r="K33" s="48">
        <f>H33*Values!$B$5</f>
        <v>0</v>
      </c>
      <c r="L33" s="48">
        <f>IFERROR(J33/Data!G33,0)</f>
        <v>0</v>
      </c>
      <c r="M33" s="56">
        <f>IFERROR(Data!L33/Data!G33,0)</f>
        <v>5.416666666666667</v>
      </c>
      <c r="N33" s="43">
        <f>IFERROR(Data!L33/D33,0)</f>
        <v>0</v>
      </c>
      <c r="O33" s="43">
        <f>IFERROR(Data!L33/F33,0)</f>
        <v>0</v>
      </c>
      <c r="P33" s="43">
        <f>(Data!L33-AVERAGE(Data!$L:$L))/STDEV(Data!$L:$L)</f>
        <v>-0.75834220619089543</v>
      </c>
      <c r="Q33" s="43">
        <f t="shared" si="1"/>
        <v>-0.19381535072785586</v>
      </c>
      <c r="R33" s="43">
        <f>IFERROR(M33/Data!J33,0)</f>
        <v>5.7624113475177305E-2</v>
      </c>
      <c r="S33" s="43">
        <f t="shared" si="2"/>
        <v>0.18090940569710215</v>
      </c>
      <c r="T33" s="38">
        <f>Values!$B$6*J33</f>
        <v>0</v>
      </c>
      <c r="U33" s="37">
        <f t="shared" si="0"/>
        <v>0</v>
      </c>
      <c r="V33" s="37">
        <f>IFERROR(T33/Data!G33,0)</f>
        <v>0</v>
      </c>
      <c r="W33" s="38">
        <f t="shared" si="3"/>
        <v>-0.63579374146814294</v>
      </c>
    </row>
    <row r="34" spans="1:23" x14ac:dyDescent="0.15">
      <c r="A34" s="29">
        <f>Data!A34</f>
        <v>33</v>
      </c>
      <c r="B34" s="43">
        <f>(Data!J34-AVERAGE(Data!$J:$J))/STDEV(Data!$J:$J)</f>
        <v>-0.3775237478728265</v>
      </c>
      <c r="C34" s="43">
        <f>(Data!K34-AVERAGE(Data!$K:$K))/STDEV(Data!$K:$K)</f>
        <v>-0.27195790967708133</v>
      </c>
      <c r="D34" s="38">
        <f>Data!N34*5200</f>
        <v>31460</v>
      </c>
      <c r="E34" s="56">
        <f>IFERROR(D34/Data!G34,0)</f>
        <v>299.61904761904759</v>
      </c>
      <c r="F34" s="56">
        <f>D34*Values!$B$4</f>
        <v>9589.0079999999998</v>
      </c>
      <c r="G34" s="56">
        <f>E34*Values!$B$4</f>
        <v>91.323885714285709</v>
      </c>
      <c r="H34" s="48">
        <f>IFERROR(Data!P34/D34,0)</f>
        <v>2.3680864589955501E-2</v>
      </c>
      <c r="I34" s="48">
        <f>IFERROR(Data!P34/Data!G34,0)</f>
        <v>7.0952380952380949</v>
      </c>
      <c r="J34" s="37">
        <f>Data!P34*Values!$B$4</f>
        <v>227.07600000000002</v>
      </c>
      <c r="K34" s="48">
        <f>H34*Values!$B$5</f>
        <v>7.7693127781309601E-2</v>
      </c>
      <c r="L34" s="48">
        <f>IFERROR(J34/Data!G34,0)</f>
        <v>2.1626285714285718</v>
      </c>
      <c r="M34" s="56">
        <f>IFERROR(Data!L34/Data!G34,0)</f>
        <v>6.1809523809523812</v>
      </c>
      <c r="N34" s="43">
        <f>IFERROR(Data!L34/D34,0)</f>
        <v>2.062937062937063E-2</v>
      </c>
      <c r="O34" s="43">
        <f>IFERROR(Data!L34/F34,0)</f>
        <v>6.7681662169851151E-2</v>
      </c>
      <c r="P34" s="43">
        <f>(Data!L34-AVERAGE(Data!$L:$L))/STDEV(Data!$L:$L)</f>
        <v>0.15530558484996132</v>
      </c>
      <c r="Q34" s="43">
        <f t="shared" si="1"/>
        <v>-1.2505097970546237E-2</v>
      </c>
      <c r="R34" s="43">
        <f>IFERROR(M34/Data!J34,0)</f>
        <v>5.6705985146352118E-2</v>
      </c>
      <c r="S34" s="43">
        <f t="shared" si="2"/>
        <v>3.3124003565356455E-2</v>
      </c>
      <c r="T34" s="38">
        <f>Values!$B$6*J34</f>
        <v>171714.3433391304</v>
      </c>
      <c r="U34" s="37">
        <f t="shared" ref="U34:U65" si="4">IFERROR(T34/F34,0)</f>
        <v>17.907414754386522</v>
      </c>
      <c r="V34" s="37">
        <f>IFERROR(T34/Data!G34,0)</f>
        <v>1635.3746984679085</v>
      </c>
      <c r="W34" s="38">
        <f t="shared" si="3"/>
        <v>16136.529483119637</v>
      </c>
    </row>
    <row r="35" spans="1:23" x14ac:dyDescent="0.15">
      <c r="A35" s="29">
        <f>Data!A35</f>
        <v>34</v>
      </c>
      <c r="B35" s="43">
        <f>(Data!J35-AVERAGE(Data!$J:$J))/STDEV(Data!$J:$J)</f>
        <v>-0.93257616598223281</v>
      </c>
      <c r="C35" s="43">
        <f>(Data!K35-AVERAGE(Data!$K:$K))/STDEV(Data!$K:$K)</f>
        <v>-0.86583480082633901</v>
      </c>
      <c r="D35" s="38">
        <f>Data!N35*5200</f>
        <v>0</v>
      </c>
      <c r="E35" s="56">
        <f>IFERROR(D35/Data!G35,0)</f>
        <v>0</v>
      </c>
      <c r="F35" s="56">
        <f>D35*Values!$B$4</f>
        <v>0</v>
      </c>
      <c r="G35" s="56">
        <f>E35*Values!$B$4</f>
        <v>0</v>
      </c>
      <c r="H35" s="48">
        <f>IFERROR(Data!P35/D35,0)</f>
        <v>0</v>
      </c>
      <c r="I35" s="48">
        <f>IFERROR(Data!P35/Data!G35,0)</f>
        <v>0</v>
      </c>
      <c r="J35" s="37">
        <f>Data!P35*Values!$B$4</f>
        <v>0</v>
      </c>
      <c r="K35" s="48">
        <f>H35*Values!$B$5</f>
        <v>0</v>
      </c>
      <c r="L35" s="48">
        <f>IFERROR(J35/Data!G35,0)</f>
        <v>0</v>
      </c>
      <c r="M35" s="56">
        <f>IFERROR(Data!L35/Data!G35,0)</f>
        <v>5.75</v>
      </c>
      <c r="N35" s="43">
        <f>IFERROR(Data!L35/D35,0)</f>
        <v>0</v>
      </c>
      <c r="O35" s="43">
        <f>IFERROR(Data!L35/F35,0)</f>
        <v>0</v>
      </c>
      <c r="P35" s="43">
        <f>(Data!L35-AVERAGE(Data!$L:$L))/STDEV(Data!$L:$L)</f>
        <v>-0.72076286260052602</v>
      </c>
      <c r="Q35" s="43">
        <f t="shared" si="1"/>
        <v>-0.11473922802996388</v>
      </c>
      <c r="R35" s="43">
        <f>IFERROR(M35/Data!J35,0)</f>
        <v>5.9278350515463915E-2</v>
      </c>
      <c r="S35" s="43">
        <f t="shared" si="2"/>
        <v>0.12303469916488285</v>
      </c>
      <c r="T35" s="38">
        <f>Values!$B$6*J35</f>
        <v>0</v>
      </c>
      <c r="U35" s="37">
        <f t="shared" si="4"/>
        <v>0</v>
      </c>
      <c r="V35" s="37">
        <f>IFERROR(T35/Data!G35,0)</f>
        <v>0</v>
      </c>
      <c r="W35" s="38">
        <f t="shared" si="3"/>
        <v>-0.63579374146814294</v>
      </c>
    </row>
    <row r="36" spans="1:23" x14ac:dyDescent="0.15">
      <c r="A36" s="29">
        <f>Data!A36</f>
        <v>35</v>
      </c>
      <c r="B36" s="43">
        <f>(Data!J36-AVERAGE(Data!$J:$J))/STDEV(Data!$J:$J)</f>
        <v>-0.93257616598223281</v>
      </c>
      <c r="C36" s="43">
        <f>(Data!K36-AVERAGE(Data!$K:$K))/STDEV(Data!$K:$K)</f>
        <v>-1.2122629873300728</v>
      </c>
      <c r="D36" s="38">
        <f>Data!N36*5200</f>
        <v>0</v>
      </c>
      <c r="E36" s="56">
        <f>IFERROR(D36/Data!G36,0)</f>
        <v>0</v>
      </c>
      <c r="F36" s="56">
        <f>D36*Values!$B$4</f>
        <v>0</v>
      </c>
      <c r="G36" s="56">
        <f>E36*Values!$B$4</f>
        <v>0</v>
      </c>
      <c r="H36" s="48">
        <f>IFERROR(Data!P36/D36,0)</f>
        <v>0</v>
      </c>
      <c r="I36" s="48">
        <f>IFERROR(Data!P36/Data!G36,0)</f>
        <v>0</v>
      </c>
      <c r="J36" s="37">
        <f>Data!P36*Values!$B$4</f>
        <v>0</v>
      </c>
      <c r="K36" s="48">
        <f>H36*Values!$B$5</f>
        <v>0</v>
      </c>
      <c r="L36" s="48">
        <f>IFERROR(J36/Data!G36,0)</f>
        <v>0</v>
      </c>
      <c r="M36" s="56">
        <f>IFERROR(Data!L36/Data!G36,0)</f>
        <v>5.708333333333333</v>
      </c>
      <c r="N36" s="43">
        <f>IFERROR(Data!L36/D36,0)</f>
        <v>0</v>
      </c>
      <c r="O36" s="43">
        <f>IFERROR(Data!L36/F36,0)</f>
        <v>0</v>
      </c>
      <c r="P36" s="43">
        <f>(Data!L36-AVERAGE(Data!$L:$L))/STDEV(Data!$L:$L)</f>
        <v>-0.72546028054932221</v>
      </c>
      <c r="Q36" s="43">
        <f t="shared" si="1"/>
        <v>-0.12462374336720046</v>
      </c>
      <c r="R36" s="43">
        <f>IFERROR(M36/Data!J36,0)</f>
        <v>5.8848797250859106E-2</v>
      </c>
      <c r="S36" s="43">
        <f t="shared" si="2"/>
        <v>0.13363384988071286</v>
      </c>
      <c r="T36" s="38">
        <f>Values!$B$6*J36</f>
        <v>0</v>
      </c>
      <c r="U36" s="37">
        <f t="shared" si="4"/>
        <v>0</v>
      </c>
      <c r="V36" s="37">
        <f>IFERROR(T36/Data!G36,0)</f>
        <v>0</v>
      </c>
      <c r="W36" s="38">
        <f t="shared" si="3"/>
        <v>-0.63579374146814294</v>
      </c>
    </row>
    <row r="37" spans="1:23" x14ac:dyDescent="0.15">
      <c r="A37" s="29">
        <f>Data!A37</f>
        <v>36</v>
      </c>
      <c r="B37" s="43">
        <f>(Data!J37-AVERAGE(Data!$J:$J))/STDEV(Data!$J:$J)</f>
        <v>0.40880051111549914</v>
      </c>
      <c r="C37" s="43">
        <f>(Data!K37-AVERAGE(Data!$K:$K))/STDEV(Data!$K:$K)</f>
        <v>0.86630613169232928</v>
      </c>
      <c r="D37" s="38">
        <f>Data!N37*5200</f>
        <v>113879.99999999999</v>
      </c>
      <c r="E37" s="56">
        <f>IFERROR(D37/Data!G37,0)</f>
        <v>1251.4285714285713</v>
      </c>
      <c r="F37" s="56">
        <f>D37*Values!$B$4</f>
        <v>34710.623999999996</v>
      </c>
      <c r="G37" s="56">
        <f>E37*Values!$B$4</f>
        <v>381.43542857142859</v>
      </c>
      <c r="H37" s="48">
        <f>IFERROR(Data!P37/D37,0)</f>
        <v>4.8823322795925545E-3</v>
      </c>
      <c r="I37" s="48">
        <f>IFERROR(Data!P37/Data!G37,0)</f>
        <v>6.1098901098901095</v>
      </c>
      <c r="J37" s="37">
        <f>Data!P37*Values!$B$4</f>
        <v>169.46880000000002</v>
      </c>
      <c r="K37" s="48">
        <f>H37*Values!$B$5</f>
        <v>1.6018151036178437E-2</v>
      </c>
      <c r="L37" s="48">
        <f>IFERROR(J37/Data!G37,0)</f>
        <v>1.8622945054945057</v>
      </c>
      <c r="M37" s="56">
        <f>IFERROR(Data!L37/Data!G37,0)</f>
        <v>6.5604395604395602</v>
      </c>
      <c r="N37" s="43">
        <f>IFERROR(Data!L37/D37,0)</f>
        <v>5.2423603793466814E-3</v>
      </c>
      <c r="O37" s="43">
        <f>IFERROR(Data!L37/F37,0)</f>
        <v>1.7199345076596723E-2</v>
      </c>
      <c r="P37" s="43">
        <f>(Data!L37-AVERAGE(Data!$L:$L))/STDEV(Data!$L:$L)</f>
        <v>3.3172718181260677E-2</v>
      </c>
      <c r="Q37" s="43">
        <f t="shared" si="1"/>
        <v>7.7520026331669226E-2</v>
      </c>
      <c r="R37" s="43">
        <f>IFERROR(M37/Data!J37,0)</f>
        <v>5.2066980638409206E-2</v>
      </c>
      <c r="S37" s="43">
        <f t="shared" si="2"/>
        <v>0.18962800736266044</v>
      </c>
      <c r="T37" s="38">
        <f>Values!$B$6*J37</f>
        <v>128151.91261282752</v>
      </c>
      <c r="U37" s="37">
        <f t="shared" si="4"/>
        <v>3.6920083203582723</v>
      </c>
      <c r="V37" s="37">
        <f>IFERROR(T37/Data!G37,0)</f>
        <v>1408.2627759651377</v>
      </c>
      <c r="W37" s="38">
        <f t="shared" si="3"/>
        <v>12042.671446439437</v>
      </c>
    </row>
    <row r="38" spans="1:23" x14ac:dyDescent="0.15">
      <c r="A38" s="29">
        <f>Data!A38</f>
        <v>37</v>
      </c>
      <c r="B38" s="43">
        <f>(Data!J38-AVERAGE(Data!$J:$J))/STDEV(Data!$J:$J)</f>
        <v>0.54756361564285072</v>
      </c>
      <c r="C38" s="43">
        <f>(Data!K38-AVERAGE(Data!$K:$K))/STDEV(Data!$K:$K)</f>
        <v>1.1137548363378533</v>
      </c>
      <c r="D38" s="38">
        <f>Data!N38*5200</f>
        <v>260416</v>
      </c>
      <c r="E38" s="56">
        <f>IFERROR(D38/Data!G38,0)</f>
        <v>1178.3529411764705</v>
      </c>
      <c r="F38" s="56">
        <f>D38*Values!$B$4</f>
        <v>79374.796800000011</v>
      </c>
      <c r="G38" s="56">
        <f>E38*Values!$B$4</f>
        <v>359.16197647058823</v>
      </c>
      <c r="H38" s="48">
        <f>IFERROR(Data!P38/D38,0)</f>
        <v>4.9958527893831407E-3</v>
      </c>
      <c r="I38" s="48">
        <f>IFERROR(Data!P38/Data!G38,0)</f>
        <v>5.886877828054299</v>
      </c>
      <c r="J38" s="37">
        <f>Data!P38*Values!$B$4</f>
        <v>396.54480000000001</v>
      </c>
      <c r="K38" s="48">
        <f>H38*Values!$B$5</f>
        <v>1.6390593665519784E-2</v>
      </c>
      <c r="L38" s="48">
        <f>IFERROR(J38/Data!G38,0)</f>
        <v>1.7943203619909502</v>
      </c>
      <c r="M38" s="56">
        <f>IFERROR(Data!L38/Data!G38,0)</f>
        <v>5.7149321266968327</v>
      </c>
      <c r="N38" s="43">
        <f>IFERROR(Data!L38/D38,0)</f>
        <v>4.8499324158269843E-3</v>
      </c>
      <c r="O38" s="43">
        <f>IFERROR(Data!L38/F38,0)</f>
        <v>1.5911851757962545E-2</v>
      </c>
      <c r="P38" s="43">
        <f>(Data!L38-AVERAGE(Data!$L:$L))/STDEV(Data!$L:$L)</f>
        <v>1.5974128951303883</v>
      </c>
      <c r="Q38" s="43">
        <f t="shared" si="1"/>
        <v>-0.12305832238619005</v>
      </c>
      <c r="R38" s="43">
        <f>IFERROR(M38/Data!J38,0)</f>
        <v>4.4301799431758396E-2</v>
      </c>
      <c r="S38" s="43">
        <f t="shared" si="2"/>
        <v>-0.2247379461867953</v>
      </c>
      <c r="T38" s="38">
        <f>Values!$B$6*J38</f>
        <v>299866.25595195789</v>
      </c>
      <c r="U38" s="37">
        <f t="shared" si="4"/>
        <v>3.7778522659721361</v>
      </c>
      <c r="V38" s="37">
        <f>IFERROR(T38/Data!G38,0)</f>
        <v>1356.8608866604429</v>
      </c>
      <c r="W38" s="38">
        <f t="shared" si="3"/>
        <v>28179.836723300541</v>
      </c>
    </row>
    <row r="39" spans="1:23" x14ac:dyDescent="0.15">
      <c r="A39" s="29">
        <f>Data!A39</f>
        <v>38</v>
      </c>
      <c r="B39" s="43">
        <f>(Data!J39-AVERAGE(Data!$J:$J))/STDEV(Data!$J:$J)</f>
        <v>-9.9997538818123344E-2</v>
      </c>
      <c r="C39" s="43">
        <f>(Data!K39-AVERAGE(Data!$K:$K))/STDEV(Data!$K:$K)</f>
        <v>-0.32144765060618613</v>
      </c>
      <c r="D39" s="38">
        <f>Data!N39*5200</f>
        <v>8424</v>
      </c>
      <c r="E39" s="56">
        <f>IFERROR(D39/Data!G39,0)</f>
        <v>324</v>
      </c>
      <c r="F39" s="56">
        <f>D39*Values!$B$4</f>
        <v>2567.6352000000002</v>
      </c>
      <c r="G39" s="56">
        <f>E39*Values!$B$4</f>
        <v>98.755200000000002</v>
      </c>
      <c r="H39" s="48">
        <f>IFERROR(Data!P39/D39,0)</f>
        <v>2.4335232668566003E-2</v>
      </c>
      <c r="I39" s="48">
        <f>IFERROR(Data!P39/Data!G39,0)</f>
        <v>7.884615384615385</v>
      </c>
      <c r="J39" s="37">
        <f>Data!P39*Values!$B$4</f>
        <v>62.484000000000002</v>
      </c>
      <c r="K39" s="48">
        <f>H39*Values!$B$5</f>
        <v>7.9840004748338078E-2</v>
      </c>
      <c r="L39" s="48">
        <f>IFERROR(J39/Data!G39,0)</f>
        <v>2.4032307692307695</v>
      </c>
      <c r="M39" s="56">
        <f>IFERROR(Data!L39/Data!G39,0)</f>
        <v>6.5384615384615383</v>
      </c>
      <c r="N39" s="43">
        <f>IFERROR(Data!L39/D39,0)</f>
        <v>2.0180436847103515E-2</v>
      </c>
      <c r="O39" s="43">
        <f>IFERROR(Data!L39/F39,0)</f>
        <v>6.6208782306770048E-2</v>
      </c>
      <c r="P39" s="43">
        <f>(Data!L39-AVERAGE(Data!$L:$L))/STDEV(Data!$L:$L)</f>
        <v>-0.96972601388672353</v>
      </c>
      <c r="Q39" s="43">
        <f t="shared" si="1"/>
        <v>7.2306216043896143E-2</v>
      </c>
      <c r="R39" s="43">
        <f>IFERROR(M39/Data!J39,0)</f>
        <v>5.6856187290969896E-2</v>
      </c>
      <c r="S39" s="43">
        <f t="shared" si="2"/>
        <v>-0.72307995675181069</v>
      </c>
      <c r="T39" s="38">
        <f>Values!$B$6*J39</f>
        <v>47250.255549693597</v>
      </c>
      <c r="U39" s="37">
        <f t="shared" si="4"/>
        <v>18.402246374287746</v>
      </c>
      <c r="V39" s="37">
        <f>IFERROR(T39/Data!G39,0)</f>
        <v>1817.3175211420614</v>
      </c>
      <c r="W39" s="38">
        <f t="shared" si="3"/>
        <v>4439.7922354619222</v>
      </c>
    </row>
    <row r="40" spans="1:23" x14ac:dyDescent="0.15">
      <c r="A40" s="29">
        <f>Data!A40</f>
        <v>39</v>
      </c>
      <c r="B40" s="43">
        <f>(Data!J40-AVERAGE(Data!$J:$J))/STDEV(Data!$J:$J)</f>
        <v>1.0101072974006893</v>
      </c>
      <c r="C40" s="43">
        <f>(Data!K40-AVERAGE(Data!$K:$K))/STDEV(Data!$K:$K)</f>
        <v>0.66834716797590998</v>
      </c>
      <c r="D40" s="38">
        <f>Data!N40*5200</f>
        <v>8944</v>
      </c>
      <c r="E40" s="56">
        <f>IFERROR(D40/Data!G40,0)</f>
        <v>447.2</v>
      </c>
      <c r="F40" s="56">
        <f>D40*Values!$B$4</f>
        <v>2726.1312000000003</v>
      </c>
      <c r="G40" s="56">
        <f>E40*Values!$B$4</f>
        <v>136.30655999999999</v>
      </c>
      <c r="H40" s="48">
        <f>IFERROR(Data!P40/D40,0)</f>
        <v>5.9257602862254023E-3</v>
      </c>
      <c r="I40" s="48">
        <f>IFERROR(Data!P40/Data!G40,0)</f>
        <v>2.65</v>
      </c>
      <c r="J40" s="37">
        <f>Data!P40*Values!$B$4</f>
        <v>16.154400000000003</v>
      </c>
      <c r="K40" s="48">
        <f>H40*Values!$B$5</f>
        <v>1.9441471377459749E-2</v>
      </c>
      <c r="L40" s="48">
        <f>IFERROR(J40/Data!G40,0)</f>
        <v>0.8077200000000001</v>
      </c>
      <c r="M40" s="56">
        <f>IFERROR(Data!L40/Data!G40,0)</f>
        <v>6.95</v>
      </c>
      <c r="N40" s="43">
        <f>IFERROR(Data!L40/D40,0)</f>
        <v>1.5541144901610017E-2</v>
      </c>
      <c r="O40" s="43">
        <f>IFERROR(Data!L40/F40,0)</f>
        <v>5.0988008207381946E-2</v>
      </c>
      <c r="P40" s="43">
        <f>(Data!L40-AVERAGE(Data!$L:$L))/STDEV(Data!$L:$L)</f>
        <v>-1.0425359920930644</v>
      </c>
      <c r="Q40" s="43">
        <f t="shared" si="1"/>
        <v>0.16993481368244756</v>
      </c>
      <c r="R40" s="43">
        <f>IFERROR(M40/Data!J40,0)</f>
        <v>0.05</v>
      </c>
      <c r="S40" s="43">
        <f t="shared" si="2"/>
        <v>0.16823441838282041</v>
      </c>
      <c r="T40" s="38">
        <f>Values!$B$6*J40</f>
        <v>12215.919727481762</v>
      </c>
      <c r="U40" s="37">
        <f t="shared" si="4"/>
        <v>4.4810461534212882</v>
      </c>
      <c r="V40" s="37">
        <f>IFERROR(T40/Data!G40,0)</f>
        <v>610.7959863740881</v>
      </c>
      <c r="W40" s="38">
        <f t="shared" si="3"/>
        <v>1147.3773064916038</v>
      </c>
    </row>
    <row r="41" spans="1:23" x14ac:dyDescent="0.15">
      <c r="A41" s="29">
        <f>Data!A41</f>
        <v>40</v>
      </c>
      <c r="B41" s="43">
        <f>(Data!J41-AVERAGE(Data!$J:$J))/STDEV(Data!$J:$J)</f>
        <v>-0.97883053415801669</v>
      </c>
      <c r="C41" s="43">
        <f>(Data!K41-AVERAGE(Data!$K:$K))/STDEV(Data!$K:$K)</f>
        <v>-0.86583480082633901</v>
      </c>
      <c r="D41" s="38">
        <f>Data!N41*5200</f>
        <v>0</v>
      </c>
      <c r="E41" s="56">
        <f>IFERROR(D41/Data!G41,0)</f>
        <v>0</v>
      </c>
      <c r="F41" s="56">
        <f>D41*Values!$B$4</f>
        <v>0</v>
      </c>
      <c r="G41" s="56">
        <f>E41*Values!$B$4</f>
        <v>0</v>
      </c>
      <c r="H41" s="48">
        <f>IFERROR(Data!P41/D41,0)</f>
        <v>0</v>
      </c>
      <c r="I41" s="48">
        <f>IFERROR(Data!P41/Data!G41,0)</f>
        <v>0</v>
      </c>
      <c r="J41" s="37">
        <f>Data!P41*Values!$B$4</f>
        <v>0</v>
      </c>
      <c r="K41" s="48">
        <f>H41*Values!$B$5</f>
        <v>0</v>
      </c>
      <c r="L41" s="48">
        <f>IFERROR(J41/Data!G41,0)</f>
        <v>0</v>
      </c>
      <c r="M41" s="56">
        <f>IFERROR(Data!L41/Data!G41,0)</f>
        <v>5.541666666666667</v>
      </c>
      <c r="N41" s="43">
        <f>IFERROR(Data!L41/D41,0)</f>
        <v>0</v>
      </c>
      <c r="O41" s="43">
        <f>IFERROR(Data!L41/F41,0)</f>
        <v>0</v>
      </c>
      <c r="P41" s="43">
        <f>(Data!L41-AVERAGE(Data!$L:$L))/STDEV(Data!$L:$L)</f>
        <v>-0.74424995234450697</v>
      </c>
      <c r="Q41" s="43">
        <f t="shared" si="1"/>
        <v>-0.16416180471614633</v>
      </c>
      <c r="R41" s="43">
        <f>IFERROR(M41/Data!J41,0)</f>
        <v>5.7725694444444448E-2</v>
      </c>
      <c r="S41" s="43">
        <f t="shared" si="2"/>
        <v>0.16771218202480492</v>
      </c>
      <c r="T41" s="38">
        <f>Values!$B$6*J41</f>
        <v>0</v>
      </c>
      <c r="U41" s="37">
        <f t="shared" si="4"/>
        <v>0</v>
      </c>
      <c r="V41" s="37">
        <f>IFERROR(T41/Data!G41,0)</f>
        <v>0</v>
      </c>
      <c r="W41" s="38">
        <f t="shared" si="3"/>
        <v>-0.63579374146814294</v>
      </c>
    </row>
    <row r="42" spans="1:23" x14ac:dyDescent="0.15">
      <c r="A42" s="29">
        <f>Data!A42</f>
        <v>41</v>
      </c>
      <c r="B42" s="43">
        <f>(Data!J42-AVERAGE(Data!$J:$J))/STDEV(Data!$J:$J)</f>
        <v>-0.14625190699390719</v>
      </c>
      <c r="C42" s="43">
        <f>(Data!K42-AVERAGE(Data!$K:$K))/STDEV(Data!$K:$K)</f>
        <v>-0.27195790967708133</v>
      </c>
      <c r="D42" s="38">
        <f>Data!N42*5200</f>
        <v>26260</v>
      </c>
      <c r="E42" s="56">
        <f>IFERROR(D42/Data!G42,0)</f>
        <v>298.40909090909093</v>
      </c>
      <c r="F42" s="56">
        <f>D42*Values!$B$4</f>
        <v>8004.0480000000007</v>
      </c>
      <c r="G42" s="56">
        <f>E42*Values!$B$4</f>
        <v>90.955090909090927</v>
      </c>
      <c r="H42" s="48">
        <f>IFERROR(Data!P42/D42,0)</f>
        <v>2.8827113480578828E-2</v>
      </c>
      <c r="I42" s="48">
        <f>IFERROR(Data!P42/Data!G42,0)</f>
        <v>8.6022727272727266</v>
      </c>
      <c r="J42" s="37">
        <f>Data!P42*Values!$B$4</f>
        <v>230.73360000000002</v>
      </c>
      <c r="K42" s="48">
        <f>H42*Values!$B$5</f>
        <v>9.4577146991622243E-2</v>
      </c>
      <c r="L42" s="48">
        <f>IFERROR(J42/Data!G42,0)</f>
        <v>2.6219727272727273</v>
      </c>
      <c r="M42" s="56">
        <f>IFERROR(Data!L42/Data!G42,0)</f>
        <v>6.2840909090909092</v>
      </c>
      <c r="N42" s="43">
        <f>IFERROR(Data!L42/D42,0)</f>
        <v>2.1058644325971057E-2</v>
      </c>
      <c r="O42" s="43">
        <f>IFERROR(Data!L42/F42,0)</f>
        <v>6.9090040439537592E-2</v>
      </c>
      <c r="P42" s="43">
        <f>(Data!L42-AVERAGE(Data!$L:$L))/STDEV(Data!$L:$L)</f>
        <v>-7.0170476692255263E-2</v>
      </c>
      <c r="Q42" s="43">
        <f t="shared" si="1"/>
        <v>1.1962286747340452E-2</v>
      </c>
      <c r="R42" s="43">
        <f>IFERROR(M42/Data!J42,0)</f>
        <v>5.5123604465709727E-2</v>
      </c>
      <c r="S42" s="43">
        <f t="shared" si="2"/>
        <v>-8.1792347144155855E-2</v>
      </c>
      <c r="T42" s="38">
        <f>Values!$B$6*J42</f>
        <v>174480.21195667345</v>
      </c>
      <c r="U42" s="37">
        <f t="shared" si="4"/>
        <v>21.798996202505712</v>
      </c>
      <c r="V42" s="37">
        <f>IFERROR(T42/Data!G42,0)</f>
        <v>1982.7296813258347</v>
      </c>
      <c r="W42" s="38">
        <f t="shared" si="3"/>
        <v>16396.456977512033</v>
      </c>
    </row>
    <row r="43" spans="1:23" x14ac:dyDescent="0.15">
      <c r="A43" s="29">
        <f>Data!A43</f>
        <v>42</v>
      </c>
      <c r="B43" s="43">
        <f>(Data!J43-AVERAGE(Data!$J:$J))/STDEV(Data!$J:$J)</f>
        <v>0.82508982469755388</v>
      </c>
      <c r="C43" s="43">
        <f>(Data!K43-AVERAGE(Data!$K:$K))/STDEV(Data!$K:$K)</f>
        <v>2.4980535897547524E-2</v>
      </c>
      <c r="D43" s="38">
        <f>Data!N43*5200</f>
        <v>5616</v>
      </c>
      <c r="E43" s="56">
        <f>IFERROR(D43/Data!G43,0)</f>
        <v>468</v>
      </c>
      <c r="F43" s="56">
        <f>D43*Values!$B$4</f>
        <v>1711.7568000000001</v>
      </c>
      <c r="G43" s="56">
        <f>E43*Values!$B$4</f>
        <v>142.6464</v>
      </c>
      <c r="H43" s="48">
        <f>IFERROR(Data!P43/D43,0)</f>
        <v>0</v>
      </c>
      <c r="I43" s="48">
        <f>IFERROR(Data!P43/Data!G43,0)</f>
        <v>0</v>
      </c>
      <c r="J43" s="37">
        <f>Data!P43*Values!$B$4</f>
        <v>0</v>
      </c>
      <c r="K43" s="48">
        <f>H43*Values!$B$5</f>
        <v>0</v>
      </c>
      <c r="L43" s="48">
        <f>IFERROR(J43/Data!G43,0)</f>
        <v>0</v>
      </c>
      <c r="M43" s="56">
        <f>IFERROR(Data!L43/Data!G43,0)</f>
        <v>13.833333333333334</v>
      </c>
      <c r="N43" s="43">
        <f>IFERROR(Data!L43/D43,0)</f>
        <v>2.9558404558404559E-2</v>
      </c>
      <c r="O43" s="43">
        <f>IFERROR(Data!L43/F43,0)</f>
        <v>9.6976392908151438E-2</v>
      </c>
      <c r="P43" s="43">
        <f>(Data!L43-AVERAGE(Data!$L:$L))/STDEV(Data!$L:$L)</f>
        <v>-0.97912084978431591</v>
      </c>
      <c r="Q43" s="43">
        <f t="shared" si="1"/>
        <v>1.8028567473939185</v>
      </c>
      <c r="R43" s="43">
        <f>IFERROR(M43/Data!J43,0)</f>
        <v>0.10246913580246914</v>
      </c>
      <c r="S43" s="43">
        <f t="shared" si="2"/>
        <v>2.1850430018995524</v>
      </c>
      <c r="T43" s="38">
        <f>Values!$B$6*J43</f>
        <v>0</v>
      </c>
      <c r="U43" s="37">
        <f t="shared" si="4"/>
        <v>0</v>
      </c>
      <c r="V43" s="37">
        <f>IFERROR(T43/Data!G43,0)</f>
        <v>0</v>
      </c>
      <c r="W43" s="38">
        <f t="shared" si="3"/>
        <v>-0.63579374146814294</v>
      </c>
    </row>
    <row r="44" spans="1:23" x14ac:dyDescent="0.15">
      <c r="A44" s="29">
        <f>Data!A44</f>
        <v>43</v>
      </c>
      <c r="B44" s="43">
        <f>(Data!J44-AVERAGE(Data!$J:$J))/STDEV(Data!$J:$J)</f>
        <v>-1.0713392705095843</v>
      </c>
      <c r="C44" s="43">
        <f>(Data!K44-AVERAGE(Data!$K:$K))/STDEV(Data!$K:$K)</f>
        <v>-1.2122629873300728</v>
      </c>
      <c r="D44" s="38">
        <f>Data!N44*5200</f>
        <v>0</v>
      </c>
      <c r="E44" s="56">
        <f>IFERROR(D44/Data!G44,0)</f>
        <v>0</v>
      </c>
      <c r="F44" s="56">
        <f>D44*Values!$B$4</f>
        <v>0</v>
      </c>
      <c r="G44" s="56">
        <f>E44*Values!$B$4</f>
        <v>0</v>
      </c>
      <c r="H44" s="48">
        <f>IFERROR(Data!P44/D44,0)</f>
        <v>0</v>
      </c>
      <c r="I44" s="48">
        <f>IFERROR(Data!P44/Data!G44,0)</f>
        <v>0</v>
      </c>
      <c r="J44" s="37">
        <f>Data!P44*Values!$B$4</f>
        <v>0</v>
      </c>
      <c r="K44" s="48">
        <f>H44*Values!$B$5</f>
        <v>0</v>
      </c>
      <c r="L44" s="48">
        <f>IFERROR(J44/Data!G44,0)</f>
        <v>0</v>
      </c>
      <c r="M44" s="56">
        <f>IFERROR(Data!L44/Data!G44,0)</f>
        <v>5.25</v>
      </c>
      <c r="N44" s="43">
        <f>IFERROR(Data!L44/D44,0)</f>
        <v>0</v>
      </c>
      <c r="O44" s="43">
        <f>IFERROR(Data!L44/F44,0)</f>
        <v>0</v>
      </c>
      <c r="P44" s="43">
        <f>(Data!L44-AVERAGE(Data!$L:$L))/STDEV(Data!$L:$L)</f>
        <v>-0.77713187798608019</v>
      </c>
      <c r="Q44" s="43">
        <f t="shared" si="1"/>
        <v>-0.23335341207680196</v>
      </c>
      <c r="R44" s="43">
        <f>IFERROR(M44/Data!J44,0)</f>
        <v>5.5851063829787231E-2</v>
      </c>
      <c r="S44" s="43">
        <f t="shared" si="2"/>
        <v>0.21781467225205609</v>
      </c>
      <c r="T44" s="38">
        <f>Values!$B$6*J44</f>
        <v>0</v>
      </c>
      <c r="U44" s="37">
        <f t="shared" si="4"/>
        <v>0</v>
      </c>
      <c r="V44" s="37">
        <f>IFERROR(T44/Data!G44,0)</f>
        <v>0</v>
      </c>
      <c r="W44" s="38">
        <f t="shared" si="3"/>
        <v>-0.63579374146814294</v>
      </c>
    </row>
    <row r="45" spans="1:23" x14ac:dyDescent="0.15">
      <c r="A45" s="29">
        <f>Data!A45</f>
        <v>44</v>
      </c>
      <c r="B45" s="43">
        <f>(Data!J45-AVERAGE(Data!$J:$J))/STDEV(Data!$J:$J)</f>
        <v>1.2876335064553925</v>
      </c>
      <c r="C45" s="43">
        <f>(Data!K45-AVERAGE(Data!$K:$K))/STDEV(Data!$K:$K)</f>
        <v>0.96528561355053888</v>
      </c>
      <c r="D45" s="38">
        <f>Data!N45*5200</f>
        <v>84344</v>
      </c>
      <c r="E45" s="56">
        <f>IFERROR(D45/Data!G45,0)</f>
        <v>869.52577319587624</v>
      </c>
      <c r="F45" s="56">
        <f>D45*Values!$B$4</f>
        <v>25708.051200000002</v>
      </c>
      <c r="G45" s="56">
        <f>E45*Values!$B$4</f>
        <v>265.03145567010307</v>
      </c>
      <c r="H45" s="48">
        <f>IFERROR(Data!P45/D45,0)</f>
        <v>1.9112207151664611E-2</v>
      </c>
      <c r="I45" s="48">
        <f>IFERROR(Data!P45/Data!G45,0)</f>
        <v>16.618556701030929</v>
      </c>
      <c r="J45" s="37">
        <f>Data!P45*Values!$B$4</f>
        <v>491.33760000000001</v>
      </c>
      <c r="K45" s="48">
        <f>H45*Values!$B$5</f>
        <v>6.2704093711467318E-2</v>
      </c>
      <c r="L45" s="48">
        <f>IFERROR(J45/Data!G45,0)</f>
        <v>5.0653360824742268</v>
      </c>
      <c r="M45" s="56">
        <f>IFERROR(Data!L45/Data!G45,0)</f>
        <v>11.938144329896907</v>
      </c>
      <c r="N45" s="43">
        <f>IFERROR(Data!L45/D45,0)</f>
        <v>1.3729488760314901E-2</v>
      </c>
      <c r="O45" s="43">
        <f>IFERROR(Data!L45/F45,0)</f>
        <v>4.5044254462975393E-2</v>
      </c>
      <c r="P45" s="43">
        <f>(Data!L45-AVERAGE(Data!$L:$L))/STDEV(Data!$L:$L)</f>
        <v>1.3507984528185888</v>
      </c>
      <c r="Q45" s="43">
        <f t="shared" si="1"/>
        <v>1.3532641528796145</v>
      </c>
      <c r="R45" s="43">
        <f>IFERROR(M45/Data!J45,0)</f>
        <v>8.2332029861357986E-2</v>
      </c>
      <c r="S45" s="43">
        <f t="shared" si="2"/>
        <v>1.0509699740610903</v>
      </c>
      <c r="T45" s="38">
        <f>Values!$B$6*J45</f>
        <v>371548.35095661506</v>
      </c>
      <c r="U45" s="37">
        <f t="shared" si="4"/>
        <v>14.452606619852034</v>
      </c>
      <c r="V45" s="37">
        <f>IFERROR(T45/Data!G45,0)</f>
        <v>3830.3953706867533</v>
      </c>
      <c r="W45" s="38">
        <f t="shared" si="3"/>
        <v>34916.290952970077</v>
      </c>
    </row>
    <row r="46" spans="1:23" x14ac:dyDescent="0.15">
      <c r="A46" s="29">
        <f>Data!A46</f>
        <v>45</v>
      </c>
      <c r="B46" s="43">
        <f>(Data!J46-AVERAGE(Data!$J:$J))/STDEV(Data!$J:$J)</f>
        <v>-0.33126937969704262</v>
      </c>
      <c r="C46" s="43">
        <f>(Data!K46-AVERAGE(Data!$K:$K))/STDEV(Data!$K:$K)</f>
        <v>0.51987794518859565</v>
      </c>
      <c r="D46" s="38">
        <f>Data!N46*5200</f>
        <v>37180</v>
      </c>
      <c r="E46" s="56">
        <f>IFERROR(D46/Data!G46,0)</f>
        <v>309.83333333333331</v>
      </c>
      <c r="F46" s="56">
        <f>D46*Values!$B$4</f>
        <v>11332.464</v>
      </c>
      <c r="G46" s="56">
        <f>E46*Values!$B$4</f>
        <v>94.437200000000004</v>
      </c>
      <c r="H46" s="48">
        <f>IFERROR(Data!P46/D46,0)</f>
        <v>2.4529316837009145E-2</v>
      </c>
      <c r="I46" s="48">
        <f>IFERROR(Data!P46/Data!G46,0)</f>
        <v>7.6</v>
      </c>
      <c r="J46" s="37">
        <f>Data!P46*Values!$B$4</f>
        <v>277.9776</v>
      </c>
      <c r="K46" s="48">
        <f>H46*Values!$B$5</f>
        <v>8.0476763851533087E-2</v>
      </c>
      <c r="L46" s="48">
        <f>IFERROR(J46/Data!G46,0)</f>
        <v>2.3164799999999999</v>
      </c>
      <c r="M46" s="56">
        <f>IFERROR(Data!L46/Data!G46,0)</f>
        <v>6.2249999999999996</v>
      </c>
      <c r="N46" s="43">
        <f>IFERROR(Data!L46/D46,0)</f>
        <v>2.0091447014523936E-2</v>
      </c>
      <c r="O46" s="43">
        <f>IFERROR(Data!L46/F46,0)</f>
        <v>6.5916820913792445E-2</v>
      </c>
      <c r="P46" s="43">
        <f>(Data!L46-AVERAGE(Data!$L:$L))/STDEV(Data!$L:$L)</f>
        <v>0.38547906434097412</v>
      </c>
      <c r="Q46" s="43">
        <f t="shared" si="1"/>
        <v>-2.0557531854677874E-3</v>
      </c>
      <c r="R46" s="43">
        <f>IFERROR(M46/Data!J46,0)</f>
        <v>5.6590909090909088E-2</v>
      </c>
      <c r="S46" s="43">
        <f t="shared" si="2"/>
        <v>6.2056842903737289E-3</v>
      </c>
      <c r="T46" s="38">
        <f>Values!$B$6*J46</f>
        <v>210206.01493327104</v>
      </c>
      <c r="U46" s="37">
        <f t="shared" si="4"/>
        <v>18.549012371296396</v>
      </c>
      <c r="V46" s="37">
        <f>IFERROR(T46/Data!G46,0)</f>
        <v>1751.7167911105921</v>
      </c>
      <c r="W46" s="38">
        <f t="shared" si="3"/>
        <v>19753.853780080448</v>
      </c>
    </row>
    <row r="47" spans="1:23" x14ac:dyDescent="0.15">
      <c r="A47" s="29">
        <f>Data!A47</f>
        <v>46</v>
      </c>
      <c r="B47" s="43">
        <f>(Data!J47-AVERAGE(Data!$J:$J))/STDEV(Data!$J:$J)</f>
        <v>-0.88632179780644893</v>
      </c>
      <c r="C47" s="43">
        <f>(Data!K47-AVERAGE(Data!$K:$K))/STDEV(Data!$K:$K)</f>
        <v>-0.86583480082633901</v>
      </c>
      <c r="D47" s="38">
        <f>Data!N47*5200</f>
        <v>0</v>
      </c>
      <c r="E47" s="56">
        <f>IFERROR(D47/Data!G47,0)</f>
        <v>0</v>
      </c>
      <c r="F47" s="56">
        <f>D47*Values!$B$4</f>
        <v>0</v>
      </c>
      <c r="G47" s="56">
        <f>E47*Values!$B$4</f>
        <v>0</v>
      </c>
      <c r="H47" s="48">
        <f>IFERROR(Data!P47/D47,0)</f>
        <v>0</v>
      </c>
      <c r="I47" s="48">
        <f>IFERROR(Data!P47/Data!G47,0)</f>
        <v>0</v>
      </c>
      <c r="J47" s="37">
        <f>Data!P47*Values!$B$4</f>
        <v>0</v>
      </c>
      <c r="K47" s="48">
        <f>H47*Values!$B$5</f>
        <v>0</v>
      </c>
      <c r="L47" s="48">
        <f>IFERROR(J47/Data!G47,0)</f>
        <v>0</v>
      </c>
      <c r="M47" s="56">
        <f>IFERROR(Data!L47/Data!G47,0)</f>
        <v>5.458333333333333</v>
      </c>
      <c r="N47" s="43">
        <f>IFERROR(Data!L47/D47,0)</f>
        <v>0</v>
      </c>
      <c r="O47" s="43">
        <f>IFERROR(Data!L47/F47,0)</f>
        <v>0</v>
      </c>
      <c r="P47" s="43">
        <f>(Data!L47-AVERAGE(Data!$L:$L))/STDEV(Data!$L:$L)</f>
        <v>-0.75364478824209924</v>
      </c>
      <c r="Q47" s="43">
        <f t="shared" si="1"/>
        <v>-0.1839308353906195</v>
      </c>
      <c r="R47" s="43">
        <f>IFERROR(M47/Data!J47,0)</f>
        <v>5.5697278911564625E-2</v>
      </c>
      <c r="S47" s="43">
        <f t="shared" si="2"/>
        <v>0.20752150725146162</v>
      </c>
      <c r="T47" s="38">
        <f>Values!$B$6*J47</f>
        <v>0</v>
      </c>
      <c r="U47" s="37">
        <f t="shared" si="4"/>
        <v>0</v>
      </c>
      <c r="V47" s="37">
        <f>IFERROR(T47/Data!G47,0)</f>
        <v>0</v>
      </c>
      <c r="W47" s="38">
        <f t="shared" si="3"/>
        <v>-0.63579374146814294</v>
      </c>
    </row>
    <row r="48" spans="1:23" x14ac:dyDescent="0.15">
      <c r="A48" s="29">
        <f>Data!A48</f>
        <v>47</v>
      </c>
      <c r="B48" s="43">
        <f>(Data!J48-AVERAGE(Data!$J:$J))/STDEV(Data!$J:$J)</f>
        <v>-1.1638480068611521</v>
      </c>
      <c r="C48" s="43">
        <f>(Data!K48-AVERAGE(Data!$K:$K))/STDEV(Data!$K:$K)</f>
        <v>-1.3607322101173871</v>
      </c>
      <c r="D48" s="38">
        <f>Data!N48*5200</f>
        <v>0</v>
      </c>
      <c r="E48" s="56">
        <f>IFERROR(D48/Data!G48,0)</f>
        <v>0</v>
      </c>
      <c r="F48" s="56">
        <f>D48*Values!$B$4</f>
        <v>0</v>
      </c>
      <c r="G48" s="56">
        <f>E48*Values!$B$4</f>
        <v>0</v>
      </c>
      <c r="H48" s="48">
        <f>IFERROR(Data!P48/D48,0)</f>
        <v>0</v>
      </c>
      <c r="I48" s="48">
        <f>IFERROR(Data!P48/Data!G48,0)</f>
        <v>0</v>
      </c>
      <c r="J48" s="37">
        <f>Data!P48*Values!$B$4</f>
        <v>0</v>
      </c>
      <c r="K48" s="48">
        <f>H48*Values!$B$5</f>
        <v>0</v>
      </c>
      <c r="L48" s="48">
        <f>IFERROR(J48/Data!G48,0)</f>
        <v>0</v>
      </c>
      <c r="M48" s="56">
        <f>IFERROR(Data!L48/Data!G48,0)</f>
        <v>4.666666666666667</v>
      </c>
      <c r="N48" s="43">
        <f>IFERROR(Data!L48/D48,0)</f>
        <v>0</v>
      </c>
      <c r="O48" s="43">
        <f>IFERROR(Data!L48/F48,0)</f>
        <v>0</v>
      </c>
      <c r="P48" s="43">
        <f>(Data!L48-AVERAGE(Data!$L:$L))/STDEV(Data!$L:$L)</f>
        <v>-0.84289572926922673</v>
      </c>
      <c r="Q48" s="43">
        <f t="shared" si="1"/>
        <v>-0.37173662679811298</v>
      </c>
      <c r="R48" s="43">
        <f>IFERROR(M48/Data!J48,0)</f>
        <v>5.0724637681159424E-2</v>
      </c>
      <c r="S48" s="43">
        <f t="shared" si="2"/>
        <v>0.31940307033791349</v>
      </c>
      <c r="T48" s="38">
        <f>Values!$B$6*J48</f>
        <v>0</v>
      </c>
      <c r="U48" s="37">
        <f t="shared" si="4"/>
        <v>0</v>
      </c>
      <c r="V48" s="37">
        <f>IFERROR(T48/Data!G48,0)</f>
        <v>0</v>
      </c>
      <c r="W48" s="38">
        <f t="shared" si="3"/>
        <v>-0.63579374146814294</v>
      </c>
    </row>
    <row r="49" spans="1:23" x14ac:dyDescent="0.15">
      <c r="A49" s="29">
        <f>Data!A49</f>
        <v>48</v>
      </c>
      <c r="B49" s="43">
        <f>(Data!J49-AVERAGE(Data!$J:$J))/STDEV(Data!$J:$J)</f>
        <v>-0.51628685240017813</v>
      </c>
      <c r="C49" s="43">
        <f>(Data!K49-AVERAGE(Data!$K:$K))/STDEV(Data!$K:$K)</f>
        <v>-0.56889635525171023</v>
      </c>
      <c r="D49" s="38">
        <f>Data!N49*5200</f>
        <v>20852</v>
      </c>
      <c r="E49" s="56">
        <f>IFERROR(D49/Data!G49,0)</f>
        <v>306.64705882352939</v>
      </c>
      <c r="F49" s="56">
        <f>D49*Values!$B$4</f>
        <v>6355.6896000000006</v>
      </c>
      <c r="G49" s="56">
        <f>E49*Values!$B$4</f>
        <v>93.466023529411757</v>
      </c>
      <c r="H49" s="48">
        <f>IFERROR(Data!P49/D49,0)</f>
        <v>3.0836370611931709E-2</v>
      </c>
      <c r="I49" s="48">
        <f>IFERROR(Data!P49/Data!G49,0)</f>
        <v>9.4558823529411757</v>
      </c>
      <c r="J49" s="37">
        <f>Data!P49*Values!$B$4</f>
        <v>195.9864</v>
      </c>
      <c r="K49" s="48">
        <f>H49*Values!$B$5</f>
        <v>0.10116919815845003</v>
      </c>
      <c r="L49" s="48">
        <f>IFERROR(J49/Data!G49,0)</f>
        <v>2.8821529411764706</v>
      </c>
      <c r="M49" s="56">
        <f>IFERROR(Data!L49/Data!G49,0)</f>
        <v>6.2205882352941178</v>
      </c>
      <c r="N49" s="43">
        <f>IFERROR(Data!L49/D49,0)</f>
        <v>2.0285823901784003E-2</v>
      </c>
      <c r="O49" s="43">
        <f>IFERROR(Data!L49/F49,0)</f>
        <v>6.6554540360183725E-2</v>
      </c>
      <c r="P49" s="43">
        <f>(Data!L49-AVERAGE(Data!$L:$L))/STDEV(Data!$L:$L)</f>
        <v>-0.37550264336400691</v>
      </c>
      <c r="Q49" s="43">
        <f t="shared" si="1"/>
        <v>-3.102348927057426E-3</v>
      </c>
      <c r="R49" s="43">
        <f>IFERROR(M49/Data!J49,0)</f>
        <v>5.8684794672586013E-2</v>
      </c>
      <c r="S49" s="43">
        <f t="shared" si="2"/>
        <v>6.0089636461491186E-3</v>
      </c>
      <c r="T49" s="38">
        <f>Values!$B$6*J49</f>
        <v>148204.46009001456</v>
      </c>
      <c r="U49" s="37">
        <f t="shared" si="4"/>
        <v>23.318391774515632</v>
      </c>
      <c r="V49" s="37">
        <f>IFERROR(T49/Data!G49,0)</f>
        <v>2179.47735426492</v>
      </c>
      <c r="W49" s="38">
        <f t="shared" si="3"/>
        <v>13927.145780784291</v>
      </c>
    </row>
    <row r="50" spans="1:23" x14ac:dyDescent="0.15">
      <c r="A50" s="29">
        <f>Data!A50</f>
        <v>49</v>
      </c>
      <c r="B50" s="43">
        <f>(Data!J50-AVERAGE(Data!$J:$J))/STDEV(Data!$J:$J)</f>
        <v>1.5651597155100956</v>
      </c>
      <c r="C50" s="43">
        <f>(Data!K50-AVERAGE(Data!$K:$K))/STDEV(Data!$K:$K)</f>
        <v>1.1137548363378533</v>
      </c>
      <c r="D50" s="38">
        <f>Data!N50*5200</f>
        <v>79768</v>
      </c>
      <c r="E50" s="56">
        <f>IFERROR(D50/Data!G50,0)</f>
        <v>848.59574468085111</v>
      </c>
      <c r="F50" s="56">
        <f>D50*Values!$B$4</f>
        <v>24313.286400000001</v>
      </c>
      <c r="G50" s="56">
        <f>E50*Values!$B$4</f>
        <v>258.65198297872342</v>
      </c>
      <c r="H50" s="48">
        <f>IFERROR(Data!P50/D50,0)</f>
        <v>1.5720589710159463E-2</v>
      </c>
      <c r="I50" s="48">
        <f>IFERROR(Data!P50/Data!G50,0)</f>
        <v>13.340425531914894</v>
      </c>
      <c r="J50" s="37">
        <f>Data!P50*Values!$B$4</f>
        <v>382.2192</v>
      </c>
      <c r="K50" s="48">
        <f>H50*Values!$B$5</f>
        <v>5.1576739544679569E-2</v>
      </c>
      <c r="L50" s="48">
        <f>IFERROR(J50/Data!G50,0)</f>
        <v>4.0661617021276593</v>
      </c>
      <c r="M50" s="56">
        <f>IFERROR(Data!L50/Data!G50,0)</f>
        <v>7.4148936170212769</v>
      </c>
      <c r="N50" s="43">
        <f>IFERROR(Data!L50/D50,0)</f>
        <v>8.7378397352321727E-3</v>
      </c>
      <c r="O50" s="43">
        <f>IFERROR(Data!L50/F50,0)</f>
        <v>2.8667453199580618E-2</v>
      </c>
      <c r="P50" s="43">
        <f>(Data!L50-AVERAGE(Data!$L:$L))/STDEV(Data!$L:$L)</f>
        <v>0.2680436156210696</v>
      </c>
      <c r="Q50" s="43">
        <f t="shared" si="1"/>
        <v>0.28022076778557148</v>
      </c>
      <c r="R50" s="43">
        <f>IFERROR(M50/Data!J50,0)</f>
        <v>4.9105255741862759E-2</v>
      </c>
      <c r="S50" s="43">
        <f t="shared" si="2"/>
        <v>0.17903653218818358</v>
      </c>
      <c r="T50" s="38">
        <f>Values!$B$6*J50</f>
        <v>289033.27053324768</v>
      </c>
      <c r="U50" s="37">
        <f t="shared" si="4"/>
        <v>11.887873394739744</v>
      </c>
      <c r="V50" s="37">
        <f>IFERROR(T50/Data!G50,0)</f>
        <v>3074.8220269494432</v>
      </c>
      <c r="W50" s="38">
        <f t="shared" si="3"/>
        <v>27161.787370263668</v>
      </c>
    </row>
    <row r="51" spans="1:23" x14ac:dyDescent="0.15">
      <c r="A51" s="29">
        <f>Data!A51</f>
        <v>50</v>
      </c>
      <c r="B51" s="43">
        <f>(Data!J51-AVERAGE(Data!$J:$J))/STDEV(Data!$J:$J)</f>
        <v>0.40880051111549914</v>
      </c>
      <c r="C51" s="43">
        <f>(Data!K51-AVERAGE(Data!$K:$K))/STDEV(Data!$K:$K)</f>
        <v>0.56936768611770039</v>
      </c>
      <c r="D51" s="38">
        <f>Data!N51*5200</f>
        <v>151060</v>
      </c>
      <c r="E51" s="56">
        <f>IFERROR(D51/Data!G51,0)</f>
        <v>1258.8333333333333</v>
      </c>
      <c r="F51" s="56">
        <f>D51*Values!$B$4</f>
        <v>46043.088000000003</v>
      </c>
      <c r="G51" s="56">
        <f>E51*Values!$B$4</f>
        <v>383.69240000000002</v>
      </c>
      <c r="H51" s="48">
        <f>IFERROR(Data!P51/D51,0)</f>
        <v>4.6140606381570234E-3</v>
      </c>
      <c r="I51" s="48">
        <f>IFERROR(Data!P51/Data!G51,0)</f>
        <v>5.8083333333333336</v>
      </c>
      <c r="J51" s="37">
        <f>Data!P51*Values!$B$4</f>
        <v>212.44560000000001</v>
      </c>
      <c r="K51" s="48">
        <f>H51*Values!$B$5</f>
        <v>1.5137994704091089E-2</v>
      </c>
      <c r="L51" s="48">
        <f>IFERROR(J51/Data!G51,0)</f>
        <v>1.7703800000000001</v>
      </c>
      <c r="M51" s="56">
        <f>IFERROR(Data!L51/Data!G51,0)</f>
        <v>6.45</v>
      </c>
      <c r="N51" s="43">
        <f>IFERROR(Data!L51/D51,0)</f>
        <v>5.1237918707798223E-3</v>
      </c>
      <c r="O51" s="43">
        <f>IFERROR(Data!L51/F51,0)</f>
        <v>1.6810340783398367E-2</v>
      </c>
      <c r="P51" s="43">
        <f>(Data!L51-AVERAGE(Data!$L:$L))/STDEV(Data!$L:$L)</f>
        <v>0.44889420664972252</v>
      </c>
      <c r="Q51" s="43">
        <f t="shared" si="1"/>
        <v>5.1320629635609474E-2</v>
      </c>
      <c r="R51" s="43">
        <f>IFERROR(M51/Data!J51,0)</f>
        <v>5.1190476190476189E-2</v>
      </c>
      <c r="S51" s="43">
        <f t="shared" si="2"/>
        <v>0.12553954371429288</v>
      </c>
      <c r="T51" s="38">
        <f>Values!$B$6*J51</f>
        <v>160650.86886895823</v>
      </c>
      <c r="U51" s="37">
        <f t="shared" si="4"/>
        <v>3.4891419287289813</v>
      </c>
      <c r="V51" s="37">
        <f>IFERROR(T51/Data!G51,0)</f>
        <v>1338.7572405746519</v>
      </c>
      <c r="W51" s="38">
        <f t="shared" si="3"/>
        <v>15096.819505550062</v>
      </c>
    </row>
    <row r="52" spans="1:23" x14ac:dyDescent="0.15">
      <c r="A52" s="29">
        <f>Data!A52</f>
        <v>51</v>
      </c>
      <c r="B52" s="43">
        <f>(Data!J52-AVERAGE(Data!$J:$J))/STDEV(Data!$J:$J)</f>
        <v>-0.93257616598223281</v>
      </c>
      <c r="C52" s="43">
        <f>(Data!K52-AVERAGE(Data!$K:$K))/STDEV(Data!$K:$K)</f>
        <v>-1.2122629873300728</v>
      </c>
      <c r="D52" s="38">
        <f>Data!N52*5200</f>
        <v>0</v>
      </c>
      <c r="E52" s="56">
        <f>IFERROR(D52/Data!G52,0)</f>
        <v>0</v>
      </c>
      <c r="F52" s="56">
        <f>D52*Values!$B$4</f>
        <v>0</v>
      </c>
      <c r="G52" s="56">
        <f>E52*Values!$B$4</f>
        <v>0</v>
      </c>
      <c r="H52" s="48">
        <f>IFERROR(Data!P52/D52,0)</f>
        <v>0</v>
      </c>
      <c r="I52" s="48">
        <f>IFERROR(Data!P52/Data!G52,0)</f>
        <v>0</v>
      </c>
      <c r="J52" s="37">
        <f>Data!P52*Values!$B$4</f>
        <v>0</v>
      </c>
      <c r="K52" s="48">
        <f>H52*Values!$B$5</f>
        <v>0</v>
      </c>
      <c r="L52" s="48">
        <f>IFERROR(J52/Data!G52,0)</f>
        <v>0</v>
      </c>
      <c r="M52" s="56">
        <f>IFERROR(Data!L52/Data!G52,0)</f>
        <v>6.2424242424242422</v>
      </c>
      <c r="N52" s="43">
        <f>IFERROR(Data!L52/D52,0)</f>
        <v>0</v>
      </c>
      <c r="O52" s="43">
        <f>IFERROR(Data!L52/F52,0)</f>
        <v>0</v>
      </c>
      <c r="P52" s="43">
        <f>(Data!L52-AVERAGE(Data!$L:$L))/STDEV(Data!$L:$L)</f>
        <v>-0.88517249080839233</v>
      </c>
      <c r="Q52" s="43">
        <f t="shared" si="1"/>
        <v>2.0777714101038762E-3</v>
      </c>
      <c r="R52" s="43">
        <f>IFERROR(M52/Data!J52,0)</f>
        <v>6.4354889097157142E-2</v>
      </c>
      <c r="S52" s="43">
        <f t="shared" si="2"/>
        <v>-2.2279911131070675E-3</v>
      </c>
      <c r="T52" s="38">
        <f>Values!$B$6*J52</f>
        <v>0</v>
      </c>
      <c r="U52" s="37">
        <f t="shared" si="4"/>
        <v>0</v>
      </c>
      <c r="V52" s="37">
        <f>IFERROR(T52/Data!G52,0)</f>
        <v>0</v>
      </c>
      <c r="W52" s="38">
        <f t="shared" si="3"/>
        <v>-0.63579374146814294</v>
      </c>
    </row>
    <row r="53" spans="1:23" x14ac:dyDescent="0.15">
      <c r="A53" s="29">
        <f>Data!A53</f>
        <v>52</v>
      </c>
      <c r="B53" s="43">
        <f>(Data!J53-AVERAGE(Data!$J:$J))/STDEV(Data!$J:$J)</f>
        <v>1.102616033752257</v>
      </c>
      <c r="C53" s="43">
        <f>(Data!K53-AVERAGE(Data!$K:$K))/STDEV(Data!$K:$K)</f>
        <v>0.61885742704680524</v>
      </c>
      <c r="D53" s="38">
        <f>Data!N53*5200</f>
        <v>20852</v>
      </c>
      <c r="E53" s="56">
        <f>IFERROR(D53/Data!G53,0)</f>
        <v>473.90909090909093</v>
      </c>
      <c r="F53" s="56">
        <f>D53*Values!$B$4</f>
        <v>6355.6896000000006</v>
      </c>
      <c r="G53" s="56">
        <f>E53*Values!$B$4</f>
        <v>144.44749090909093</v>
      </c>
      <c r="H53" s="48">
        <f>IFERROR(Data!P53/D53,0)</f>
        <v>2.8774218300402837E-3</v>
      </c>
      <c r="I53" s="48">
        <f>IFERROR(Data!P53/Data!G53,0)</f>
        <v>1.3636363636363635</v>
      </c>
      <c r="J53" s="37">
        <f>Data!P53*Values!$B$4</f>
        <v>18.288</v>
      </c>
      <c r="K53" s="48">
        <f>H53*Values!$B$5</f>
        <v>9.4403606368693646E-3</v>
      </c>
      <c r="L53" s="48">
        <f>IFERROR(J53/Data!G53,0)</f>
        <v>0.41563636363636364</v>
      </c>
      <c r="M53" s="56">
        <f>IFERROR(Data!L53/Data!G53,0)</f>
        <v>14.522727272727273</v>
      </c>
      <c r="N53" s="43">
        <f>IFERROR(Data!L53/D53,0)</f>
        <v>3.0644542489929025E-2</v>
      </c>
      <c r="O53" s="43">
        <f>IFERROR(Data!L53/F53,0)</f>
        <v>0.10053983756538393</v>
      </c>
      <c r="P53" s="43">
        <f>(Data!L53-AVERAGE(Data!$L:$L))/STDEV(Data!$L:$L)</f>
        <v>0.13181849510598043</v>
      </c>
      <c r="Q53" s="43">
        <f t="shared" si="1"/>
        <v>1.9664005466100136</v>
      </c>
      <c r="R53" s="43">
        <f>IFERROR(M53/Data!J53,0)</f>
        <v>0.10299806576402322</v>
      </c>
      <c r="S53" s="43">
        <f t="shared" si="2"/>
        <v>1.783395566921202</v>
      </c>
      <c r="T53" s="38">
        <f>Values!$B$6*J53</f>
        <v>13829.3430877152</v>
      </c>
      <c r="U53" s="37">
        <f t="shared" si="4"/>
        <v>2.1758996990216763</v>
      </c>
      <c r="V53" s="37">
        <f>IFERROR(T53/Data!G53,0)</f>
        <v>314.30325199352728</v>
      </c>
      <c r="W53" s="38">
        <f t="shared" si="3"/>
        <v>1299.0016782205</v>
      </c>
    </row>
    <row r="54" spans="1:23" x14ac:dyDescent="0.15">
      <c r="A54" s="29">
        <f>Data!A54</f>
        <v>53</v>
      </c>
      <c r="B54" s="43">
        <f>(Data!J54-AVERAGE(Data!$J:$J))/STDEV(Data!$J:$J)</f>
        <v>-1.210102375036936</v>
      </c>
      <c r="C54" s="43">
        <f>(Data!K54-AVERAGE(Data!$K:$K))/STDEV(Data!$K:$K)</f>
        <v>-1.3112424691882822</v>
      </c>
      <c r="D54" s="38">
        <f>Data!N54*5200</f>
        <v>0</v>
      </c>
      <c r="E54" s="56">
        <f>IFERROR(D54/Data!G54,0)</f>
        <v>0</v>
      </c>
      <c r="F54" s="56">
        <f>D54*Values!$B$4</f>
        <v>0</v>
      </c>
      <c r="G54" s="56">
        <f>E54*Values!$B$4</f>
        <v>0</v>
      </c>
      <c r="H54" s="48">
        <f>IFERROR(Data!P54/D54,0)</f>
        <v>0</v>
      </c>
      <c r="I54" s="48">
        <f>IFERROR(Data!P54/Data!G54,0)</f>
        <v>0</v>
      </c>
      <c r="J54" s="37">
        <f>Data!P54*Values!$B$4</f>
        <v>0</v>
      </c>
      <c r="K54" s="48">
        <f>H54*Values!$B$5</f>
        <v>0</v>
      </c>
      <c r="L54" s="48">
        <f>IFERROR(J54/Data!G54,0)</f>
        <v>0</v>
      </c>
      <c r="M54" s="56">
        <f>IFERROR(Data!L54/Data!G54,0)</f>
        <v>5.458333333333333</v>
      </c>
      <c r="N54" s="43">
        <f>IFERROR(Data!L54/D54,0)</f>
        <v>0</v>
      </c>
      <c r="O54" s="43">
        <f>IFERROR(Data!L54/F54,0)</f>
        <v>0</v>
      </c>
      <c r="P54" s="43">
        <f>(Data!L54-AVERAGE(Data!$L:$L))/STDEV(Data!$L:$L)</f>
        <v>-0.75364478824209924</v>
      </c>
      <c r="Q54" s="43">
        <f t="shared" si="1"/>
        <v>-0.1839308353906195</v>
      </c>
      <c r="R54" s="43">
        <f>IFERROR(M54/Data!J54,0)</f>
        <v>5.9981684981684977E-2</v>
      </c>
      <c r="S54" s="43">
        <f t="shared" si="2"/>
        <v>0.15199609486346588</v>
      </c>
      <c r="T54" s="38">
        <f>Values!$B$6*J54</f>
        <v>0</v>
      </c>
      <c r="U54" s="37">
        <f t="shared" si="4"/>
        <v>0</v>
      </c>
      <c r="V54" s="37">
        <f>IFERROR(T54/Data!G54,0)</f>
        <v>0</v>
      </c>
      <c r="W54" s="38">
        <f t="shared" si="3"/>
        <v>-0.63579374146814294</v>
      </c>
    </row>
    <row r="55" spans="1:23" x14ac:dyDescent="0.15">
      <c r="A55" s="29">
        <f>Data!A55</f>
        <v>54</v>
      </c>
      <c r="B55" s="43">
        <f>(Data!J55-AVERAGE(Data!$J:$J))/STDEV(Data!$J:$J)</f>
        <v>-1.1638480068611521</v>
      </c>
      <c r="C55" s="43">
        <f>(Data!K55-AVERAGE(Data!$K:$K))/STDEV(Data!$K:$K)</f>
        <v>-1.657670655692016</v>
      </c>
      <c r="D55" s="38">
        <f>Data!N55*5200</f>
        <v>14716</v>
      </c>
      <c r="E55" s="56">
        <f>IFERROR(D55/Data!G55,0)</f>
        <v>300.32653061224488</v>
      </c>
      <c r="F55" s="56">
        <f>D55*Values!$B$4</f>
        <v>4485.4368000000004</v>
      </c>
      <c r="G55" s="56">
        <f>E55*Values!$B$4</f>
        <v>91.53952653061225</v>
      </c>
      <c r="H55" s="48">
        <f>IFERROR(Data!P55/D55,0)</f>
        <v>5.9119325903778204E-3</v>
      </c>
      <c r="I55" s="48">
        <f>IFERROR(Data!P55/Data!G55,0)</f>
        <v>1.7755102040816326</v>
      </c>
      <c r="J55" s="37">
        <f>Data!P55*Values!$B$4</f>
        <v>26.517600000000002</v>
      </c>
      <c r="K55" s="48">
        <f>H55*Values!$B$5</f>
        <v>1.9396104919815169E-2</v>
      </c>
      <c r="L55" s="48">
        <f>IFERROR(J55/Data!G55,0)</f>
        <v>0.54117551020408161</v>
      </c>
      <c r="M55" s="56">
        <f>IFERROR(Data!L55/Data!G55,0)</f>
        <v>4.591836734693878</v>
      </c>
      <c r="N55" s="43">
        <f>IFERROR(Data!L55/D55,0)</f>
        <v>1.5289480837184018E-2</v>
      </c>
      <c r="O55" s="43">
        <f>IFERROR(Data!L55/F55,0)</f>
        <v>5.0162338704671967E-2</v>
      </c>
      <c r="P55" s="43">
        <f>(Data!L55-AVERAGE(Data!$L:$L))/STDEV(Data!$L:$L)</f>
        <v>-0.84054702029482864</v>
      </c>
      <c r="Q55" s="43">
        <f t="shared" si="1"/>
        <v>-0.38948840944457852</v>
      </c>
      <c r="R55" s="43">
        <f>IFERROR(M55/Data!J55,0)</f>
        <v>4.9911268855368236E-2</v>
      </c>
      <c r="S55" s="43">
        <f t="shared" si="2"/>
        <v>0.33465573438151258</v>
      </c>
      <c r="T55" s="38">
        <f>Values!$B$6*J55</f>
        <v>20052.547477187039</v>
      </c>
      <c r="U55" s="37">
        <f t="shared" si="4"/>
        <v>4.4705896819652073</v>
      </c>
      <c r="V55" s="37">
        <f>IFERROR(T55/Data!G55,0)</f>
        <v>409.23566279973551</v>
      </c>
      <c r="W55" s="38">
        <f t="shared" si="3"/>
        <v>1883.8385406033858</v>
      </c>
    </row>
    <row r="56" spans="1:23" x14ac:dyDescent="0.15">
      <c r="A56" s="29">
        <f>Data!A56</f>
        <v>55</v>
      </c>
      <c r="B56" s="43">
        <f>(Data!J56-AVERAGE(Data!$J:$J))/STDEV(Data!$J:$J)</f>
        <v>-1.0713392705095843</v>
      </c>
      <c r="C56" s="43">
        <f>(Data!K56-AVERAGE(Data!$K:$K))/STDEV(Data!$K:$K)</f>
        <v>-1.1627732464009679</v>
      </c>
      <c r="D56" s="38">
        <f>Data!N56*5200</f>
        <v>0</v>
      </c>
      <c r="E56" s="56">
        <f>IFERROR(D56/Data!G56,0)</f>
        <v>0</v>
      </c>
      <c r="F56" s="56">
        <f>D56*Values!$B$4</f>
        <v>0</v>
      </c>
      <c r="G56" s="56">
        <f>E56*Values!$B$4</f>
        <v>0</v>
      </c>
      <c r="H56" s="48">
        <f>IFERROR(Data!P56/D56,0)</f>
        <v>0</v>
      </c>
      <c r="I56" s="48">
        <f>IFERROR(Data!P56/Data!G56,0)</f>
        <v>0</v>
      </c>
      <c r="J56" s="37">
        <f>Data!P56*Values!$B$4</f>
        <v>0</v>
      </c>
      <c r="K56" s="48">
        <f>H56*Values!$B$5</f>
        <v>0</v>
      </c>
      <c r="L56" s="48">
        <f>IFERROR(J56/Data!G56,0)</f>
        <v>0</v>
      </c>
      <c r="M56" s="56">
        <f>IFERROR(Data!L56/Data!G56,0)</f>
        <v>5.479166666666667</v>
      </c>
      <c r="N56" s="43">
        <f>IFERROR(Data!L56/D56,0)</f>
        <v>0</v>
      </c>
      <c r="O56" s="43">
        <f>IFERROR(Data!L56/F56,0)</f>
        <v>0</v>
      </c>
      <c r="P56" s="43">
        <f>(Data!L56-AVERAGE(Data!$L:$L))/STDEV(Data!$L:$L)</f>
        <v>-0.75129607926770126</v>
      </c>
      <c r="Q56" s="43">
        <f t="shared" si="1"/>
        <v>-0.17898857772200111</v>
      </c>
      <c r="R56" s="43">
        <f>IFERROR(M56/Data!J56,0)</f>
        <v>5.8289007092198586E-2</v>
      </c>
      <c r="S56" s="43">
        <f t="shared" si="2"/>
        <v>0.16706993073899445</v>
      </c>
      <c r="T56" s="38">
        <f>Values!$B$6*J56</f>
        <v>0</v>
      </c>
      <c r="U56" s="37">
        <f t="shared" si="4"/>
        <v>0</v>
      </c>
      <c r="V56" s="37">
        <f>IFERROR(T56/Data!G56,0)</f>
        <v>0</v>
      </c>
      <c r="W56" s="38">
        <f t="shared" si="3"/>
        <v>-0.63579374146814294</v>
      </c>
    </row>
    <row r="57" spans="1:23" x14ac:dyDescent="0.15">
      <c r="A57" s="29">
        <f>Data!A57</f>
        <v>56</v>
      </c>
      <c r="B57" s="43">
        <f>(Data!J57-AVERAGE(Data!$J:$J))/STDEV(Data!$J:$J)</f>
        <v>1.0101072974006893</v>
      </c>
      <c r="C57" s="43">
        <f>(Data!K57-AVERAGE(Data!$K:$K))/STDEV(Data!$K:$K)</f>
        <v>1.1632445772669582</v>
      </c>
      <c r="D57" s="38">
        <f>Data!N57*5200</f>
        <v>58552</v>
      </c>
      <c r="E57" s="56">
        <f>IFERROR(D57/Data!G57,0)</f>
        <v>697.04761904761904</v>
      </c>
      <c r="F57" s="56">
        <f>D57*Values!$B$4</f>
        <v>17846.649600000001</v>
      </c>
      <c r="G57" s="56">
        <f>E57*Values!$B$4</f>
        <v>212.4601142857143</v>
      </c>
      <c r="H57" s="48">
        <f>IFERROR(Data!P57/D57,0)</f>
        <v>2.6028145921573986E-2</v>
      </c>
      <c r="I57" s="48">
        <f>IFERROR(Data!P57/Data!G57,0)</f>
        <v>18.142857142857142</v>
      </c>
      <c r="J57" s="37">
        <f>Data!P57*Values!$B$4</f>
        <v>464.51520000000005</v>
      </c>
      <c r="K57" s="48">
        <f>H57*Values!$B$5</f>
        <v>8.5394182265336793E-2</v>
      </c>
      <c r="L57" s="48">
        <f>IFERROR(J57/Data!G57,0)</f>
        <v>5.5299428571428582</v>
      </c>
      <c r="M57" s="56">
        <f>IFERROR(Data!L57/Data!G57,0)</f>
        <v>8.0595238095238102</v>
      </c>
      <c r="N57" s="43">
        <f>IFERROR(Data!L57/D57,0)</f>
        <v>1.15623719087307E-2</v>
      </c>
      <c r="O57" s="43">
        <f>IFERROR(Data!L57/F57,0)</f>
        <v>3.7934291039142719E-2</v>
      </c>
      <c r="P57" s="43">
        <f>(Data!L57-AVERAGE(Data!$L:$L))/STDEV(Data!$L:$L)</f>
        <v>0.22106943613310784</v>
      </c>
      <c r="Q57" s="43">
        <f t="shared" si="1"/>
        <v>0.43314533637685981</v>
      </c>
      <c r="R57" s="43">
        <f>IFERROR(M57/Data!J57,0)</f>
        <v>5.7982185680027415E-2</v>
      </c>
      <c r="S57" s="43">
        <f t="shared" si="2"/>
        <v>0.42881121390912963</v>
      </c>
      <c r="T57" s="38">
        <f>Values!$B$6*J57</f>
        <v>351265.31442796614</v>
      </c>
      <c r="U57" s="37">
        <f t="shared" si="4"/>
        <v>19.682423440866241</v>
      </c>
      <c r="V57" s="37">
        <f>IFERROR(T57/Data!G57,0)</f>
        <v>4181.7299336662636</v>
      </c>
      <c r="W57" s="38">
        <f t="shared" si="3"/>
        <v>33010.155994092529</v>
      </c>
    </row>
    <row r="58" spans="1:23" x14ac:dyDescent="0.15">
      <c r="A58" s="29">
        <f>Data!A58</f>
        <v>57</v>
      </c>
      <c r="B58" s="43">
        <f>(Data!J58-AVERAGE(Data!$J:$J))/STDEV(Data!$J:$J)</f>
        <v>-1.0713392705095843</v>
      </c>
      <c r="C58" s="43">
        <f>(Data!K58-AVERAGE(Data!$K:$K))/STDEV(Data!$K:$K)</f>
        <v>-1.3112424691882822</v>
      </c>
      <c r="D58" s="38">
        <f>Data!N58*5200</f>
        <v>0</v>
      </c>
      <c r="E58" s="56">
        <f>IFERROR(D58/Data!G58,0)</f>
        <v>0</v>
      </c>
      <c r="F58" s="56">
        <f>D58*Values!$B$4</f>
        <v>0</v>
      </c>
      <c r="G58" s="56">
        <f>E58*Values!$B$4</f>
        <v>0</v>
      </c>
      <c r="H58" s="48">
        <f>IFERROR(Data!P58/D58,0)</f>
        <v>0</v>
      </c>
      <c r="I58" s="48">
        <f>IFERROR(Data!P58/Data!G58,0)</f>
        <v>0</v>
      </c>
      <c r="J58" s="37">
        <f>Data!P58*Values!$B$4</f>
        <v>0</v>
      </c>
      <c r="K58" s="48">
        <f>H58*Values!$B$5</f>
        <v>0</v>
      </c>
      <c r="L58" s="48">
        <f>IFERROR(J58/Data!G58,0)</f>
        <v>0</v>
      </c>
      <c r="M58" s="56">
        <f>IFERROR(Data!L58/Data!G58,0)</f>
        <v>5.479166666666667</v>
      </c>
      <c r="N58" s="43">
        <f>IFERROR(Data!L58/D58,0)</f>
        <v>0</v>
      </c>
      <c r="O58" s="43">
        <f>IFERROR(Data!L58/F58,0)</f>
        <v>0</v>
      </c>
      <c r="P58" s="43">
        <f>(Data!L58-AVERAGE(Data!$L:$L))/STDEV(Data!$L:$L)</f>
        <v>-0.75129607926770126</v>
      </c>
      <c r="Q58" s="43">
        <f t="shared" si="1"/>
        <v>-0.17898857772200111</v>
      </c>
      <c r="R58" s="43">
        <f>IFERROR(M58/Data!J58,0)</f>
        <v>5.8289007092198586E-2</v>
      </c>
      <c r="S58" s="43">
        <f t="shared" si="2"/>
        <v>0.16706993073899445</v>
      </c>
      <c r="T58" s="38">
        <f>Values!$B$6*J58</f>
        <v>0</v>
      </c>
      <c r="U58" s="37">
        <f t="shared" si="4"/>
        <v>0</v>
      </c>
      <c r="V58" s="37">
        <f>IFERROR(T58/Data!G58,0)</f>
        <v>0</v>
      </c>
      <c r="W58" s="38">
        <f t="shared" si="3"/>
        <v>-0.63579374146814294</v>
      </c>
    </row>
    <row r="59" spans="1:23" x14ac:dyDescent="0.15">
      <c r="A59" s="29">
        <f>Data!A59</f>
        <v>58</v>
      </c>
      <c r="B59" s="43">
        <f>(Data!J59-AVERAGE(Data!$J:$J))/STDEV(Data!$J:$J)</f>
        <v>0.27003740658814757</v>
      </c>
      <c r="C59" s="43">
        <f>(Data!K59-AVERAGE(Data!$K:$K))/STDEV(Data!$K:$K)</f>
        <v>0.81681639076322443</v>
      </c>
      <c r="D59" s="38">
        <f>Data!N59*5200</f>
        <v>0</v>
      </c>
      <c r="E59" s="56">
        <f>IFERROR(D59/Data!G59,0)</f>
        <v>0</v>
      </c>
      <c r="F59" s="56">
        <f>D59*Values!$B$4</f>
        <v>0</v>
      </c>
      <c r="G59" s="56">
        <f>E59*Values!$B$4</f>
        <v>0</v>
      </c>
      <c r="H59" s="48">
        <f>IFERROR(Data!P59/D59,0)</f>
        <v>0</v>
      </c>
      <c r="I59" s="48">
        <f>IFERROR(Data!P59/Data!G59,0)</f>
        <v>0</v>
      </c>
      <c r="J59" s="37">
        <f>Data!P59*Values!$B$4</f>
        <v>0</v>
      </c>
      <c r="K59" s="48">
        <f>H59*Values!$B$5</f>
        <v>0</v>
      </c>
      <c r="L59" s="48">
        <f>IFERROR(J59/Data!G59,0)</f>
        <v>0</v>
      </c>
      <c r="M59" s="56">
        <f>IFERROR(Data!L59/Data!G59,0)</f>
        <v>6.7866666666666671</v>
      </c>
      <c r="N59" s="43">
        <f>IFERROR(Data!L59/D59,0)</f>
        <v>0</v>
      </c>
      <c r="O59" s="43">
        <f>IFERROR(Data!L59/F59,0)</f>
        <v>0</v>
      </c>
      <c r="P59" s="43">
        <f>(Data!L59-AVERAGE(Data!$L:$L))/STDEV(Data!$L:$L)</f>
        <v>-0.17351367156577119</v>
      </c>
      <c r="Q59" s="43">
        <f t="shared" si="1"/>
        <v>0.1311875135604805</v>
      </c>
      <c r="R59" s="43">
        <f>IFERROR(M59/Data!J59,0)</f>
        <v>5.5176151761517619E-2</v>
      </c>
      <c r="S59" s="43">
        <f t="shared" si="2"/>
        <v>0.48581237398922111</v>
      </c>
      <c r="T59" s="38">
        <f>Values!$B$6*J59</f>
        <v>0</v>
      </c>
      <c r="U59" s="37">
        <f t="shared" si="4"/>
        <v>0</v>
      </c>
      <c r="V59" s="37">
        <f>IFERROR(T59/Data!G59,0)</f>
        <v>0</v>
      </c>
      <c r="W59" s="38">
        <f t="shared" si="3"/>
        <v>-0.63579374146814294</v>
      </c>
    </row>
    <row r="60" spans="1:23" x14ac:dyDescent="0.15">
      <c r="A60" s="29">
        <f>Data!A60</f>
        <v>59</v>
      </c>
      <c r="B60" s="43">
        <f>(Data!J60-AVERAGE(Data!$J:$J))/STDEV(Data!$J:$J)</f>
        <v>-0.51628685240017813</v>
      </c>
      <c r="C60" s="43">
        <f>(Data!K60-AVERAGE(Data!$K:$K))/STDEV(Data!$K:$K)</f>
        <v>-0.42042713246439578</v>
      </c>
      <c r="D60" s="38">
        <f>Data!N60*5200</f>
        <v>29484</v>
      </c>
      <c r="E60" s="56">
        <f>IFERROR(D60/Data!G60,0)</f>
        <v>291.9207920792079</v>
      </c>
      <c r="F60" s="56">
        <f>D60*Values!$B$4</f>
        <v>8986.7232000000004</v>
      </c>
      <c r="G60" s="56">
        <f>E60*Values!$B$4</f>
        <v>88.977457425742571</v>
      </c>
      <c r="H60" s="48">
        <f>IFERROR(Data!P60/D60,0)</f>
        <v>2.5267941934608601E-2</v>
      </c>
      <c r="I60" s="48">
        <f>IFERROR(Data!P60/Data!G60,0)</f>
        <v>7.3762376237623766</v>
      </c>
      <c r="J60" s="37">
        <f>Data!P60*Values!$B$4</f>
        <v>227.07600000000002</v>
      </c>
      <c r="K60" s="48">
        <f>H60*Values!$B$5</f>
        <v>8.2900074616741287E-2</v>
      </c>
      <c r="L60" s="48">
        <f>IFERROR(J60/Data!G60,0)</f>
        <v>2.2482772277227725</v>
      </c>
      <c r="M60" s="56">
        <f>IFERROR(Data!L60/Data!G60,0)</f>
        <v>5.7227722772277225</v>
      </c>
      <c r="N60" s="43">
        <f>IFERROR(Data!L60/D60,0)</f>
        <v>1.9603852937186271E-2</v>
      </c>
      <c r="O60" s="43">
        <f>IFERROR(Data!L60/F60,0)</f>
        <v>6.4317102812290916E-2</v>
      </c>
      <c r="P60" s="43">
        <f>(Data!L60-AVERAGE(Data!$L:$L))/STDEV(Data!$L:$L)</f>
        <v>-1.1452752332303024E-2</v>
      </c>
      <c r="Q60" s="43">
        <f t="shared" si="1"/>
        <v>-0.12119841627013829</v>
      </c>
      <c r="R60" s="43">
        <f>IFERROR(M60/Data!J60,0)</f>
        <v>5.3988417709695494E-2</v>
      </c>
      <c r="S60" s="43">
        <f t="shared" si="2"/>
        <v>0.23475015043806774</v>
      </c>
      <c r="T60" s="38">
        <f>Values!$B$6*J60</f>
        <v>171714.3433391304</v>
      </c>
      <c r="U60" s="37">
        <f t="shared" si="4"/>
        <v>19.107558953093204</v>
      </c>
      <c r="V60" s="37">
        <f>IFERROR(T60/Data!G60,0)</f>
        <v>1700.1420132587168</v>
      </c>
      <c r="W60" s="38">
        <f t="shared" si="3"/>
        <v>16136.529483119637</v>
      </c>
    </row>
    <row r="61" spans="1:23" x14ac:dyDescent="0.15">
      <c r="A61" s="29">
        <f>Data!A61</f>
        <v>60</v>
      </c>
      <c r="B61" s="43">
        <f>(Data!J61-AVERAGE(Data!$J:$J))/STDEV(Data!$J:$J)</f>
        <v>0.45505487929128297</v>
      </c>
      <c r="C61" s="43">
        <f>(Data!K61-AVERAGE(Data!$K:$K))/STDEV(Data!$K:$K)</f>
        <v>-0.1234886868897669</v>
      </c>
      <c r="D61" s="38">
        <f>Data!N61*5200</f>
        <v>7436</v>
      </c>
      <c r="E61" s="56">
        <f>IFERROR(D61/Data!G61,0)</f>
        <v>391.36842105263156</v>
      </c>
      <c r="F61" s="56">
        <f>D61*Values!$B$4</f>
        <v>2266.4928</v>
      </c>
      <c r="G61" s="56">
        <f>E61*Values!$B$4</f>
        <v>119.2890947368421</v>
      </c>
      <c r="H61" s="48">
        <f>IFERROR(Data!P61/D61,0)</f>
        <v>0</v>
      </c>
      <c r="I61" s="48">
        <f>IFERROR(Data!P61/Data!G61,0)</f>
        <v>0</v>
      </c>
      <c r="J61" s="37">
        <f>Data!P61*Values!$B$4</f>
        <v>0</v>
      </c>
      <c r="K61" s="48">
        <f>H61*Values!$B$5</f>
        <v>0</v>
      </c>
      <c r="L61" s="48">
        <f>IFERROR(J61/Data!G61,0)</f>
        <v>0</v>
      </c>
      <c r="M61" s="56">
        <f>IFERROR(Data!L61/Data!G61,0)</f>
        <v>11.526315789473685</v>
      </c>
      <c r="N61" s="43">
        <f>IFERROR(Data!L61/D61,0)</f>
        <v>2.9451317912856375E-2</v>
      </c>
      <c r="O61" s="43">
        <f>IFERROR(Data!L61/F61,0)</f>
        <v>9.6625058769213831E-2</v>
      </c>
      <c r="P61" s="43">
        <f>(Data!L61-AVERAGE(Data!$L:$L))/STDEV(Data!$L:$L)</f>
        <v>-0.8546392741412171</v>
      </c>
      <c r="Q61" s="43">
        <f t="shared" si="1"/>
        <v>1.255566740300613</v>
      </c>
      <c r="R61" s="43">
        <f>IFERROR(M61/Data!J61,0)</f>
        <v>9.0758392043099878E-2</v>
      </c>
      <c r="S61" s="43">
        <f t="shared" si="2"/>
        <v>2.759154549130586</v>
      </c>
      <c r="T61" s="38">
        <f>Values!$B$6*J61</f>
        <v>0</v>
      </c>
      <c r="U61" s="37">
        <f t="shared" si="4"/>
        <v>0</v>
      </c>
      <c r="V61" s="37">
        <f>IFERROR(T61/Data!G61,0)</f>
        <v>0</v>
      </c>
      <c r="W61" s="38">
        <f t="shared" si="3"/>
        <v>-0.63579374146814294</v>
      </c>
    </row>
    <row r="62" spans="1:23" x14ac:dyDescent="0.15">
      <c r="A62" s="29">
        <f>Data!A62</f>
        <v>61</v>
      </c>
      <c r="B62" s="43">
        <f>(Data!J62-AVERAGE(Data!$J:$J))/STDEV(Data!$J:$J)</f>
        <v>1.5189053473343117</v>
      </c>
      <c r="C62" s="43">
        <f>(Data!K62-AVERAGE(Data!$K:$K))/STDEV(Data!$K:$K)</f>
        <v>1.212734318196063</v>
      </c>
      <c r="D62" s="38">
        <f>Data!N62*5200</f>
        <v>79612</v>
      </c>
      <c r="E62" s="56">
        <f>IFERROR(D62/Data!G62,0)</f>
        <v>838.02105263157898</v>
      </c>
      <c r="F62" s="56">
        <f>D62*Values!$B$4</f>
        <v>24265.7376</v>
      </c>
      <c r="G62" s="56">
        <f>E62*Values!$B$4</f>
        <v>255.42881684210528</v>
      </c>
      <c r="H62" s="48">
        <f>IFERROR(Data!P62/D62,0)</f>
        <v>1.587700346681405E-2</v>
      </c>
      <c r="I62" s="48">
        <f>IFERROR(Data!P62/Data!G62,0)</f>
        <v>13.305263157894737</v>
      </c>
      <c r="J62" s="37">
        <f>Data!P62*Values!$B$4</f>
        <v>385.2672</v>
      </c>
      <c r="K62" s="48">
        <f>H62*Values!$B$5</f>
        <v>5.208990805406221E-2</v>
      </c>
      <c r="L62" s="48">
        <f>IFERROR(J62/Data!G62,0)</f>
        <v>4.055444210526316</v>
      </c>
      <c r="M62" s="56">
        <f>IFERROR(Data!L62/Data!G62,0)</f>
        <v>7.3578947368421055</v>
      </c>
      <c r="N62" s="43">
        <f>IFERROR(Data!L62/D62,0)</f>
        <v>8.7800834045118833E-3</v>
      </c>
      <c r="O62" s="43">
        <f>IFERROR(Data!L62/F62,0)</f>
        <v>2.880604791506523E-2</v>
      </c>
      <c r="P62" s="43">
        <f>(Data!L62-AVERAGE(Data!$L:$L))/STDEV(Data!$L:$L)</f>
        <v>0.27274103356986579</v>
      </c>
      <c r="Q62" s="43">
        <f t="shared" si="1"/>
        <v>0.26669901645749966</v>
      </c>
      <c r="R62" s="43">
        <f>IFERROR(M62/Data!J62,0)</f>
        <v>4.9052631578947369E-2</v>
      </c>
      <c r="S62" s="43">
        <f t="shared" si="2"/>
        <v>0.17558633059364634</v>
      </c>
      <c r="T62" s="38">
        <f>Values!$B$6*J62</f>
        <v>291338.16104786686</v>
      </c>
      <c r="U62" s="37">
        <f t="shared" si="4"/>
        <v>12.006153113922522</v>
      </c>
      <c r="V62" s="37">
        <f>IFERROR(T62/Data!G62,0)</f>
        <v>3066.7174847143879</v>
      </c>
      <c r="W62" s="38">
        <f t="shared" si="3"/>
        <v>27378.393615590659</v>
      </c>
    </row>
    <row r="63" spans="1:23" x14ac:dyDescent="0.15">
      <c r="A63" s="29">
        <f>Data!A63</f>
        <v>62</v>
      </c>
      <c r="B63" s="43">
        <f>(Data!J63-AVERAGE(Data!$J:$J))/STDEV(Data!$J:$J)</f>
        <v>0.31629177476393139</v>
      </c>
      <c r="C63" s="43">
        <f>(Data!K63-AVERAGE(Data!$K:$K))/STDEV(Data!$K:$K)</f>
        <v>1.0147753544796436</v>
      </c>
      <c r="D63" s="38">
        <f>Data!N63*5200</f>
        <v>35204</v>
      </c>
      <c r="E63" s="56">
        <f>IFERROR(D63/Data!G63,0)</f>
        <v>1066.7878787878788</v>
      </c>
      <c r="F63" s="56">
        <f>D63*Values!$B$4</f>
        <v>10730.1792</v>
      </c>
      <c r="G63" s="56">
        <f>E63*Values!$B$4</f>
        <v>325.15694545454545</v>
      </c>
      <c r="H63" s="48">
        <f>IFERROR(Data!P63/D63,0)</f>
        <v>9.6863992728099084E-3</v>
      </c>
      <c r="I63" s="48">
        <f>IFERROR(Data!P63/Data!G63,0)</f>
        <v>10.333333333333334</v>
      </c>
      <c r="J63" s="37">
        <f>Data!P63*Values!$B$4</f>
        <v>103.93680000000001</v>
      </c>
      <c r="K63" s="48">
        <f>H63*Values!$B$5</f>
        <v>3.1779526190205659E-2</v>
      </c>
      <c r="L63" s="48">
        <f>IFERROR(J63/Data!G63,0)</f>
        <v>3.1496</v>
      </c>
      <c r="M63" s="56">
        <f>IFERROR(Data!L63/Data!G63,0)</f>
        <v>6.6363636363636367</v>
      </c>
      <c r="N63" s="43">
        <f>IFERROR(Data!L63/D63,0)</f>
        <v>6.2208839904556298E-3</v>
      </c>
      <c r="O63" s="43">
        <f>IFERROR(Data!L63/F63,0)</f>
        <v>2.0409724378135267E-2</v>
      </c>
      <c r="P63" s="43">
        <f>(Data!L63-AVERAGE(Data!$L:$L))/STDEV(Data!$L:$L)</f>
        <v>-0.8546392741412171</v>
      </c>
      <c r="Q63" s="43">
        <f t="shared" si="1"/>
        <v>9.5531370962158246E-2</v>
      </c>
      <c r="R63" s="43">
        <f>IFERROR(M63/Data!J63,0)</f>
        <v>5.3519061583577714E-2</v>
      </c>
      <c r="S63" s="43">
        <f t="shared" si="2"/>
        <v>0.30203558418001658</v>
      </c>
      <c r="T63" s="38">
        <f>Values!$B$6*J63</f>
        <v>78596.766548514715</v>
      </c>
      <c r="U63" s="37">
        <f t="shared" si="4"/>
        <v>7.3248326130951025</v>
      </c>
      <c r="V63" s="37">
        <f>IFERROR(T63/Data!G63,0)</f>
        <v>2381.7201984398398</v>
      </c>
      <c r="W63" s="38">
        <f t="shared" si="3"/>
        <v>7385.6371719090503</v>
      </c>
    </row>
    <row r="64" spans="1:23" x14ac:dyDescent="0.15">
      <c r="A64" s="29">
        <f>Data!A64</f>
        <v>63</v>
      </c>
      <c r="B64" s="43">
        <f>(Data!J64-AVERAGE(Data!$J:$J))/STDEV(Data!$J:$J)</f>
        <v>0.31629177476393139</v>
      </c>
      <c r="C64" s="43">
        <f>(Data!K64-AVERAGE(Data!$K:$K))/STDEV(Data!$K:$K)</f>
        <v>0.17344975868486195</v>
      </c>
      <c r="D64" s="38">
        <f>Data!N64*5200</f>
        <v>50023.999999999993</v>
      </c>
      <c r="E64" s="56">
        <f>IFERROR(D64/Data!G64,0)</f>
        <v>1087.478260869565</v>
      </c>
      <c r="F64" s="56">
        <f>D64*Values!$B$4</f>
        <v>15247.315199999999</v>
      </c>
      <c r="G64" s="56">
        <f>E64*Values!$B$4</f>
        <v>331.46337391304343</v>
      </c>
      <c r="H64" s="48">
        <f>IFERROR(Data!P64/D64,0)</f>
        <v>7.0566128258435961E-3</v>
      </c>
      <c r="I64" s="48">
        <f>IFERROR(Data!P64/Data!G64,0)</f>
        <v>7.6739130434782608</v>
      </c>
      <c r="J64" s="37">
        <f>Data!P64*Values!$B$4</f>
        <v>107.59440000000001</v>
      </c>
      <c r="K64" s="48">
        <f>H64*Values!$B$5</f>
        <v>2.3151617623540705E-2</v>
      </c>
      <c r="L64" s="48">
        <f>IFERROR(J64/Data!G64,0)</f>
        <v>2.3390086956521743</v>
      </c>
      <c r="M64" s="56">
        <f>IFERROR(Data!L64/Data!G64,0)</f>
        <v>5.9347826086956523</v>
      </c>
      <c r="N64" s="43">
        <f>IFERROR(Data!L64/D64,0)</f>
        <v>5.4573804573804586E-3</v>
      </c>
      <c r="O64" s="43">
        <f>IFERROR(Data!L64/F64,0)</f>
        <v>1.790479152683877E-2</v>
      </c>
      <c r="P64" s="43">
        <f>(Data!L64-AVERAGE(Data!$L:$L))/STDEV(Data!$L:$L)</f>
        <v>-0.72780898952372031</v>
      </c>
      <c r="Q64" s="43">
        <f t="shared" si="1"/>
        <v>-7.0903551317001948E-2</v>
      </c>
      <c r="R64" s="43">
        <f>IFERROR(M64/Data!J64,0)</f>
        <v>4.7861150070126229E-2</v>
      </c>
      <c r="S64" s="43">
        <f t="shared" si="2"/>
        <v>-0.22417134106608294</v>
      </c>
      <c r="T64" s="38">
        <f>Values!$B$6*J64</f>
        <v>81362.635166057764</v>
      </c>
      <c r="U64" s="37">
        <f t="shared" si="4"/>
        <v>5.3361942151007522</v>
      </c>
      <c r="V64" s="37">
        <f>IFERROR(T64/Data!G64,0)</f>
        <v>1768.7529383925601</v>
      </c>
      <c r="W64" s="38">
        <f t="shared" si="3"/>
        <v>7645.564666301444</v>
      </c>
    </row>
    <row r="65" spans="1:23" x14ac:dyDescent="0.15">
      <c r="A65" s="29">
        <f>Data!A65</f>
        <v>64</v>
      </c>
      <c r="B65" s="43">
        <f>(Data!J65-AVERAGE(Data!$J:$J))/STDEV(Data!$J:$J)</f>
        <v>-1.1175936386853682</v>
      </c>
      <c r="C65" s="43">
        <f>(Data!K65-AVERAGE(Data!$K:$K))/STDEV(Data!$K:$K)</f>
        <v>-1.2617527282591774</v>
      </c>
      <c r="D65" s="38">
        <f>Data!N65*5200</f>
        <v>0</v>
      </c>
      <c r="E65" s="56">
        <f>IFERROR(D65/Data!G65,0)</f>
        <v>0</v>
      </c>
      <c r="F65" s="56">
        <f>D65*Values!$B$4</f>
        <v>0</v>
      </c>
      <c r="G65" s="56">
        <f>E65*Values!$B$4</f>
        <v>0</v>
      </c>
      <c r="H65" s="48">
        <f>IFERROR(Data!P65/D65,0)</f>
        <v>0</v>
      </c>
      <c r="I65" s="48">
        <f>IFERROR(Data!P65/Data!G65,0)</f>
        <v>0</v>
      </c>
      <c r="J65" s="37">
        <f>Data!P65*Values!$B$4</f>
        <v>0</v>
      </c>
      <c r="K65" s="48">
        <f>H65*Values!$B$5</f>
        <v>0</v>
      </c>
      <c r="L65" s="48">
        <f>IFERROR(J65/Data!G65,0)</f>
        <v>0</v>
      </c>
      <c r="M65" s="56">
        <f>IFERROR(Data!L65/Data!G65,0)</f>
        <v>5.166666666666667</v>
      </c>
      <c r="N65" s="43">
        <f>IFERROR(Data!L65/D65,0)</f>
        <v>0</v>
      </c>
      <c r="O65" s="43">
        <f>IFERROR(Data!L65/F65,0)</f>
        <v>0</v>
      </c>
      <c r="P65" s="43">
        <f>(Data!L65-AVERAGE(Data!$L:$L))/STDEV(Data!$L:$L)</f>
        <v>-0.78652671388367257</v>
      </c>
      <c r="Q65" s="43">
        <f t="shared" si="1"/>
        <v>-0.25312244275127488</v>
      </c>
      <c r="R65" s="43">
        <f>IFERROR(M65/Data!J65,0)</f>
        <v>5.5555555555555559E-2</v>
      </c>
      <c r="S65" s="43">
        <f t="shared" si="2"/>
        <v>0.22648880057068352</v>
      </c>
      <c r="T65" s="38">
        <f>Values!$B$6*J65</f>
        <v>0</v>
      </c>
      <c r="U65" s="37">
        <f t="shared" si="4"/>
        <v>0</v>
      </c>
      <c r="V65" s="37">
        <f>IFERROR(T65/Data!G65,0)</f>
        <v>0</v>
      </c>
      <c r="W65" s="38">
        <f t="shared" si="3"/>
        <v>-0.63579374146814294</v>
      </c>
    </row>
    <row r="66" spans="1:23" x14ac:dyDescent="0.15">
      <c r="A66" s="29">
        <f>Data!A66</f>
        <v>65</v>
      </c>
      <c r="B66" s="43">
        <f>(Data!J66-AVERAGE(Data!$J:$J))/STDEV(Data!$J:$J)</f>
        <v>3.876556570922824E-2</v>
      </c>
      <c r="C66" s="43">
        <f>(Data!K66-AVERAGE(Data!$K:$K))/STDEV(Data!$K:$K)</f>
        <v>0.71783690890501484</v>
      </c>
      <c r="D66" s="38">
        <f>Data!N66*5200</f>
        <v>33488</v>
      </c>
      <c r="E66" s="56">
        <f>IFERROR(D66/Data!G66,0)</f>
        <v>315.92452830188677</v>
      </c>
      <c r="F66" s="56">
        <f>D66*Values!$B$4</f>
        <v>10207.142400000001</v>
      </c>
      <c r="G66" s="56">
        <f>E66*Values!$B$4</f>
        <v>96.293796226415097</v>
      </c>
      <c r="H66" s="48">
        <f>IFERROR(Data!P66/D66,0)</f>
        <v>3.0906593406593408E-2</v>
      </c>
      <c r="I66" s="48">
        <f>IFERROR(Data!P66/Data!G66,0)</f>
        <v>9.7641509433962259</v>
      </c>
      <c r="J66" s="37">
        <f>Data!P66*Values!$B$4</f>
        <v>315.46800000000002</v>
      </c>
      <c r="K66" s="48">
        <f>H66*Values!$B$5</f>
        <v>0.10139958791208792</v>
      </c>
      <c r="L66" s="48">
        <f>IFERROR(J66/Data!G66,0)</f>
        <v>2.9761132075471699</v>
      </c>
      <c r="M66" s="56">
        <f>IFERROR(Data!L66/Data!G66,0)</f>
        <v>7.2358490566037732</v>
      </c>
      <c r="N66" s="43">
        <f>IFERROR(Data!L66/D66,0)</f>
        <v>2.2903726708074536E-2</v>
      </c>
      <c r="O66" s="43">
        <f>IFERROR(Data!L66/F66,0)</f>
        <v>7.5143460328328526E-2</v>
      </c>
      <c r="P66" s="43">
        <f>(Data!L66-AVERAGE(Data!$L:$L))/STDEV(Data!$L:$L)</f>
        <v>0.43245324382893591</v>
      </c>
      <c r="Q66" s="43">
        <f t="shared" si="1"/>
        <v>0.23774631890167749</v>
      </c>
      <c r="R66" s="43">
        <f>IFERROR(M66/Data!J66,0)</f>
        <v>6.1320754716981125E-2</v>
      </c>
      <c r="S66" s="43">
        <f t="shared" si="2"/>
        <v>6.1329253050235089</v>
      </c>
      <c r="T66" s="38">
        <f>Values!$B$6*J66</f>
        <v>238556.16826308719</v>
      </c>
      <c r="U66" s="37">
        <f t="shared" ref="U66:U97" si="5">IFERROR(T66/F66,0)</f>
        <v>23.371494088598901</v>
      </c>
      <c r="V66" s="37">
        <f>IFERROR(T66/Data!G66,0)</f>
        <v>2250.5298892744077</v>
      </c>
      <c r="W66" s="38">
        <f t="shared" si="3"/>
        <v>22418.110597602481</v>
      </c>
    </row>
    <row r="67" spans="1:23" x14ac:dyDescent="0.15">
      <c r="A67" s="29">
        <f>Data!A67</f>
        <v>66</v>
      </c>
      <c r="B67" s="43">
        <f>(Data!J67-AVERAGE(Data!$J:$J))/STDEV(Data!$J:$J)</f>
        <v>1.1951247701038248</v>
      </c>
      <c r="C67" s="43">
        <f>(Data!K67-AVERAGE(Data!$K:$K))/STDEV(Data!$K:$K)</f>
        <v>0.66834716797590998</v>
      </c>
      <c r="D67" s="38">
        <f>Data!N67*5200</f>
        <v>8372</v>
      </c>
      <c r="E67" s="56">
        <f>IFERROR(D67/Data!G67,0)</f>
        <v>440.63157894736844</v>
      </c>
      <c r="F67" s="56">
        <f>D67*Values!$B$4</f>
        <v>2551.7856000000002</v>
      </c>
      <c r="G67" s="56">
        <f>E67*Values!$B$4</f>
        <v>134.30450526315792</v>
      </c>
      <c r="H67" s="48">
        <f>IFERROR(Data!P67/D67,0)</f>
        <v>6.330625895843287E-3</v>
      </c>
      <c r="I67" s="48">
        <f>IFERROR(Data!P67/Data!G67,0)</f>
        <v>2.7894736842105261</v>
      </c>
      <c r="J67" s="37">
        <f>Data!P67*Values!$B$4</f>
        <v>16.154400000000003</v>
      </c>
      <c r="K67" s="48">
        <f>H67*Values!$B$5</f>
        <v>2.0769770664118489E-2</v>
      </c>
      <c r="L67" s="48">
        <f>IFERROR(J67/Data!G67,0)</f>
        <v>0.85023157894736856</v>
      </c>
      <c r="M67" s="56">
        <f>IFERROR(Data!L67/Data!G67,0)</f>
        <v>13.315789473684211</v>
      </c>
      <c r="N67" s="43">
        <f>IFERROR(Data!L67/D67,0)</f>
        <v>3.021978021978022E-2</v>
      </c>
      <c r="O67" s="43">
        <f>IFERROR(Data!L67/F67,0)</f>
        <v>9.9146260563583388E-2</v>
      </c>
      <c r="P67" s="43">
        <f>(Data!L67-AVERAGE(Data!$L:$L))/STDEV(Data!$L:$L)</f>
        <v>-0.77478316901168209</v>
      </c>
      <c r="Q67" s="43">
        <f t="shared" ref="Q67:Q130" si="6">(M67-AVERAGE($M:$M))/STDEV($M:$M)</f>
        <v>1.6800806621524544</v>
      </c>
      <c r="R67" s="43">
        <f>IFERROR(M67/Data!J67,0)</f>
        <v>9.3117408906882596E-2</v>
      </c>
      <c r="S67" s="43">
        <f t="shared" ref="S67:S130" si="7">Q67/B67</f>
        <v>1.4057784627846845</v>
      </c>
      <c r="T67" s="38">
        <f>Values!$B$6*J67</f>
        <v>12215.919727481762</v>
      </c>
      <c r="U67" s="37">
        <f t="shared" si="5"/>
        <v>4.7872045862637362</v>
      </c>
      <c r="V67" s="37">
        <f>IFERROR(T67/Data!G67,0)</f>
        <v>642.94314355167171</v>
      </c>
      <c r="W67" s="38">
        <f t="shared" ref="W67:W130" si="8">(T67-AVERAGE($U:$U))/STDEV($U:$U)</f>
        <v>1147.3773064916038</v>
      </c>
    </row>
    <row r="68" spans="1:23" x14ac:dyDescent="0.15">
      <c r="A68" s="29">
        <f>Data!A68</f>
        <v>67</v>
      </c>
      <c r="B68" s="43">
        <f>(Data!J68-AVERAGE(Data!$J:$J))/STDEV(Data!$J:$J)</f>
        <v>-0.3775237478728265</v>
      </c>
      <c r="C68" s="43">
        <f>(Data!K68-AVERAGE(Data!$K:$K))/STDEV(Data!$K:$K)</f>
        <v>-2.4509205031557284E-2</v>
      </c>
      <c r="D68" s="38">
        <f>Data!N68*5200</f>
        <v>0</v>
      </c>
      <c r="E68" s="56">
        <f>IFERROR(D68/Data!G68,0)</f>
        <v>0</v>
      </c>
      <c r="F68" s="56">
        <f>D68*Values!$B$4</f>
        <v>0</v>
      </c>
      <c r="G68" s="56">
        <f>E68*Values!$B$4</f>
        <v>0</v>
      </c>
      <c r="H68" s="48">
        <f>IFERROR(Data!P68/D68,0)</f>
        <v>0</v>
      </c>
      <c r="I68" s="48">
        <f>IFERROR(Data!P68/Data!G68,0)</f>
        <v>0</v>
      </c>
      <c r="J68" s="37">
        <f>Data!P68*Values!$B$4</f>
        <v>0</v>
      </c>
      <c r="K68" s="48">
        <f>H68*Values!$B$5</f>
        <v>0</v>
      </c>
      <c r="L68" s="48">
        <f>IFERROR(J68/Data!G68,0)</f>
        <v>0</v>
      </c>
      <c r="M68" s="56">
        <f>IFERROR(Data!L68/Data!G68,0)</f>
        <v>6.2631578947368425</v>
      </c>
      <c r="N68" s="43">
        <f>IFERROR(Data!L68/D68,0)</f>
        <v>0</v>
      </c>
      <c r="O68" s="43">
        <f>IFERROR(Data!L68/F68,0)</f>
        <v>0</v>
      </c>
      <c r="P68" s="43">
        <f>(Data!L68-AVERAGE(Data!$L:$L))/STDEV(Data!$L:$L)</f>
        <v>-0.25102106772090815</v>
      </c>
      <c r="Q68" s="43">
        <f t="shared" si="6"/>
        <v>6.9963819128437124E-3</v>
      </c>
      <c r="R68" s="43">
        <f>IFERROR(M68/Data!J68,0)</f>
        <v>5.7460164171897636E-2</v>
      </c>
      <c r="S68" s="43">
        <f t="shared" si="7"/>
        <v>-1.8532296186041599E-2</v>
      </c>
      <c r="T68" s="38">
        <f>Values!$B$6*J68</f>
        <v>0</v>
      </c>
      <c r="U68" s="37">
        <f t="shared" si="5"/>
        <v>0</v>
      </c>
      <c r="V68" s="37">
        <f>IFERROR(T68/Data!G68,0)</f>
        <v>0</v>
      </c>
      <c r="W68" s="38">
        <f t="shared" si="8"/>
        <v>-0.63579374146814294</v>
      </c>
    </row>
    <row r="69" spans="1:23" x14ac:dyDescent="0.15">
      <c r="A69" s="29">
        <f>Data!A69</f>
        <v>68</v>
      </c>
      <c r="B69" s="43">
        <f>(Data!J69-AVERAGE(Data!$J:$J))/STDEV(Data!$J:$J)</f>
        <v>-0.14625190699390719</v>
      </c>
      <c r="C69" s="43">
        <f>(Data!K69-AVERAGE(Data!$K:$K))/STDEV(Data!$K:$K)</f>
        <v>0.3714087224012812</v>
      </c>
      <c r="D69" s="38">
        <f>Data!N69*5200</f>
        <v>0</v>
      </c>
      <c r="E69" s="56">
        <f>IFERROR(D69/Data!G69,0)</f>
        <v>0</v>
      </c>
      <c r="F69" s="56">
        <f>D69*Values!$B$4</f>
        <v>0</v>
      </c>
      <c r="G69" s="56">
        <f>E69*Values!$B$4</f>
        <v>0</v>
      </c>
      <c r="H69" s="48">
        <f>IFERROR(Data!P69/D69,0)</f>
        <v>0</v>
      </c>
      <c r="I69" s="48">
        <f>IFERROR(Data!P69/Data!G69,0)</f>
        <v>0</v>
      </c>
      <c r="J69" s="37">
        <f>Data!P69*Values!$B$4</f>
        <v>0</v>
      </c>
      <c r="K69" s="48">
        <f>H69*Values!$B$5</f>
        <v>0</v>
      </c>
      <c r="L69" s="48">
        <f>IFERROR(J69/Data!G69,0)</f>
        <v>0</v>
      </c>
      <c r="M69" s="56">
        <f>IFERROR(Data!L69/Data!G69,0)</f>
        <v>6.3139534883720927</v>
      </c>
      <c r="N69" s="43">
        <f>IFERROR(Data!L69/D69,0)</f>
        <v>0</v>
      </c>
      <c r="O69" s="43">
        <f>IFERROR(Data!L69/F69,0)</f>
        <v>0</v>
      </c>
      <c r="P69" s="43">
        <f>(Data!L69-AVERAGE(Data!$L:$L))/STDEV(Data!$L:$L)</f>
        <v>-9.3657566436236156E-2</v>
      </c>
      <c r="Q69" s="43">
        <f t="shared" si="6"/>
        <v>1.9046537697283643E-2</v>
      </c>
      <c r="R69" s="43">
        <f>IFERROR(M69/Data!J69,0)</f>
        <v>5.538555691554467E-2</v>
      </c>
      <c r="S69" s="43">
        <f t="shared" si="7"/>
        <v>-0.13023103827341626</v>
      </c>
      <c r="T69" s="38">
        <f>Values!$B$6*J69</f>
        <v>0</v>
      </c>
      <c r="U69" s="37">
        <f t="shared" si="5"/>
        <v>0</v>
      </c>
      <c r="V69" s="37">
        <f>IFERROR(T69/Data!G69,0)</f>
        <v>0</v>
      </c>
      <c r="W69" s="38">
        <f t="shared" si="8"/>
        <v>-0.63579374146814294</v>
      </c>
    </row>
    <row r="70" spans="1:23" x14ac:dyDescent="0.15">
      <c r="A70" s="29">
        <f>Data!A70</f>
        <v>69</v>
      </c>
      <c r="B70" s="43">
        <f>(Data!J70-AVERAGE(Data!$J:$J))/STDEV(Data!$J:$J)</f>
        <v>0.22378303841236369</v>
      </c>
      <c r="C70" s="43">
        <f>(Data!K70-AVERAGE(Data!$K:$K))/STDEV(Data!$K:$K)</f>
        <v>0.91579587262143414</v>
      </c>
      <c r="D70" s="38">
        <f>Data!N70*5200</f>
        <v>52260.000000000007</v>
      </c>
      <c r="E70" s="56">
        <f>IFERROR(D70/Data!G70,0)</f>
        <v>341.56862745098044</v>
      </c>
      <c r="F70" s="56">
        <f>D70*Values!$B$4</f>
        <v>15928.848000000004</v>
      </c>
      <c r="G70" s="56">
        <f>E70*Values!$B$4</f>
        <v>104.11011764705884</v>
      </c>
      <c r="H70" s="48">
        <f>IFERROR(Data!P70/D70,0)</f>
        <v>1.9996172981247607E-2</v>
      </c>
      <c r="I70" s="48">
        <f>IFERROR(Data!P70/Data!G70,0)</f>
        <v>6.8300653594771239</v>
      </c>
      <c r="J70" s="37">
        <f>Data!P70*Values!$B$4</f>
        <v>318.51600000000002</v>
      </c>
      <c r="K70" s="48">
        <f>H70*Values!$B$5</f>
        <v>6.5604244163796399E-2</v>
      </c>
      <c r="L70" s="48">
        <f>IFERROR(J70/Data!G70,0)</f>
        <v>2.0818039215686275</v>
      </c>
      <c r="M70" s="56">
        <f>IFERROR(Data!L70/Data!G70,0)</f>
        <v>10.437908496732026</v>
      </c>
      <c r="N70" s="43">
        <f>IFERROR(Data!L70/D70,0)</f>
        <v>3.0558744737849211E-2</v>
      </c>
      <c r="O70" s="43">
        <f>IFERROR(Data!L70/F70,0)</f>
        <v>0.10025834887745803</v>
      </c>
      <c r="P70" s="43">
        <f>(Data!L70-AVERAGE(Data!$L:$L))/STDEV(Data!$L:$L)</f>
        <v>2.3818816925793502</v>
      </c>
      <c r="Q70" s="43">
        <f t="shared" si="6"/>
        <v>0.99736565442225333</v>
      </c>
      <c r="R70" s="43">
        <f>IFERROR(M70/Data!J70,0)</f>
        <v>8.5556627022393653E-2</v>
      </c>
      <c r="S70" s="43">
        <f t="shared" si="7"/>
        <v>4.4568420444109504</v>
      </c>
      <c r="T70" s="38">
        <f>Values!$B$6*J70</f>
        <v>240861.05877770641</v>
      </c>
      <c r="U70" s="37">
        <f t="shared" si="5"/>
        <v>15.121059525315726</v>
      </c>
      <c r="V70" s="37">
        <f>IFERROR(T70/Data!G70,0)</f>
        <v>1574.2552861288</v>
      </c>
      <c r="W70" s="38">
        <f t="shared" si="8"/>
        <v>22634.71684292948</v>
      </c>
    </row>
    <row r="71" spans="1:23" x14ac:dyDescent="0.15">
      <c r="A71" s="29">
        <f>Data!A71</f>
        <v>70</v>
      </c>
      <c r="B71" s="43">
        <f>(Data!J71-AVERAGE(Data!$J:$J))/STDEV(Data!$J:$J)</f>
        <v>-1.0250849023338005</v>
      </c>
      <c r="C71" s="43">
        <f>(Data!K71-AVERAGE(Data!$K:$K))/STDEV(Data!$K:$K)</f>
        <v>-1.2617527282591774</v>
      </c>
      <c r="D71" s="38">
        <f>Data!N71*5200</f>
        <v>0</v>
      </c>
      <c r="E71" s="56">
        <f>IFERROR(D71/Data!G71,0)</f>
        <v>0</v>
      </c>
      <c r="F71" s="56">
        <f>D71*Values!$B$4</f>
        <v>0</v>
      </c>
      <c r="G71" s="56">
        <f>E71*Values!$B$4</f>
        <v>0</v>
      </c>
      <c r="H71" s="48">
        <f>IFERROR(Data!P71/D71,0)</f>
        <v>0</v>
      </c>
      <c r="I71" s="48">
        <f>IFERROR(Data!P71/Data!G71,0)</f>
        <v>0</v>
      </c>
      <c r="J71" s="37">
        <f>Data!P71*Values!$B$4</f>
        <v>0</v>
      </c>
      <c r="K71" s="48">
        <f>H71*Values!$B$5</f>
        <v>0</v>
      </c>
      <c r="L71" s="48">
        <f>IFERROR(J71/Data!G71,0)</f>
        <v>0</v>
      </c>
      <c r="M71" s="56">
        <f>IFERROR(Data!L71/Data!G71,0)</f>
        <v>5.6875</v>
      </c>
      <c r="N71" s="43">
        <f>IFERROR(Data!L71/D71,0)</f>
        <v>0</v>
      </c>
      <c r="O71" s="43">
        <f>IFERROR(Data!L71/F71,0)</f>
        <v>0</v>
      </c>
      <c r="P71" s="43">
        <f>(Data!L71-AVERAGE(Data!$L:$L))/STDEV(Data!$L:$L)</f>
        <v>-0.72780898952372031</v>
      </c>
      <c r="Q71" s="43">
        <f t="shared" si="6"/>
        <v>-0.12956600103581864</v>
      </c>
      <c r="R71" s="43">
        <f>IFERROR(M71/Data!J71,0)</f>
        <v>5.9868421052631578E-2</v>
      </c>
      <c r="S71" s="43">
        <f t="shared" si="7"/>
        <v>0.12639538514403736</v>
      </c>
      <c r="T71" s="38">
        <f>Values!$B$6*J71</f>
        <v>0</v>
      </c>
      <c r="U71" s="37">
        <f t="shared" si="5"/>
        <v>0</v>
      </c>
      <c r="V71" s="37">
        <f>IFERROR(T71/Data!G71,0)</f>
        <v>0</v>
      </c>
      <c r="W71" s="38">
        <f t="shared" si="8"/>
        <v>-0.63579374146814294</v>
      </c>
    </row>
    <row r="72" spans="1:23" x14ac:dyDescent="0.15">
      <c r="A72" s="29">
        <f>Data!A72</f>
        <v>71</v>
      </c>
      <c r="B72" s="43">
        <f>(Data!J72-AVERAGE(Data!$J:$J))/STDEV(Data!$J:$J)</f>
        <v>-1.0713392705095843</v>
      </c>
      <c r="C72" s="43">
        <f>(Data!K72-AVERAGE(Data!$K:$K))/STDEV(Data!$K:$K)</f>
        <v>-1.1627732464009679</v>
      </c>
      <c r="D72" s="38">
        <f>Data!N72*5200</f>
        <v>0</v>
      </c>
      <c r="E72" s="56">
        <f>IFERROR(D72/Data!G72,0)</f>
        <v>0</v>
      </c>
      <c r="F72" s="56">
        <f>D72*Values!$B$4</f>
        <v>0</v>
      </c>
      <c r="G72" s="56">
        <f>E72*Values!$B$4</f>
        <v>0</v>
      </c>
      <c r="H72" s="48">
        <f>IFERROR(Data!P72/D72,0)</f>
        <v>0</v>
      </c>
      <c r="I72" s="48">
        <f>IFERROR(Data!P72/Data!G72,0)</f>
        <v>0</v>
      </c>
      <c r="J72" s="37">
        <f>Data!P72*Values!$B$4</f>
        <v>0</v>
      </c>
      <c r="K72" s="48">
        <f>H72*Values!$B$5</f>
        <v>0</v>
      </c>
      <c r="L72" s="48">
        <f>IFERROR(J72/Data!G72,0)</f>
        <v>0</v>
      </c>
      <c r="M72" s="56">
        <f>IFERROR(Data!L72/Data!G72,0)</f>
        <v>5.4210526315789478</v>
      </c>
      <c r="N72" s="43">
        <f>IFERROR(Data!L72/D72,0)</f>
        <v>0</v>
      </c>
      <c r="O72" s="43">
        <f>IFERROR(Data!L72/F72,0)</f>
        <v>0</v>
      </c>
      <c r="P72" s="43">
        <f>(Data!L72-AVERAGE(Data!$L:$L))/STDEV(Data!$L:$L)</f>
        <v>-0.88517249080839233</v>
      </c>
      <c r="Q72" s="43">
        <f t="shared" si="6"/>
        <v>-0.19277487542919935</v>
      </c>
      <c r="R72" s="43">
        <f>IFERROR(M72/Data!J72,0)</f>
        <v>5.7670772676371787E-2</v>
      </c>
      <c r="S72" s="43">
        <f t="shared" si="7"/>
        <v>0.17993821447197175</v>
      </c>
      <c r="T72" s="38">
        <f>Values!$B$6*J72</f>
        <v>0</v>
      </c>
      <c r="U72" s="37">
        <f t="shared" si="5"/>
        <v>0</v>
      </c>
      <c r="V72" s="37">
        <f>IFERROR(T72/Data!G72,0)</f>
        <v>0</v>
      </c>
      <c r="W72" s="38">
        <f t="shared" si="8"/>
        <v>-0.63579374146814294</v>
      </c>
    </row>
    <row r="73" spans="1:23" x14ac:dyDescent="0.15">
      <c r="A73" s="29">
        <f>Data!A73</f>
        <v>72</v>
      </c>
      <c r="B73" s="43">
        <f>(Data!J73-AVERAGE(Data!$J:$J))/STDEV(Data!$J:$J)</f>
        <v>-0.42377811604861038</v>
      </c>
      <c r="C73" s="43">
        <f>(Data!K73-AVERAGE(Data!$K:$K))/STDEV(Data!$K:$K)</f>
        <v>0.96528561355053888</v>
      </c>
      <c r="D73" s="38">
        <f>Data!N73*5200</f>
        <v>44252</v>
      </c>
      <c r="E73" s="56">
        <f>IFERROR(D73/Data!G73,0)</f>
        <v>1005.7272727272727</v>
      </c>
      <c r="F73" s="56">
        <f>D73*Values!$B$4</f>
        <v>13488.009600000001</v>
      </c>
      <c r="G73" s="56">
        <f>E73*Values!$B$4</f>
        <v>306.54567272727274</v>
      </c>
      <c r="H73" s="48">
        <f>IFERROR(Data!P73/D73,0)</f>
        <v>7.8188556449426006E-3</v>
      </c>
      <c r="I73" s="48">
        <f>IFERROR(Data!P73/Data!G73,0)</f>
        <v>7.8636363636363633</v>
      </c>
      <c r="J73" s="37">
        <f>Data!P73*Values!$B$4</f>
        <v>105.46080000000001</v>
      </c>
      <c r="K73" s="48">
        <f>H73*Values!$B$5</f>
        <v>2.5652414354153483E-2</v>
      </c>
      <c r="L73" s="48">
        <f>IFERROR(J73/Data!G73,0)</f>
        <v>2.3968363636363637</v>
      </c>
      <c r="M73" s="56">
        <f>IFERROR(Data!L73/Data!G73,0)</f>
        <v>5.9772727272727275</v>
      </c>
      <c r="N73" s="43">
        <f>IFERROR(Data!L73/D73,0)</f>
        <v>5.943234204103769E-3</v>
      </c>
      <c r="O73" s="43">
        <f>IFERROR(Data!L73/F73,0)</f>
        <v>1.9498799882230213E-2</v>
      </c>
      <c r="P73" s="43">
        <f>(Data!L73-AVERAGE(Data!$L:$L))/STDEV(Data!$L:$L)</f>
        <v>-0.75129607926770126</v>
      </c>
      <c r="Q73" s="43">
        <f t="shared" si="6"/>
        <v>-6.0823689826855605E-2</v>
      </c>
      <c r="R73" s="43">
        <f>IFERROR(M73/Data!J73,0)</f>
        <v>5.534511784511785E-2</v>
      </c>
      <c r="S73" s="43">
        <f t="shared" si="7"/>
        <v>0.14352720804459543</v>
      </c>
      <c r="T73" s="38">
        <f>Values!$B$6*J73</f>
        <v>79749.211805824321</v>
      </c>
      <c r="U73" s="37">
        <f t="shared" si="5"/>
        <v>5.9126004629937627</v>
      </c>
      <c r="V73" s="37">
        <f>IFERROR(T73/Data!G73,0)</f>
        <v>1812.4820864960072</v>
      </c>
      <c r="W73" s="38">
        <f t="shared" si="8"/>
        <v>7493.9402945725478</v>
      </c>
    </row>
    <row r="74" spans="1:23" x14ac:dyDescent="0.15">
      <c r="A74" s="29">
        <f>Data!A74</f>
        <v>73</v>
      </c>
      <c r="B74" s="43">
        <f>(Data!J74-AVERAGE(Data!$J:$J))/STDEV(Data!$J:$J)</f>
        <v>-0.2850150115212588</v>
      </c>
      <c r="C74" s="43">
        <f>(Data!K74-AVERAGE(Data!$K:$K))/STDEV(Data!$K:$K)</f>
        <v>-7.3998945960662088E-2</v>
      </c>
      <c r="D74" s="38">
        <f>Data!N74*5200</f>
        <v>51272</v>
      </c>
      <c r="E74" s="56">
        <f>IFERROR(D74/Data!G74,0)</f>
        <v>1046.3673469387754</v>
      </c>
      <c r="F74" s="56">
        <f>D74*Values!$B$4</f>
        <v>15627.705600000001</v>
      </c>
      <c r="G74" s="56">
        <f>E74*Values!$B$4</f>
        <v>318.93276734693876</v>
      </c>
      <c r="H74" s="48">
        <f>IFERROR(Data!P74/D74,0)</f>
        <v>4.3883601185832422E-3</v>
      </c>
      <c r="I74" s="48">
        <f>IFERROR(Data!P74/Data!G74,0)</f>
        <v>4.591836734693878</v>
      </c>
      <c r="J74" s="37">
        <f>Data!P74*Values!$B$4</f>
        <v>68.58</v>
      </c>
      <c r="K74" s="48">
        <f>H74*Values!$B$5</f>
        <v>1.4397507411452645E-2</v>
      </c>
      <c r="L74" s="48">
        <f>IFERROR(J74/Data!G74,0)</f>
        <v>1.3995918367346938</v>
      </c>
      <c r="M74" s="56">
        <f>IFERROR(Data!L74/Data!G74,0)</f>
        <v>4.7142857142857144</v>
      </c>
      <c r="N74" s="43">
        <f>IFERROR(Data!L74/D74,0)</f>
        <v>4.5053830550787956E-3</v>
      </c>
      <c r="O74" s="43">
        <f>IFERROR(Data!L74/F74,0)</f>
        <v>1.4781440469418618E-2</v>
      </c>
      <c r="P74" s="43">
        <f>(Data!L74-AVERAGE(Data!$L:$L))/STDEV(Data!$L:$L)</f>
        <v>-0.82645476644844007</v>
      </c>
      <c r="Q74" s="43">
        <f t="shared" si="6"/>
        <v>-0.36044003784127127</v>
      </c>
      <c r="R74" s="43">
        <f>IFERROR(M74/Data!J74,0)</f>
        <v>4.2471042471042469E-2</v>
      </c>
      <c r="S74" s="43">
        <f t="shared" si="7"/>
        <v>1.2646352762874971</v>
      </c>
      <c r="T74" s="38">
        <f>Values!$B$6*J74</f>
        <v>51860.036578931999</v>
      </c>
      <c r="U74" s="37">
        <f t="shared" si="5"/>
        <v>3.318467720490716</v>
      </c>
      <c r="V74" s="37">
        <f>IFERROR(T74/Data!G74,0)</f>
        <v>1058.3680934475917</v>
      </c>
      <c r="W74" s="38">
        <f t="shared" si="8"/>
        <v>4873.0047261159116</v>
      </c>
    </row>
    <row r="75" spans="1:23" x14ac:dyDescent="0.15">
      <c r="A75" s="29">
        <f>Data!A75</f>
        <v>74</v>
      </c>
      <c r="B75" s="43">
        <f>(Data!J75-AVERAGE(Data!$J:$J))/STDEV(Data!$J:$J)</f>
        <v>-0.84006742963066516</v>
      </c>
      <c r="C75" s="43">
        <f>(Data!K75-AVERAGE(Data!$K:$K))/STDEV(Data!$K:$K)</f>
        <v>-0.86583480082633901</v>
      </c>
      <c r="D75" s="38">
        <f>Data!N75*5200</f>
        <v>22619.999999999996</v>
      </c>
      <c r="E75" s="56">
        <f>IFERROR(D75/Data!G75,0)</f>
        <v>289.99999999999994</v>
      </c>
      <c r="F75" s="56">
        <f>D75*Values!$B$4</f>
        <v>6894.5759999999991</v>
      </c>
      <c r="G75" s="56">
        <f>E75*Values!$B$4</f>
        <v>88.391999999999982</v>
      </c>
      <c r="H75" s="48">
        <f>IFERROR(Data!P75/D75,0)</f>
        <v>1.7506631299734749E-2</v>
      </c>
      <c r="I75" s="48">
        <f>IFERROR(Data!P75/Data!G75,0)</f>
        <v>5.0769230769230766</v>
      </c>
      <c r="J75" s="37">
        <f>Data!P75*Values!$B$4</f>
        <v>120.7008</v>
      </c>
      <c r="K75" s="48">
        <f>H75*Values!$B$5</f>
        <v>5.7436456233421751E-2</v>
      </c>
      <c r="L75" s="48">
        <f>IFERROR(J75/Data!G75,0)</f>
        <v>1.5474461538461539</v>
      </c>
      <c r="M75" s="56">
        <f>IFERROR(Data!L75/Data!G75,0)</f>
        <v>5.7564102564102564</v>
      </c>
      <c r="N75" s="43">
        <f>IFERROR(Data!L75/D75,0)</f>
        <v>1.9849690539345714E-2</v>
      </c>
      <c r="O75" s="43">
        <f>IFERROR(Data!L75/F75,0)</f>
        <v>6.5123656625149975E-2</v>
      </c>
      <c r="P75" s="43">
        <f>(Data!L75-AVERAGE(Data!$L:$L))/STDEV(Data!$L:$L)</f>
        <v>-0.31443621002965655</v>
      </c>
      <c r="Q75" s="43">
        <f t="shared" si="6"/>
        <v>-0.11321853336269673</v>
      </c>
      <c r="R75" s="43">
        <f>IFERROR(M75/Data!J75,0)</f>
        <v>5.8145558145558142E-2</v>
      </c>
      <c r="S75" s="43">
        <f t="shared" si="7"/>
        <v>0.13477314959404288</v>
      </c>
      <c r="T75" s="38">
        <f>Values!$B$6*J75</f>
        <v>91273.664378920323</v>
      </c>
      <c r="U75" s="37">
        <f t="shared" si="5"/>
        <v>13.238473892944299</v>
      </c>
      <c r="V75" s="37">
        <f>IFERROR(T75/Data!G75,0)</f>
        <v>1170.1751843451323</v>
      </c>
      <c r="W75" s="38">
        <f t="shared" si="8"/>
        <v>8576.9715212075207</v>
      </c>
    </row>
    <row r="76" spans="1:23" x14ac:dyDescent="0.15">
      <c r="A76" s="29">
        <f>Data!A76</f>
        <v>75</v>
      </c>
      <c r="B76" s="43">
        <f>(Data!J76-AVERAGE(Data!$J:$J))/STDEV(Data!$J:$J)</f>
        <v>-0.23876064334547492</v>
      </c>
      <c r="C76" s="43">
        <f>(Data!K76-AVERAGE(Data!$K:$K))/STDEV(Data!$K:$K)</f>
        <v>0.27242924054307155</v>
      </c>
      <c r="D76" s="38">
        <f>Data!N76*5200</f>
        <v>0</v>
      </c>
      <c r="E76" s="56">
        <f>IFERROR(D76/Data!G76,0)</f>
        <v>0</v>
      </c>
      <c r="F76" s="56">
        <f>D76*Values!$B$4</f>
        <v>0</v>
      </c>
      <c r="G76" s="56">
        <f>E76*Values!$B$4</f>
        <v>0</v>
      </c>
      <c r="H76" s="48">
        <f>IFERROR(Data!P76/D76,0)</f>
        <v>0</v>
      </c>
      <c r="I76" s="48">
        <f>IFERROR(Data!P76/Data!G76,0)</f>
        <v>0</v>
      </c>
      <c r="J76" s="37">
        <f>Data!P76*Values!$B$4</f>
        <v>0</v>
      </c>
      <c r="K76" s="48">
        <f>H76*Values!$B$5</f>
        <v>0</v>
      </c>
      <c r="L76" s="48">
        <f>IFERROR(J76/Data!G76,0)</f>
        <v>0</v>
      </c>
      <c r="M76" s="56">
        <f>IFERROR(Data!L76/Data!G76,0)</f>
        <v>6.546875</v>
      </c>
      <c r="N76" s="43">
        <f>IFERROR(Data!L76/D76,0)</f>
        <v>0</v>
      </c>
      <c r="O76" s="43">
        <f>IFERROR(Data!L76/F76,0)</f>
        <v>0</v>
      </c>
      <c r="P76" s="43">
        <f>(Data!L76-AVERAGE(Data!$L:$L))/STDEV(Data!$L:$L)</f>
        <v>-0.38489747926159923</v>
      </c>
      <c r="Q76" s="43">
        <f t="shared" si="6"/>
        <v>7.4302127794684314E-2</v>
      </c>
      <c r="R76" s="43">
        <f>IFERROR(M76/Data!J76,0)</f>
        <v>5.8454241071428568E-2</v>
      </c>
      <c r="S76" s="43">
        <f t="shared" si="7"/>
        <v>-0.31119922761798219</v>
      </c>
      <c r="T76" s="38">
        <f>Values!$B$6*J76</f>
        <v>0</v>
      </c>
      <c r="U76" s="37">
        <f t="shared" si="5"/>
        <v>0</v>
      </c>
      <c r="V76" s="37">
        <f>IFERROR(T76/Data!G76,0)</f>
        <v>0</v>
      </c>
      <c r="W76" s="38">
        <f t="shared" si="8"/>
        <v>-0.63579374146814294</v>
      </c>
    </row>
    <row r="77" spans="1:23" x14ac:dyDescent="0.15">
      <c r="A77" s="29">
        <f>Data!A77</f>
        <v>76</v>
      </c>
      <c r="B77" s="43">
        <f>(Data!J77-AVERAGE(Data!$J:$J))/STDEV(Data!$J:$J)</f>
        <v>0.82508982469755388</v>
      </c>
      <c r="C77" s="43">
        <f>(Data!K77-AVERAGE(Data!$K:$K))/STDEV(Data!$K:$K)</f>
        <v>1.4601830228415871</v>
      </c>
      <c r="D77" s="38">
        <f>Data!N77*5200</f>
        <v>57200</v>
      </c>
      <c r="E77" s="56">
        <f>IFERROR(D77/Data!G77,0)</f>
        <v>332.55813953488371</v>
      </c>
      <c r="F77" s="56">
        <f>D77*Values!$B$4</f>
        <v>17434.560000000001</v>
      </c>
      <c r="G77" s="56">
        <f>E77*Values!$B$4</f>
        <v>101.36372093023256</v>
      </c>
      <c r="H77" s="48">
        <f>IFERROR(Data!P77/D77,0)</f>
        <v>2.7080419580419582E-2</v>
      </c>
      <c r="I77" s="48">
        <f>IFERROR(Data!P77/Data!G77,0)</f>
        <v>9.0058139534883725</v>
      </c>
      <c r="J77" s="37">
        <f>Data!P77*Values!$B$4</f>
        <v>472.1352</v>
      </c>
      <c r="K77" s="48">
        <f>H77*Values!$B$5</f>
        <v>8.8846523776223776E-2</v>
      </c>
      <c r="L77" s="48">
        <f>IFERROR(J77/Data!G77,0)</f>
        <v>2.744972093023256</v>
      </c>
      <c r="M77" s="56">
        <f>IFERROR(Data!L77/Data!G77,0)</f>
        <v>10.156976744186046</v>
      </c>
      <c r="N77" s="43">
        <f>IFERROR(Data!L77/D77,0)</f>
        <v>3.0541958041958042E-2</v>
      </c>
      <c r="O77" s="43">
        <f>IFERROR(Data!L77/F77,0)</f>
        <v>0.10020327441587283</v>
      </c>
      <c r="P77" s="43">
        <f>(Data!L77-AVERAGE(Data!$L:$L))/STDEV(Data!$L:$L)</f>
        <v>2.7341880387390636</v>
      </c>
      <c r="Q77" s="43">
        <f t="shared" si="6"/>
        <v>0.93072067322007401</v>
      </c>
      <c r="R77" s="43">
        <f>IFERROR(M77/Data!J77,0)</f>
        <v>7.5236864771748485E-2</v>
      </c>
      <c r="S77" s="43">
        <f t="shared" si="7"/>
        <v>1.128023453157043</v>
      </c>
      <c r="T77" s="38">
        <f>Values!$B$6*J77</f>
        <v>357027.54071451409</v>
      </c>
      <c r="U77" s="37">
        <f t="shared" si="5"/>
        <v>20.478150335569929</v>
      </c>
      <c r="V77" s="37">
        <f>IFERROR(T77/Data!G77,0)</f>
        <v>2075.7415157820587</v>
      </c>
      <c r="W77" s="38">
        <f t="shared" si="8"/>
        <v>33551.671607410011</v>
      </c>
    </row>
    <row r="78" spans="1:23" x14ac:dyDescent="0.15">
      <c r="A78" s="29">
        <f>Data!A78</f>
        <v>77</v>
      </c>
      <c r="B78" s="43">
        <f>(Data!J78-AVERAGE(Data!$J:$J))/STDEV(Data!$J:$J)</f>
        <v>-0.84006742963066516</v>
      </c>
      <c r="C78" s="43">
        <f>(Data!K78-AVERAGE(Data!$K:$K))/STDEV(Data!$K:$K)</f>
        <v>-0.91532454175544387</v>
      </c>
      <c r="D78" s="38">
        <f>Data!N78*5200</f>
        <v>0</v>
      </c>
      <c r="E78" s="56">
        <f>IFERROR(D78/Data!G78,0)</f>
        <v>0</v>
      </c>
      <c r="F78" s="56">
        <f>D78*Values!$B$4</f>
        <v>0</v>
      </c>
      <c r="G78" s="56">
        <f>E78*Values!$B$4</f>
        <v>0</v>
      </c>
      <c r="H78" s="48">
        <f>IFERROR(Data!P78/D78,0)</f>
        <v>0</v>
      </c>
      <c r="I78" s="48">
        <f>IFERROR(Data!P78/Data!G78,0)</f>
        <v>0</v>
      </c>
      <c r="J78" s="37">
        <f>Data!P78*Values!$B$4</f>
        <v>0</v>
      </c>
      <c r="K78" s="48">
        <f>H78*Values!$B$5</f>
        <v>0</v>
      </c>
      <c r="L78" s="48">
        <f>IFERROR(J78/Data!G78,0)</f>
        <v>0</v>
      </c>
      <c r="M78" s="56">
        <f>IFERROR(Data!L78/Data!G78,0)</f>
        <v>6.145833333333333</v>
      </c>
      <c r="N78" s="43">
        <f>IFERROR(Data!L78/D78,0)</f>
        <v>0</v>
      </c>
      <c r="O78" s="43">
        <f>IFERROR(Data!L78/F78,0)</f>
        <v>0</v>
      </c>
      <c r="P78" s="43">
        <f>(Data!L78-AVERAGE(Data!$L:$L))/STDEV(Data!$L:$L)</f>
        <v>-0.67613739208696233</v>
      </c>
      <c r="Q78" s="43">
        <f t="shared" si="6"/>
        <v>-2.0836332326217136E-2</v>
      </c>
      <c r="R78" s="43">
        <f>IFERROR(M78/Data!J78,0)</f>
        <v>6.2079124579124574E-2</v>
      </c>
      <c r="S78" s="43">
        <f t="shared" si="7"/>
        <v>2.4803166497453434E-2</v>
      </c>
      <c r="T78" s="38">
        <f>Values!$B$6*J78</f>
        <v>0</v>
      </c>
      <c r="U78" s="37">
        <f t="shared" si="5"/>
        <v>0</v>
      </c>
      <c r="V78" s="37">
        <f>IFERROR(T78/Data!G78,0)</f>
        <v>0</v>
      </c>
      <c r="W78" s="38">
        <f t="shared" si="8"/>
        <v>-0.63579374146814294</v>
      </c>
    </row>
    <row r="79" spans="1:23" x14ac:dyDescent="0.15">
      <c r="A79" s="29">
        <f>Data!A79</f>
        <v>78</v>
      </c>
      <c r="B79" s="43">
        <f>(Data!J79-AVERAGE(Data!$J:$J))/STDEV(Data!$J:$J)</f>
        <v>1.2413791382796087</v>
      </c>
      <c r="C79" s="43">
        <f>(Data!K79-AVERAGE(Data!$K:$K))/STDEV(Data!$K:$K)</f>
        <v>1.5096727637706917</v>
      </c>
      <c r="D79" s="38">
        <f>Data!N79*5200</f>
        <v>37544</v>
      </c>
      <c r="E79" s="56">
        <f>IFERROR(D79/Data!G79,0)</f>
        <v>457.85365853658539</v>
      </c>
      <c r="F79" s="56">
        <f>D79*Values!$B$4</f>
        <v>11443.4112</v>
      </c>
      <c r="G79" s="56">
        <f>E79*Values!$B$4</f>
        <v>139.55379512195123</v>
      </c>
      <c r="H79" s="48">
        <f>IFERROR(Data!P79/D79,0)</f>
        <v>2.0509269124227574E-3</v>
      </c>
      <c r="I79" s="48">
        <f>IFERROR(Data!P79/Data!G79,0)</f>
        <v>0.93902439024390238</v>
      </c>
      <c r="J79" s="37">
        <f>Data!P79*Values!$B$4</f>
        <v>23.4696</v>
      </c>
      <c r="K79" s="48">
        <f>H79*Values!$B$5</f>
        <v>6.7287630513530794E-3</v>
      </c>
      <c r="L79" s="48">
        <f>IFERROR(J79/Data!G79,0)</f>
        <v>0.28621463414634146</v>
      </c>
      <c r="M79" s="56">
        <f>IFERROR(Data!L79/Data!G79,0)</f>
        <v>14.012195121951219</v>
      </c>
      <c r="N79" s="43">
        <f>IFERROR(Data!L79/D79,0)</f>
        <v>3.0604091199659067E-2</v>
      </c>
      <c r="O79" s="43">
        <f>IFERROR(Data!L79/F79,0)</f>
        <v>0.1004071233584615</v>
      </c>
      <c r="P79" s="43">
        <f>(Data!L79-AVERAGE(Data!$L:$L))/STDEV(Data!$L:$L)</f>
        <v>1.3296600720490062</v>
      </c>
      <c r="Q79" s="43">
        <f t="shared" si="6"/>
        <v>1.8452878376220554</v>
      </c>
      <c r="R79" s="43">
        <f>IFERROR(M79/Data!J79,0)</f>
        <v>9.730691056910569E-2</v>
      </c>
      <c r="S79" s="43">
        <f t="shared" si="7"/>
        <v>1.4864820752339905</v>
      </c>
      <c r="T79" s="38">
        <f>Values!$B$6*J79</f>
        <v>17747.656962567838</v>
      </c>
      <c r="U79" s="37">
        <f t="shared" si="5"/>
        <v>1.5509061635893882</v>
      </c>
      <c r="V79" s="37">
        <f>IFERROR(T79/Data!G79,0)</f>
        <v>216.43484100692487</v>
      </c>
      <c r="W79" s="38">
        <f t="shared" si="8"/>
        <v>1667.2322952763909</v>
      </c>
    </row>
    <row r="80" spans="1:23" x14ac:dyDescent="0.15">
      <c r="A80" s="29">
        <f>Data!A80</f>
        <v>79</v>
      </c>
      <c r="B80" s="43">
        <f>(Data!J80-AVERAGE(Data!$J:$J))/STDEV(Data!$J:$J)</f>
        <v>-0.3775237478728265</v>
      </c>
      <c r="C80" s="43">
        <f>(Data!K80-AVERAGE(Data!$K:$K))/STDEV(Data!$K:$K)</f>
        <v>0.3714087224012812</v>
      </c>
      <c r="D80" s="38">
        <f>Data!N80*5200</f>
        <v>36972</v>
      </c>
      <c r="E80" s="56">
        <f>IFERROR(D80/Data!G80,0)</f>
        <v>308.10000000000002</v>
      </c>
      <c r="F80" s="56">
        <f>D80*Values!$B$4</f>
        <v>11269.0656</v>
      </c>
      <c r="G80" s="56">
        <f>E80*Values!$B$4</f>
        <v>93.908880000000011</v>
      </c>
      <c r="H80" s="48">
        <f>IFERROR(Data!P80/D80,0)</f>
        <v>2.94817699880991E-3</v>
      </c>
      <c r="I80" s="48">
        <f>IFERROR(Data!P80/Data!G80,0)</f>
        <v>0.90833333333333333</v>
      </c>
      <c r="J80" s="37">
        <f>Data!P80*Values!$B$4</f>
        <v>33.223199999999999</v>
      </c>
      <c r="K80" s="48">
        <f>H80*Values!$B$5</f>
        <v>9.672497024775505E-3</v>
      </c>
      <c r="L80" s="48">
        <f>IFERROR(J80/Data!G80,0)</f>
        <v>0.27685999999999999</v>
      </c>
      <c r="M80" s="56">
        <f>IFERROR(Data!L80/Data!G80,0)</f>
        <v>9.4166666666666661</v>
      </c>
      <c r="N80" s="43">
        <f>IFERROR(Data!L80/D80,0)</f>
        <v>3.0563669804176134E-2</v>
      </c>
      <c r="O80" s="43">
        <f>IFERROR(Data!L80/F80,0)</f>
        <v>0.100274507231549</v>
      </c>
      <c r="P80" s="43">
        <f>(Data!L80-AVERAGE(Data!$L:$L))/STDEV(Data!$L:$L)</f>
        <v>1.2850346015354424</v>
      </c>
      <c r="Q80" s="43">
        <f t="shared" si="6"/>
        <v>0.75509812164684853</v>
      </c>
      <c r="R80" s="43">
        <f>IFERROR(M80/Data!J80,0)</f>
        <v>8.6391437308868502E-2</v>
      </c>
      <c r="S80" s="43">
        <f t="shared" si="7"/>
        <v>-2.000134099911544</v>
      </c>
      <c r="T80" s="38">
        <f>Values!$B$6*J80</f>
        <v>25123.306609349278</v>
      </c>
      <c r="U80" s="37">
        <f t="shared" si="5"/>
        <v>2.2294045931678026</v>
      </c>
      <c r="V80" s="37">
        <f>IFERROR(T80/Data!G80,0)</f>
        <v>209.36088841124399</v>
      </c>
      <c r="W80" s="38">
        <f t="shared" si="8"/>
        <v>2360.3722803227738</v>
      </c>
    </row>
    <row r="81" spans="1:23" x14ac:dyDescent="0.15">
      <c r="A81" s="29">
        <f>Data!A81</f>
        <v>80</v>
      </c>
      <c r="B81" s="43">
        <f>(Data!J81-AVERAGE(Data!$J:$J))/STDEV(Data!$J:$J)</f>
        <v>-0.84006742963066516</v>
      </c>
      <c r="C81" s="43">
        <f>(Data!K81-AVERAGE(Data!$K:$K))/STDEV(Data!$K:$K)</f>
        <v>-0.86583480082633901</v>
      </c>
      <c r="D81" s="38">
        <f>Data!N81*5200</f>
        <v>0</v>
      </c>
      <c r="E81" s="56">
        <f>IFERROR(D81/Data!G81,0)</f>
        <v>0</v>
      </c>
      <c r="F81" s="56">
        <f>D81*Values!$B$4</f>
        <v>0</v>
      </c>
      <c r="G81" s="56">
        <f>E81*Values!$B$4</f>
        <v>0</v>
      </c>
      <c r="H81" s="48">
        <f>IFERROR(Data!P81/D81,0)</f>
        <v>0</v>
      </c>
      <c r="I81" s="48">
        <f>IFERROR(Data!P81/Data!G81,0)</f>
        <v>0</v>
      </c>
      <c r="J81" s="37">
        <f>Data!P81*Values!$B$4</f>
        <v>0</v>
      </c>
      <c r="K81" s="48">
        <f>H81*Values!$B$5</f>
        <v>0</v>
      </c>
      <c r="L81" s="48">
        <f>IFERROR(J81/Data!G81,0)</f>
        <v>0</v>
      </c>
      <c r="M81" s="56">
        <f>IFERROR(Data!L81/Data!G81,0)</f>
        <v>6.166666666666667</v>
      </c>
      <c r="N81" s="43">
        <f>IFERROR(Data!L81/D81,0)</f>
        <v>0</v>
      </c>
      <c r="O81" s="43">
        <f>IFERROR(Data!L81/F81,0)</f>
        <v>0</v>
      </c>
      <c r="P81" s="43">
        <f>(Data!L81-AVERAGE(Data!$L:$L))/STDEV(Data!$L:$L)</f>
        <v>-0.67378868311256424</v>
      </c>
      <c r="Q81" s="43">
        <f t="shared" si="6"/>
        <v>-1.589407465759874E-2</v>
      </c>
      <c r="R81" s="43">
        <f>IFERROR(M81/Data!J81,0)</f>
        <v>6.2289562289562291E-2</v>
      </c>
      <c r="S81" s="43">
        <f t="shared" si="7"/>
        <v>1.8919998677471111E-2</v>
      </c>
      <c r="T81" s="38">
        <f>Values!$B$6*J81</f>
        <v>0</v>
      </c>
      <c r="U81" s="37">
        <f t="shared" si="5"/>
        <v>0</v>
      </c>
      <c r="V81" s="37">
        <f>IFERROR(T81/Data!G81,0)</f>
        <v>0</v>
      </c>
      <c r="W81" s="38">
        <f t="shared" si="8"/>
        <v>-0.63579374146814294</v>
      </c>
    </row>
    <row r="82" spans="1:23" x14ac:dyDescent="0.15">
      <c r="A82" s="29">
        <f>Data!A82</f>
        <v>81</v>
      </c>
      <c r="B82" s="43">
        <f>(Data!J82-AVERAGE(Data!$J:$J))/STDEV(Data!$J:$J)</f>
        <v>-0.23876064334547492</v>
      </c>
      <c r="C82" s="43">
        <f>(Data!K82-AVERAGE(Data!$K:$K))/STDEV(Data!$K:$K)</f>
        <v>0.27242924054307155</v>
      </c>
      <c r="D82" s="38">
        <f>Data!N82*5200</f>
        <v>32864</v>
      </c>
      <c r="E82" s="56">
        <f>IFERROR(D82/Data!G82,0)</f>
        <v>301.50458715596329</v>
      </c>
      <c r="F82" s="56">
        <f>D82*Values!$B$4</f>
        <v>10016.947200000001</v>
      </c>
      <c r="G82" s="56">
        <f>E82*Values!$B$4</f>
        <v>91.898598165137614</v>
      </c>
      <c r="H82" s="48">
        <f>IFERROR(Data!P82/D82,0)</f>
        <v>2.263875365141188E-2</v>
      </c>
      <c r="I82" s="48">
        <f>IFERROR(Data!P82/Data!G82,0)</f>
        <v>6.8256880733944953</v>
      </c>
      <c r="J82" s="37">
        <f>Data!P82*Values!$B$4</f>
        <v>226.77120000000002</v>
      </c>
      <c r="K82" s="48">
        <f>H82*Values!$B$5</f>
        <v>7.4274128529698155E-2</v>
      </c>
      <c r="L82" s="48">
        <f>IFERROR(J82/Data!G82,0)</f>
        <v>2.0804697247706425</v>
      </c>
      <c r="M82" s="56">
        <f>IFERROR(Data!L82/Data!G82,0)</f>
        <v>5.8807339449541285</v>
      </c>
      <c r="N82" s="43">
        <f>IFERROR(Data!L82/D82,0)</f>
        <v>1.9504625121713731E-2</v>
      </c>
      <c r="O82" s="43">
        <f>IFERROR(Data!L82/F82,0)</f>
        <v>6.3991552236593599E-2</v>
      </c>
      <c r="P82" s="43">
        <f>(Data!L82-AVERAGE(Data!$L:$L))/STDEV(Data!$L:$L)</f>
        <v>0.13651591305477662</v>
      </c>
      <c r="Q82" s="43">
        <f t="shared" si="6"/>
        <v>-8.3725427614047485E-2</v>
      </c>
      <c r="R82" s="43">
        <f>IFERROR(M82/Data!J82,0)</f>
        <v>5.2506553079947574E-2</v>
      </c>
      <c r="S82" s="43">
        <f t="shared" si="7"/>
        <v>0.35066678679073965</v>
      </c>
      <c r="T82" s="38">
        <f>Values!$B$6*J82</f>
        <v>171483.85428766848</v>
      </c>
      <c r="U82" s="37">
        <f t="shared" si="5"/>
        <v>17.119372885150923</v>
      </c>
      <c r="V82" s="37">
        <f>IFERROR(T82/Data!G82,0)</f>
        <v>1573.2463696116374</v>
      </c>
      <c r="W82" s="38">
        <f t="shared" si="8"/>
        <v>16114.868858586939</v>
      </c>
    </row>
    <row r="83" spans="1:23" x14ac:dyDescent="0.15">
      <c r="A83" s="29">
        <f>Data!A83</f>
        <v>82</v>
      </c>
      <c r="B83" s="43">
        <f>(Data!J83-AVERAGE(Data!$J:$J))/STDEV(Data!$J:$J)</f>
        <v>-0.3775237478728265</v>
      </c>
      <c r="C83" s="43">
        <f>(Data!K83-AVERAGE(Data!$K:$K))/STDEV(Data!$K:$K)</f>
        <v>0.47038820425949079</v>
      </c>
      <c r="D83" s="38">
        <f>Data!N83*5200</f>
        <v>0</v>
      </c>
      <c r="E83" s="56">
        <f>IFERROR(D83/Data!G83,0)</f>
        <v>0</v>
      </c>
      <c r="F83" s="56">
        <f>D83*Values!$B$4</f>
        <v>0</v>
      </c>
      <c r="G83" s="56">
        <f>E83*Values!$B$4</f>
        <v>0</v>
      </c>
      <c r="H83" s="48">
        <f>IFERROR(Data!P83/D83,0)</f>
        <v>0</v>
      </c>
      <c r="I83" s="48">
        <f>IFERROR(Data!P83/Data!G83,0)</f>
        <v>0</v>
      </c>
      <c r="J83" s="37">
        <f>Data!P83*Values!$B$4</f>
        <v>0</v>
      </c>
      <c r="K83" s="48">
        <f>H83*Values!$B$5</f>
        <v>0</v>
      </c>
      <c r="L83" s="48">
        <f>IFERROR(J83/Data!G83,0)</f>
        <v>0</v>
      </c>
      <c r="M83" s="56">
        <f>IFERROR(Data!L83/Data!G83,0)</f>
        <v>6.5652173913043477</v>
      </c>
      <c r="N83" s="43">
        <f>IFERROR(Data!L83/D83,0)</f>
        <v>0</v>
      </c>
      <c r="O83" s="43">
        <f>IFERROR(Data!L83/F83,0)</f>
        <v>0</v>
      </c>
      <c r="P83" s="43">
        <f>(Data!L83-AVERAGE(Data!$L:$L))/STDEV(Data!$L:$L)</f>
        <v>-0.30504137413206422</v>
      </c>
      <c r="Q83" s="43">
        <f t="shared" si="6"/>
        <v>7.8653463350750338E-2</v>
      </c>
      <c r="R83" s="43">
        <f>IFERROR(M83/Data!J83,0)</f>
        <v>6.0231352213801354E-2</v>
      </c>
      <c r="S83" s="43">
        <f t="shared" si="7"/>
        <v>-0.20834043896291718</v>
      </c>
      <c r="T83" s="38">
        <f>Values!$B$6*J83</f>
        <v>0</v>
      </c>
      <c r="U83" s="37">
        <f t="shared" si="5"/>
        <v>0</v>
      </c>
      <c r="V83" s="37">
        <f>IFERROR(T83/Data!G83,0)</f>
        <v>0</v>
      </c>
      <c r="W83" s="38">
        <f t="shared" si="8"/>
        <v>-0.63579374146814294</v>
      </c>
    </row>
    <row r="84" spans="1:23" x14ac:dyDescent="0.15">
      <c r="A84" s="29">
        <f>Data!A84</f>
        <v>83</v>
      </c>
      <c r="B84" s="43">
        <f>(Data!J84-AVERAGE(Data!$J:$J))/STDEV(Data!$J:$J)</f>
        <v>0.9638529292249054</v>
      </c>
      <c r="C84" s="43">
        <f>(Data!K84-AVERAGE(Data!$K:$K))/STDEV(Data!$K:$K)</f>
        <v>1.4601830228415871</v>
      </c>
      <c r="D84" s="38">
        <f>Data!N84*5200</f>
        <v>63648</v>
      </c>
      <c r="E84" s="56">
        <f>IFERROR(D84/Data!G84,0)</f>
        <v>328.08247422680415</v>
      </c>
      <c r="F84" s="56">
        <f>D84*Values!$B$4</f>
        <v>19399.910400000001</v>
      </c>
      <c r="G84" s="56">
        <f>E84*Values!$B$4</f>
        <v>99.999538144329904</v>
      </c>
      <c r="H84" s="48">
        <f>IFERROR(Data!P84/D84,0)</f>
        <v>2.763637506284565E-2</v>
      </c>
      <c r="I84" s="48">
        <f>IFERROR(Data!P84/Data!G84,0)</f>
        <v>9.0670103092783503</v>
      </c>
      <c r="J84" s="37">
        <f>Data!P84*Values!$B$4</f>
        <v>536.14319999999998</v>
      </c>
      <c r="K84" s="48">
        <f>H84*Values!$B$5</f>
        <v>9.0670524761186519E-2</v>
      </c>
      <c r="L84" s="48">
        <f>IFERROR(J84/Data!G84,0)</f>
        <v>2.7636247422680413</v>
      </c>
      <c r="M84" s="56">
        <f>IFERROR(Data!L84/Data!G84,0)</f>
        <v>10.020618556701031</v>
      </c>
      <c r="N84" s="43">
        <f>IFERROR(Data!L84/D84,0)</f>
        <v>3.0542986425339366E-2</v>
      </c>
      <c r="O84" s="43">
        <f>IFERROR(Data!L84/F84,0)</f>
        <v>0.10020664837709765</v>
      </c>
      <c r="P84" s="43">
        <f>(Data!L84-AVERAGE(Data!$L:$L))/STDEV(Data!$L:$L)</f>
        <v>3.1968837066954872</v>
      </c>
      <c r="Q84" s="43">
        <f t="shared" si="6"/>
        <v>0.89837264292679231</v>
      </c>
      <c r="R84" s="43">
        <f>IFERROR(M84/Data!J84,0)</f>
        <v>7.261317794710892E-2</v>
      </c>
      <c r="S84" s="43">
        <f t="shared" si="7"/>
        <v>0.93206402728809479</v>
      </c>
      <c r="T84" s="38">
        <f>Values!$B$6*J84</f>
        <v>405430.24152151728</v>
      </c>
      <c r="U84" s="37">
        <f t="shared" si="5"/>
        <v>20.898562579006409</v>
      </c>
      <c r="V84" s="37">
        <f>IFERROR(T84/Data!G84,0)</f>
        <v>2089.8466057810169</v>
      </c>
      <c r="W84" s="38">
        <f t="shared" si="8"/>
        <v>38100.402759276898</v>
      </c>
    </row>
    <row r="85" spans="1:23" x14ac:dyDescent="0.15">
      <c r="A85" s="29">
        <f>Data!A85</f>
        <v>84</v>
      </c>
      <c r="B85" s="43">
        <f>(Data!J85-AVERAGE(Data!$J:$J))/STDEV(Data!$J:$J)</f>
        <v>1.426396610982744</v>
      </c>
      <c r="C85" s="43">
        <f>(Data!K85-AVERAGE(Data!$K:$K))/STDEV(Data!$K:$K)</f>
        <v>1.212734318196063</v>
      </c>
      <c r="D85" s="38">
        <f>Data!N85*5200</f>
        <v>15755.999999999998</v>
      </c>
      <c r="E85" s="56">
        <f>IFERROR(D85/Data!G85,0)</f>
        <v>562.71428571428567</v>
      </c>
      <c r="F85" s="56">
        <f>D85*Values!$B$4</f>
        <v>4802.4287999999997</v>
      </c>
      <c r="G85" s="56">
        <f>E85*Values!$B$4</f>
        <v>171.51531428571428</v>
      </c>
      <c r="H85" s="48">
        <f>IFERROR(Data!P85/D85,0)</f>
        <v>1.0472201066260473E-2</v>
      </c>
      <c r="I85" s="48">
        <f>IFERROR(Data!P85/Data!G85,0)</f>
        <v>5.8928571428571432</v>
      </c>
      <c r="J85" s="37">
        <f>Data!P85*Values!$B$4</f>
        <v>50.292000000000002</v>
      </c>
      <c r="K85" s="48">
        <f>H85*Values!$B$5</f>
        <v>3.4357616146230008E-2</v>
      </c>
      <c r="L85" s="48">
        <f>IFERROR(J85/Data!G85,0)</f>
        <v>1.7961428571428573</v>
      </c>
      <c r="M85" s="56">
        <f>IFERROR(Data!L85/Data!G85,0)</f>
        <v>16.928571428571427</v>
      </c>
      <c r="N85" s="43">
        <f>IFERROR(Data!L85/D85,0)</f>
        <v>3.0083777608530086E-2</v>
      </c>
      <c r="O85" s="43">
        <f>IFERROR(Data!L85/F85,0)</f>
        <v>9.8700057770767999E-2</v>
      </c>
      <c r="P85" s="43">
        <f>(Data!L85-AVERAGE(Data!$L:$L))/STDEV(Data!$L:$L)</f>
        <v>-0.25571848566970434</v>
      </c>
      <c r="Q85" s="43">
        <f t="shared" si="6"/>
        <v>2.5371350295886304</v>
      </c>
      <c r="R85" s="43">
        <f>IFERROR(M85/Data!J85,0)</f>
        <v>0.11438223938223938</v>
      </c>
      <c r="S85" s="43">
        <f t="shared" si="7"/>
        <v>1.7787023679484357</v>
      </c>
      <c r="T85" s="38">
        <f>Values!$B$6*J85</f>
        <v>38030.6934912168</v>
      </c>
      <c r="U85" s="37">
        <f t="shared" si="5"/>
        <v>7.9190541026275714</v>
      </c>
      <c r="V85" s="37">
        <f>IFERROR(T85/Data!G85,0)</f>
        <v>1358.2390532577429</v>
      </c>
      <c r="W85" s="38">
        <f t="shared" si="8"/>
        <v>3573.367254153944</v>
      </c>
    </row>
    <row r="86" spans="1:23" x14ac:dyDescent="0.15">
      <c r="A86" s="29">
        <f>Data!A86</f>
        <v>85</v>
      </c>
      <c r="B86" s="43">
        <f>(Data!J86-AVERAGE(Data!$J:$J))/STDEV(Data!$J:$J)</f>
        <v>1.2876335064553925</v>
      </c>
      <c r="C86" s="43">
        <f>(Data!K86-AVERAGE(Data!$K:$K))/STDEV(Data!$K:$K)</f>
        <v>1.212734318196063</v>
      </c>
      <c r="D86" s="38">
        <f>Data!N86*5200</f>
        <v>17368</v>
      </c>
      <c r="E86" s="56">
        <f>IFERROR(D86/Data!G86,0)</f>
        <v>361.83333333333331</v>
      </c>
      <c r="F86" s="56">
        <f>D86*Values!$B$4</f>
        <v>5293.7664000000004</v>
      </c>
      <c r="G86" s="56">
        <f>E86*Values!$B$4</f>
        <v>110.2868</v>
      </c>
      <c r="H86" s="48">
        <f>IFERROR(Data!P86/D86,0)</f>
        <v>5.268309534776601E-2</v>
      </c>
      <c r="I86" s="48">
        <f>IFERROR(Data!P86/Data!G86,0)</f>
        <v>19.0625</v>
      </c>
      <c r="J86" s="37">
        <f>Data!P86*Values!$B$4</f>
        <v>278.892</v>
      </c>
      <c r="K86" s="48">
        <f>H86*Values!$B$5</f>
        <v>0.17284480654076465</v>
      </c>
      <c r="L86" s="48">
        <f>IFERROR(J86/Data!G86,0)</f>
        <v>5.8102499999999999</v>
      </c>
      <c r="M86" s="56">
        <f>IFERROR(Data!L86/Data!G86,0)</f>
        <v>14.1875</v>
      </c>
      <c r="N86" s="43">
        <f>IFERROR(Data!L86/D86,0)</f>
        <v>3.9210041455550439E-2</v>
      </c>
      <c r="O86" s="43">
        <f>IFERROR(Data!L86/F86,0)</f>
        <v>0.1286418682924883</v>
      </c>
      <c r="P86" s="43">
        <f>(Data!L86-AVERAGE(Data!$L:$L))/STDEV(Data!$L:$L)</f>
        <v>0.23046427203070019</v>
      </c>
      <c r="Q86" s="43">
        <f t="shared" si="6"/>
        <v>1.8868751277604288</v>
      </c>
      <c r="R86" s="43">
        <f>IFERROR(M86/Data!J86,0)</f>
        <v>9.7844827586206898E-2</v>
      </c>
      <c r="S86" s="43">
        <f t="shared" si="7"/>
        <v>1.4653821279896895</v>
      </c>
      <c r="T86" s="38">
        <f>Values!$B$6*J86</f>
        <v>210897.4820876568</v>
      </c>
      <c r="U86" s="37">
        <f t="shared" si="5"/>
        <v>39.838834234857202</v>
      </c>
      <c r="V86" s="37">
        <f>IFERROR(T86/Data!G86,0)</f>
        <v>4393.6975434928499</v>
      </c>
      <c r="W86" s="38">
        <f t="shared" si="8"/>
        <v>19818.835653678547</v>
      </c>
    </row>
    <row r="87" spans="1:23" x14ac:dyDescent="0.15">
      <c r="A87" s="29">
        <f>Data!A87</f>
        <v>86</v>
      </c>
      <c r="B87" s="43">
        <f>(Data!J87-AVERAGE(Data!$J:$J))/STDEV(Data!$J:$J)</f>
        <v>1.4726509791585278</v>
      </c>
      <c r="C87" s="43">
        <f>(Data!K87-AVERAGE(Data!$K:$K))/STDEV(Data!$K:$K)</f>
        <v>1.212734318196063</v>
      </c>
      <c r="D87" s="38">
        <f>Data!N87*5200</f>
        <v>17940</v>
      </c>
      <c r="E87" s="56">
        <f>IFERROR(D87/Data!G87,0)</f>
        <v>448.5</v>
      </c>
      <c r="F87" s="56">
        <f>D87*Values!$B$4</f>
        <v>5468.1120000000001</v>
      </c>
      <c r="G87" s="56">
        <f>E87*Values!$B$4</f>
        <v>136.7028</v>
      </c>
      <c r="H87" s="48">
        <f>IFERROR(Data!P87/D87,0)</f>
        <v>2.7201783723522853E-2</v>
      </c>
      <c r="I87" s="48">
        <f>IFERROR(Data!P87/Data!G87,0)</f>
        <v>12.2</v>
      </c>
      <c r="J87" s="37">
        <f>Data!P87*Values!$B$4</f>
        <v>148.7424</v>
      </c>
      <c r="K87" s="48">
        <f>H87*Values!$B$5</f>
        <v>8.9244700111482722E-2</v>
      </c>
      <c r="L87" s="48">
        <f>IFERROR(J87/Data!G87,0)</f>
        <v>3.7185600000000001</v>
      </c>
      <c r="M87" s="56">
        <f>IFERROR(Data!L87/Data!G87,0)</f>
        <v>12.7</v>
      </c>
      <c r="N87" s="43">
        <f>IFERROR(Data!L87/D87,0)</f>
        <v>2.8316610925306577E-2</v>
      </c>
      <c r="O87" s="43">
        <f>IFERROR(Data!L87/F87,0)</f>
        <v>9.2902266815310289E-2</v>
      </c>
      <c r="P87" s="43">
        <f>(Data!L87-AVERAGE(Data!$L:$L))/STDEV(Data!$L:$L)</f>
        <v>-0.17586238054016928</v>
      </c>
      <c r="Q87" s="43">
        <f t="shared" si="6"/>
        <v>1.5339979302210853</v>
      </c>
      <c r="R87" s="43">
        <f>IFERROR(M87/Data!J87,0)</f>
        <v>8.5234899328859054E-2</v>
      </c>
      <c r="S87" s="43">
        <f t="shared" si="7"/>
        <v>1.0416574951775819</v>
      </c>
      <c r="T87" s="38">
        <f>Values!$B$6*J87</f>
        <v>112478.65711341696</v>
      </c>
      <c r="U87" s="37">
        <f t="shared" si="5"/>
        <v>20.569925618461539</v>
      </c>
      <c r="V87" s="37">
        <f>IFERROR(T87/Data!G87,0)</f>
        <v>2811.9664278354239</v>
      </c>
      <c r="W87" s="38">
        <f t="shared" si="8"/>
        <v>10569.748978215874</v>
      </c>
    </row>
    <row r="88" spans="1:23" x14ac:dyDescent="0.15">
      <c r="A88" s="29">
        <f>Data!A88</f>
        <v>87</v>
      </c>
      <c r="B88" s="43">
        <f>(Data!J88-AVERAGE(Data!$J:$J))/STDEV(Data!$J:$J)</f>
        <v>1.426396610982744</v>
      </c>
      <c r="C88" s="43">
        <f>(Data!K88-AVERAGE(Data!$K:$K))/STDEV(Data!$K:$K)</f>
        <v>1.0147753544796436</v>
      </c>
      <c r="D88" s="38">
        <f>Data!N88*5200</f>
        <v>20956</v>
      </c>
      <c r="E88" s="56">
        <f>IFERROR(D88/Data!G88,0)</f>
        <v>455.56521739130437</v>
      </c>
      <c r="F88" s="56">
        <f>D88*Values!$B$4</f>
        <v>6387.3888000000006</v>
      </c>
      <c r="G88" s="56">
        <f>E88*Values!$B$4</f>
        <v>138.85627826086957</v>
      </c>
      <c r="H88" s="48">
        <f>IFERROR(Data!P88/D88,0)</f>
        <v>2.3286886810460011E-2</v>
      </c>
      <c r="I88" s="48">
        <f>IFERROR(Data!P88/Data!G88,0)</f>
        <v>10.608695652173912</v>
      </c>
      <c r="J88" s="37">
        <f>Data!P88*Values!$B$4</f>
        <v>148.7424</v>
      </c>
      <c r="K88" s="48">
        <f>H88*Values!$B$5</f>
        <v>7.6400549723229627E-2</v>
      </c>
      <c r="L88" s="48">
        <f>IFERROR(J88/Data!G88,0)</f>
        <v>3.2335304347826086</v>
      </c>
      <c r="M88" s="56">
        <f>IFERROR(Data!L88/Data!G88,0)</f>
        <v>12.804347826086957</v>
      </c>
      <c r="N88" s="43">
        <f>IFERROR(Data!L88/D88,0)</f>
        <v>2.8106508875739646E-2</v>
      </c>
      <c r="O88" s="43">
        <f>IFERROR(Data!L88/F88,0)</f>
        <v>9.2212955629067062E-2</v>
      </c>
      <c r="P88" s="43">
        <f>(Data!L88-AVERAGE(Data!$L:$L))/STDEV(Data!$L:$L)</f>
        <v>1.4383046386075959E-2</v>
      </c>
      <c r="Q88" s="43">
        <f t="shared" si="6"/>
        <v>1.5587521947178169</v>
      </c>
      <c r="R88" s="43">
        <f>IFERROR(M88/Data!J88,0)</f>
        <v>8.6515863689776734E-2</v>
      </c>
      <c r="S88" s="43">
        <f t="shared" si="7"/>
        <v>1.0927901697998876</v>
      </c>
      <c r="T88" s="38">
        <f>Values!$B$6*J88</f>
        <v>112478.65711341696</v>
      </c>
      <c r="U88" s="37">
        <f t="shared" si="5"/>
        <v>17.609489673372781</v>
      </c>
      <c r="V88" s="37">
        <f>IFERROR(T88/Data!G88,0)</f>
        <v>2445.1881981177603</v>
      </c>
      <c r="W88" s="38">
        <f t="shared" si="8"/>
        <v>10569.748978215874</v>
      </c>
    </row>
    <row r="89" spans="1:23" x14ac:dyDescent="0.15">
      <c r="A89" s="29">
        <f>Data!A89</f>
        <v>88</v>
      </c>
      <c r="B89" s="43">
        <f>(Data!J89-AVERAGE(Data!$J:$J))/STDEV(Data!$J:$J)</f>
        <v>1.3338878746311764</v>
      </c>
      <c r="C89" s="43">
        <f>(Data!K89-AVERAGE(Data!$K:$K))/STDEV(Data!$K:$K)</f>
        <v>1.1632445772669582</v>
      </c>
      <c r="D89" s="38">
        <f>Data!N89*5200</f>
        <v>41600</v>
      </c>
      <c r="E89" s="56">
        <f>IFERROR(D89/Data!G89,0)</f>
        <v>407.84313725490193</v>
      </c>
      <c r="F89" s="56">
        <f>D89*Values!$B$4</f>
        <v>12679.68</v>
      </c>
      <c r="G89" s="56">
        <f>E89*Values!$B$4</f>
        <v>124.31058823529412</v>
      </c>
      <c r="H89" s="48">
        <f>IFERROR(Data!P89/D89,0)</f>
        <v>3.1995192307692308E-2</v>
      </c>
      <c r="I89" s="48">
        <f>IFERROR(Data!P89/Data!G89,0)</f>
        <v>13.049019607843137</v>
      </c>
      <c r="J89" s="37">
        <f>Data!P89*Values!$B$4</f>
        <v>405.68880000000001</v>
      </c>
      <c r="K89" s="48">
        <f>H89*Values!$B$5</f>
        <v>0.10497110673076923</v>
      </c>
      <c r="L89" s="48">
        <f>IFERROR(J89/Data!G89,0)</f>
        <v>3.9773411764705884</v>
      </c>
      <c r="M89" s="56">
        <f>IFERROR(Data!L89/Data!G89,0)</f>
        <v>14.205882352941176</v>
      </c>
      <c r="N89" s="43">
        <f>IFERROR(Data!L89/D89,0)</f>
        <v>3.4831730769230768E-2</v>
      </c>
      <c r="O89" s="43">
        <f>IFERROR(Data!L89/F89,0)</f>
        <v>0.11427733192004845</v>
      </c>
      <c r="P89" s="43">
        <f>(Data!L89-AVERAGE(Data!$L:$L))/STDEV(Data!$L:$L)</f>
        <v>2.0342727643684331</v>
      </c>
      <c r="Q89" s="43">
        <f t="shared" si="6"/>
        <v>1.8912359433503858</v>
      </c>
      <c r="R89" s="43">
        <f>IFERROR(M89/Data!J89,0)</f>
        <v>9.7300564061240935E-2</v>
      </c>
      <c r="S89" s="43">
        <f t="shared" si="7"/>
        <v>1.4178372705226949</v>
      </c>
      <c r="T89" s="38">
        <f>Values!$B$6*J89</f>
        <v>306780.9274958155</v>
      </c>
      <c r="U89" s="37">
        <f t="shared" si="5"/>
        <v>24.194690047052884</v>
      </c>
      <c r="V89" s="37">
        <f>IFERROR(T89/Data!G89,0)</f>
        <v>3007.6561519197598</v>
      </c>
      <c r="W89" s="38">
        <f t="shared" si="8"/>
        <v>28829.655459281523</v>
      </c>
    </row>
    <row r="90" spans="1:23" x14ac:dyDescent="0.15">
      <c r="A90" s="29">
        <f>Data!A90</f>
        <v>89</v>
      </c>
      <c r="B90" s="43">
        <f>(Data!J90-AVERAGE(Data!$J:$J))/STDEV(Data!$J:$J)</f>
        <v>-1.580137320443207</v>
      </c>
      <c r="C90" s="43">
        <f>(Data!K90-AVERAGE(Data!$K:$K))/STDEV(Data!$K:$K)</f>
        <v>-1.90511936033754</v>
      </c>
      <c r="D90" s="38">
        <f>Data!N90*5200</f>
        <v>0</v>
      </c>
      <c r="E90" s="56">
        <f>IFERROR(D90/Data!G90,0)</f>
        <v>0</v>
      </c>
      <c r="F90" s="56">
        <f>D90*Values!$B$4</f>
        <v>0</v>
      </c>
      <c r="G90" s="56">
        <f>E90*Values!$B$4</f>
        <v>0</v>
      </c>
      <c r="H90" s="48">
        <f>IFERROR(Data!P90/D90,0)</f>
        <v>0</v>
      </c>
      <c r="I90" s="48">
        <f>IFERROR(Data!P90/Data!G90,0)</f>
        <v>0</v>
      </c>
      <c r="J90" s="37">
        <f>Data!P90*Values!$B$4</f>
        <v>0</v>
      </c>
      <c r="K90" s="48">
        <f>H90*Values!$B$5</f>
        <v>0</v>
      </c>
      <c r="L90" s="48">
        <f>IFERROR(J90/Data!G90,0)</f>
        <v>0</v>
      </c>
      <c r="M90" s="56">
        <f>IFERROR(Data!L90/Data!G90,0)</f>
        <v>5.1875</v>
      </c>
      <c r="N90" s="43">
        <f>IFERROR(Data!L90/D90,0)</f>
        <v>0</v>
      </c>
      <c r="O90" s="43">
        <f>IFERROR(Data!L90/F90,0)</f>
        <v>0</v>
      </c>
      <c r="P90" s="43">
        <f>(Data!L90-AVERAGE(Data!$L:$L))/STDEV(Data!$L:$L)</f>
        <v>-0.78417800490927447</v>
      </c>
      <c r="Q90" s="43">
        <f t="shared" si="6"/>
        <v>-0.24818018508265671</v>
      </c>
      <c r="R90" s="43">
        <f>IFERROR(M90/Data!J90,0)</f>
        <v>6.25E-2</v>
      </c>
      <c r="S90" s="43">
        <f t="shared" si="7"/>
        <v>0.15706241595068809</v>
      </c>
      <c r="T90" s="38">
        <f>Values!$B$6*J90</f>
        <v>0</v>
      </c>
      <c r="U90" s="37">
        <f t="shared" si="5"/>
        <v>0</v>
      </c>
      <c r="V90" s="37">
        <f>IFERROR(T90/Data!G90,0)</f>
        <v>0</v>
      </c>
      <c r="W90" s="38">
        <f t="shared" si="8"/>
        <v>-0.63579374146814294</v>
      </c>
    </row>
    <row r="91" spans="1:23" x14ac:dyDescent="0.15">
      <c r="A91" s="29">
        <f>Data!A91</f>
        <v>90</v>
      </c>
      <c r="B91" s="43">
        <f>(Data!J91-AVERAGE(Data!$J:$J))/STDEV(Data!$J:$J)</f>
        <v>1.426396610982744</v>
      </c>
      <c r="C91" s="43">
        <f>(Data!K91-AVERAGE(Data!$K:$K))/STDEV(Data!$K:$K)</f>
        <v>0.76732664983411969</v>
      </c>
      <c r="D91" s="38">
        <f>Data!N91*5200</f>
        <v>22724</v>
      </c>
      <c r="E91" s="56">
        <f>IFERROR(D91/Data!G91,0)</f>
        <v>463.75510204081633</v>
      </c>
      <c r="F91" s="56">
        <f>D91*Values!$B$4</f>
        <v>6926.2752</v>
      </c>
      <c r="G91" s="56">
        <f>E91*Values!$B$4</f>
        <v>141.35255510204081</v>
      </c>
      <c r="H91" s="48">
        <f>IFERROR(Data!P91/D91,0)</f>
        <v>1.2321774335504312E-2</v>
      </c>
      <c r="I91" s="48">
        <f>IFERROR(Data!P91/Data!G91,0)</f>
        <v>5.7142857142857144</v>
      </c>
      <c r="J91" s="37">
        <f>Data!P91*Values!$B$4</f>
        <v>85.344000000000008</v>
      </c>
      <c r="K91" s="48">
        <f>H91*Values!$B$5</f>
        <v>4.0425770110895966E-2</v>
      </c>
      <c r="L91" s="48">
        <f>IFERROR(J91/Data!G91,0)</f>
        <v>1.741714285714286</v>
      </c>
      <c r="M91" s="56">
        <f>IFERROR(Data!L91/Data!G91,0)</f>
        <v>12.693877551020408</v>
      </c>
      <c r="N91" s="43">
        <f>IFERROR(Data!L91/D91,0)</f>
        <v>2.737194155958458E-2</v>
      </c>
      <c r="O91" s="43">
        <f>IFERROR(Data!L91/F91,0)</f>
        <v>8.9802957872652828E-2</v>
      </c>
      <c r="P91" s="43">
        <f>(Data!L91-AVERAGE(Data!$L:$L))/STDEV(Data!$L:$L)</f>
        <v>9.1890442541212911E-2</v>
      </c>
      <c r="Q91" s="43">
        <f t="shared" si="6"/>
        <v>1.5325455116409201</v>
      </c>
      <c r="R91" s="43">
        <f>IFERROR(M91/Data!J91,0)</f>
        <v>8.5769442912300056E-2</v>
      </c>
      <c r="S91" s="43">
        <f t="shared" si="7"/>
        <v>1.0744175216351943</v>
      </c>
      <c r="T91" s="38">
        <f>Values!$B$6*J91</f>
        <v>64536.934409337606</v>
      </c>
      <c r="U91" s="37">
        <f t="shared" si="5"/>
        <v>9.3176971093117409</v>
      </c>
      <c r="V91" s="37">
        <f>IFERROR(T91/Data!G91,0)</f>
        <v>1317.0802940681144</v>
      </c>
      <c r="W91" s="38">
        <f t="shared" si="8"/>
        <v>6064.3390754143838</v>
      </c>
    </row>
    <row r="92" spans="1:23" x14ac:dyDescent="0.15">
      <c r="A92" s="29">
        <f>Data!A92</f>
        <v>91</v>
      </c>
      <c r="B92" s="43">
        <f>(Data!J92-AVERAGE(Data!$J:$J))/STDEV(Data!$J:$J)</f>
        <v>-1.580137320443207</v>
      </c>
      <c r="C92" s="43">
        <f>(Data!K92-AVERAGE(Data!$K:$K))/STDEV(Data!$K:$K)</f>
        <v>-2.1525680649830639</v>
      </c>
      <c r="D92" s="38">
        <f>Data!N92*5200</f>
        <v>0</v>
      </c>
      <c r="E92" s="56">
        <f>IFERROR(D92/Data!G92,0)</f>
        <v>0</v>
      </c>
      <c r="F92" s="56">
        <f>D92*Values!$B$4</f>
        <v>0</v>
      </c>
      <c r="G92" s="56">
        <f>E92*Values!$B$4</f>
        <v>0</v>
      </c>
      <c r="H92" s="48">
        <f>IFERROR(Data!P92/D92,0)</f>
        <v>0</v>
      </c>
      <c r="I92" s="48">
        <f>IFERROR(Data!P92/Data!G92,0)</f>
        <v>0</v>
      </c>
      <c r="J92" s="37">
        <f>Data!P92*Values!$B$4</f>
        <v>0</v>
      </c>
      <c r="K92" s="48">
        <f>H92*Values!$B$5</f>
        <v>0</v>
      </c>
      <c r="L92" s="48">
        <f>IFERROR(J92/Data!G92,0)</f>
        <v>0</v>
      </c>
      <c r="M92" s="56">
        <f>IFERROR(Data!L92/Data!G92,0)</f>
        <v>4.9183673469387754</v>
      </c>
      <c r="N92" s="43">
        <f>IFERROR(Data!L92/D92,0)</f>
        <v>0</v>
      </c>
      <c r="O92" s="43">
        <f>IFERROR(Data!L92/F92,0)</f>
        <v>0</v>
      </c>
      <c r="P92" s="43">
        <f>(Data!L92-AVERAGE(Data!$L:$L))/STDEV(Data!$L:$L)</f>
        <v>-0.80296767670445912</v>
      </c>
      <c r="Q92" s="43">
        <f t="shared" si="6"/>
        <v>-0.31202608516909253</v>
      </c>
      <c r="R92" s="43">
        <f>IFERROR(M92/Data!J92,0)</f>
        <v>5.9257437914925007E-2</v>
      </c>
      <c r="S92" s="43">
        <f t="shared" si="7"/>
        <v>0.19746770178276243</v>
      </c>
      <c r="T92" s="38">
        <f>Values!$B$6*J92</f>
        <v>0</v>
      </c>
      <c r="U92" s="37">
        <f t="shared" si="5"/>
        <v>0</v>
      </c>
      <c r="V92" s="37">
        <f>IFERROR(T92/Data!G92,0)</f>
        <v>0</v>
      </c>
      <c r="W92" s="38">
        <f t="shared" si="8"/>
        <v>-0.63579374146814294</v>
      </c>
    </row>
    <row r="93" spans="1:23" x14ac:dyDescent="0.15">
      <c r="A93" s="29">
        <f>Data!A93</f>
        <v>92</v>
      </c>
      <c r="B93" s="43">
        <f>(Data!J93-AVERAGE(Data!$J:$J))/STDEV(Data!$J:$J)</f>
        <v>-9.9997538818123344E-2</v>
      </c>
      <c r="C93" s="43">
        <f>(Data!K93-AVERAGE(Data!$K:$K))/STDEV(Data!$K:$K)</f>
        <v>-0.17297842781887171</v>
      </c>
      <c r="D93" s="38">
        <f>Data!N93*5200</f>
        <v>23296.000000000004</v>
      </c>
      <c r="E93" s="56">
        <f>IFERROR(D93/Data!G93,0)</f>
        <v>319.1232876712329</v>
      </c>
      <c r="F93" s="56">
        <f>D93*Values!$B$4</f>
        <v>7100.6208000000015</v>
      </c>
      <c r="G93" s="56">
        <f>E93*Values!$B$4</f>
        <v>97.268778082191787</v>
      </c>
      <c r="H93" s="48">
        <f>IFERROR(Data!P93/D93,0)</f>
        <v>2.2407280219780217E-2</v>
      </c>
      <c r="I93" s="48">
        <f>IFERROR(Data!P93/Data!G93,0)</f>
        <v>7.1506849315068495</v>
      </c>
      <c r="J93" s="37">
        <f>Data!P93*Values!$B$4</f>
        <v>159.10560000000001</v>
      </c>
      <c r="K93" s="48">
        <f>H93*Values!$B$5</f>
        <v>7.3514701236263719E-2</v>
      </c>
      <c r="L93" s="48">
        <f>IFERROR(J93/Data!G93,0)</f>
        <v>2.1795287671232879</v>
      </c>
      <c r="M93" s="56">
        <f>IFERROR(Data!L93/Data!G93,0)</f>
        <v>7.2602739726027394</v>
      </c>
      <c r="N93" s="43">
        <f>IFERROR(Data!L93/D93,0)</f>
        <v>2.2750686813186809E-2</v>
      </c>
      <c r="O93" s="43">
        <f>IFERROR(Data!L93/F93,0)</f>
        <v>7.4641360935652254E-2</v>
      </c>
      <c r="P93" s="43">
        <f>(Data!L93-AVERAGE(Data!$L:$L))/STDEV(Data!$L:$L)</f>
        <v>-0.12419078310341132</v>
      </c>
      <c r="Q93" s="43">
        <f t="shared" si="6"/>
        <v>0.24354060186493737</v>
      </c>
      <c r="R93" s="43">
        <f>IFERROR(M93/Data!J93,0)</f>
        <v>6.3132817153067303E-2</v>
      </c>
      <c r="S93" s="43">
        <f t="shared" si="7"/>
        <v>-2.4354659598961907</v>
      </c>
      <c r="T93" s="38">
        <f>Values!$B$6*J93</f>
        <v>120315.28486312224</v>
      </c>
      <c r="U93" s="37">
        <f t="shared" si="5"/>
        <v>16.944333214234199</v>
      </c>
      <c r="V93" s="37">
        <f>IFERROR(T93/Data!G93,0)</f>
        <v>1648.154587166058</v>
      </c>
      <c r="W93" s="38">
        <f t="shared" si="8"/>
        <v>11306.210212327655</v>
      </c>
    </row>
    <row r="94" spans="1:23" x14ac:dyDescent="0.15">
      <c r="A94" s="29">
        <f>Data!A94</f>
        <v>93</v>
      </c>
      <c r="B94" s="43">
        <f>(Data!J94-AVERAGE(Data!$J:$J))/STDEV(Data!$J:$J)</f>
        <v>1.0563616655764732</v>
      </c>
      <c r="C94" s="43">
        <f>(Data!K94-AVERAGE(Data!$K:$K))/STDEV(Data!$K:$K)</f>
        <v>1.3612035409833774</v>
      </c>
      <c r="D94" s="38">
        <f>Data!N94*5200</f>
        <v>52416</v>
      </c>
      <c r="E94" s="56">
        <f>IFERROR(D94/Data!G94,0)</f>
        <v>361.48965517241379</v>
      </c>
      <c r="F94" s="56">
        <f>D94*Values!$B$4</f>
        <v>15976.3968</v>
      </c>
      <c r="G94" s="56">
        <f>E94*Values!$B$4</f>
        <v>110.18204689655173</v>
      </c>
      <c r="H94" s="48">
        <f>IFERROR(Data!P94/D94,0)</f>
        <v>2.806394993894994E-2</v>
      </c>
      <c r="I94" s="48">
        <f>IFERROR(Data!P94/Data!G94,0)</f>
        <v>10.144827586206896</v>
      </c>
      <c r="J94" s="37">
        <f>Data!P94*Values!$B$4</f>
        <v>448.36080000000004</v>
      </c>
      <c r="K94" s="48">
        <f>H94*Values!$B$5</f>
        <v>9.2073329517704514E-2</v>
      </c>
      <c r="L94" s="48">
        <f>IFERROR(J94/Data!G94,0)</f>
        <v>3.0921434482758623</v>
      </c>
      <c r="M94" s="56">
        <f>IFERROR(Data!L94/Data!G94,0)</f>
        <v>11.041379310344828</v>
      </c>
      <c r="N94" s="43">
        <f>IFERROR(Data!L94/D94,0)</f>
        <v>3.0544108669108668E-2</v>
      </c>
      <c r="O94" s="43">
        <f>IFERROR(Data!L94/F94,0)</f>
        <v>0.10021033027922792</v>
      </c>
      <c r="P94" s="43">
        <f>(Data!L94-AVERAGE(Data!$L:$L))/STDEV(Data!$L:$L)</f>
        <v>2.3912765284769426</v>
      </c>
      <c r="Q94" s="43">
        <f t="shared" si="6"/>
        <v>1.1405260507277812</v>
      </c>
      <c r="R94" s="43">
        <f>IFERROR(M94/Data!J94,0)</f>
        <v>7.8866995073891624E-2</v>
      </c>
      <c r="S94" s="43">
        <f t="shared" si="7"/>
        <v>1.0796738351020891</v>
      </c>
      <c r="T94" s="38">
        <f>Values!$B$6*J94</f>
        <v>339049.39470048435</v>
      </c>
      <c r="U94" s="37">
        <f t="shared" si="5"/>
        <v>21.221893706375916</v>
      </c>
      <c r="V94" s="37">
        <f>IFERROR(T94/Data!G94,0)</f>
        <v>2338.2716875895471</v>
      </c>
      <c r="W94" s="38">
        <f t="shared" si="8"/>
        <v>31862.142893859454</v>
      </c>
    </row>
    <row r="95" spans="1:23" x14ac:dyDescent="0.15">
      <c r="A95" s="29">
        <f>Data!A95</f>
        <v>94</v>
      </c>
      <c r="B95" s="43">
        <f>(Data!J95-AVERAGE(Data!$J:$J))/STDEV(Data!$J:$J)</f>
        <v>-0.88632179780644893</v>
      </c>
      <c r="C95" s="43">
        <f>(Data!K95-AVERAGE(Data!$K:$K))/STDEV(Data!$K:$K)</f>
        <v>-0.32144765060618613</v>
      </c>
      <c r="D95" s="38">
        <f>Data!N95*5200</f>
        <v>20332</v>
      </c>
      <c r="E95" s="56">
        <f>IFERROR(D95/Data!G95,0)</f>
        <v>104.26666666666667</v>
      </c>
      <c r="F95" s="56">
        <f>D95*Values!$B$4</f>
        <v>6197.1936000000005</v>
      </c>
      <c r="G95" s="56">
        <f>E95*Values!$B$4</f>
        <v>31.780480000000001</v>
      </c>
      <c r="H95" s="48">
        <f>IFERROR(Data!P95/D95,0)</f>
        <v>7.6824709817037179E-2</v>
      </c>
      <c r="I95" s="48">
        <f>IFERROR(Data!P95/Data!G95,0)</f>
        <v>8.0102564102564102</v>
      </c>
      <c r="J95" s="37">
        <f>Data!P95*Values!$B$4</f>
        <v>476.0976</v>
      </c>
      <c r="K95" s="48">
        <f>H95*Values!$B$5</f>
        <v>0.25204958095612828</v>
      </c>
      <c r="L95" s="48">
        <f>IFERROR(J95/Data!G95,0)</f>
        <v>2.4415261538461537</v>
      </c>
      <c r="M95" s="56">
        <f>IFERROR(Data!L95/Data!G95,0)</f>
        <v>3.928205128205128</v>
      </c>
      <c r="N95" s="43">
        <f>IFERROR(Data!L95/D95,0)</f>
        <v>3.7674601613220539E-2</v>
      </c>
      <c r="O95" s="43">
        <f>IFERROR(Data!L95/F95,0)</f>
        <v>0.12360433600137971</v>
      </c>
      <c r="P95" s="43">
        <f>(Data!L95-AVERAGE(Data!$L:$L))/STDEV(Data!$L:$L)</f>
        <v>0.43010453485453781</v>
      </c>
      <c r="Q95" s="43">
        <f t="shared" si="6"/>
        <v>-0.54692065246728938</v>
      </c>
      <c r="R95" s="43">
        <f>IFERROR(M95/Data!J95,0)</f>
        <v>4.0083725798011512E-2</v>
      </c>
      <c r="S95" s="43">
        <f t="shared" si="7"/>
        <v>0.61706781196271954</v>
      </c>
      <c r="T95" s="38">
        <f>Values!$B$6*J95</f>
        <v>360023.89838351903</v>
      </c>
      <c r="U95" s="37">
        <f t="shared" si="5"/>
        <v>58.094666976923072</v>
      </c>
      <c r="V95" s="37">
        <f>IFERROR(T95/Data!G95,0)</f>
        <v>1846.2764019667643</v>
      </c>
      <c r="W95" s="38">
        <f t="shared" si="8"/>
        <v>33833.259726335105</v>
      </c>
    </row>
    <row r="96" spans="1:23" x14ac:dyDescent="0.15">
      <c r="A96" s="29">
        <f>Data!A96</f>
        <v>95</v>
      </c>
      <c r="B96" s="43">
        <f>(Data!J96-AVERAGE(Data!$J:$J))/STDEV(Data!$J:$J)</f>
        <v>-0.93257616598223281</v>
      </c>
      <c r="C96" s="43">
        <f>(Data!K96-AVERAGE(Data!$K:$K))/STDEV(Data!$K:$K)</f>
        <v>-0.27195790967708133</v>
      </c>
      <c r="D96" s="38">
        <f>Data!N96*5200</f>
        <v>54184</v>
      </c>
      <c r="E96" s="56">
        <f>IFERROR(D96/Data!G96,0)</f>
        <v>95.059649122807016</v>
      </c>
      <c r="F96" s="56">
        <f>D96*Values!$B$4</f>
        <v>16515.283200000002</v>
      </c>
      <c r="G96" s="56">
        <f>E96*Values!$B$4</f>
        <v>28.974181052631579</v>
      </c>
      <c r="H96" s="48">
        <f>IFERROR(Data!P96/D96,0)</f>
        <v>5.5237708548649046E-2</v>
      </c>
      <c r="I96" s="48">
        <f>IFERROR(Data!P96/Data!G96,0)</f>
        <v>5.2508771929824558</v>
      </c>
      <c r="J96" s="37">
        <f>Data!P96*Values!$B$4</f>
        <v>912.26640000000009</v>
      </c>
      <c r="K96" s="48">
        <f>H96*Values!$B$5</f>
        <v>0.18122608371474974</v>
      </c>
      <c r="L96" s="48">
        <f>IFERROR(J96/Data!G96,0)</f>
        <v>1.6004673684210529</v>
      </c>
      <c r="M96" s="56">
        <f>IFERROR(Data!L96/Data!G96,0)</f>
        <v>3.5719298245614035</v>
      </c>
      <c r="N96" s="43">
        <f>IFERROR(Data!L96/D96,0)</f>
        <v>3.7575668093902261E-2</v>
      </c>
      <c r="O96" s="43">
        <f>IFERROR(Data!L96/F96,0)</f>
        <v>0.12327975096424625</v>
      </c>
      <c r="P96" s="43">
        <f>(Data!L96-AVERAGE(Data!$L:$L))/STDEV(Data!$L:$L)</f>
        <v>3.4129649323401114</v>
      </c>
      <c r="Q96" s="43">
        <f t="shared" si="6"/>
        <v>-0.63143926134276906</v>
      </c>
      <c r="R96" s="43">
        <f>IFERROR(M96/Data!J96,0)</f>
        <v>3.6824018809911374E-2</v>
      </c>
      <c r="S96" s="43">
        <f t="shared" si="7"/>
        <v>0.67709135658395014</v>
      </c>
      <c r="T96" s="38">
        <f>Values!$B$6*J96</f>
        <v>689853.73102552665</v>
      </c>
      <c r="U96" s="37">
        <f t="shared" si="5"/>
        <v>41.770626798911117</v>
      </c>
      <c r="V96" s="37">
        <f>IFERROR(T96/Data!G96,0)</f>
        <v>1210.2697035535555</v>
      </c>
      <c r="W96" s="38">
        <f t="shared" si="8"/>
        <v>64829.613432628044</v>
      </c>
    </row>
    <row r="97" spans="1:23" x14ac:dyDescent="0.15">
      <c r="A97" s="29">
        <f>Data!A97</f>
        <v>96</v>
      </c>
      <c r="B97" s="43">
        <f>(Data!J97-AVERAGE(Data!$J:$J))/STDEV(Data!$J:$J)</f>
        <v>-0.88632179780644893</v>
      </c>
      <c r="C97" s="43">
        <f>(Data!K97-AVERAGE(Data!$K:$K))/STDEV(Data!$K:$K)</f>
        <v>1.0147753544796436</v>
      </c>
      <c r="D97" s="38">
        <f>Data!N97*5200</f>
        <v>46852</v>
      </c>
      <c r="E97" s="56">
        <f>IFERROR(D97/Data!G97,0)</f>
        <v>102.97142857142858</v>
      </c>
      <c r="F97" s="56">
        <f>D97*Values!$B$4</f>
        <v>14280.489600000001</v>
      </c>
      <c r="G97" s="56">
        <f>E97*Values!$B$4</f>
        <v>31.38569142857143</v>
      </c>
      <c r="H97" s="48">
        <f>IFERROR(Data!P97/D97,0)</f>
        <v>6.3583198155895165E-2</v>
      </c>
      <c r="I97" s="48">
        <f>IFERROR(Data!P97/Data!G97,0)</f>
        <v>6.5472527472527471</v>
      </c>
      <c r="J97" s="37">
        <f>Data!P97*Values!$B$4</f>
        <v>907.99920000000009</v>
      </c>
      <c r="K97" s="48">
        <f>H97*Values!$B$5</f>
        <v>0.20860629983778708</v>
      </c>
      <c r="L97" s="48">
        <f>IFERROR(J97/Data!G97,0)</f>
        <v>1.9956026373626377</v>
      </c>
      <c r="M97" s="56">
        <f>IFERROR(Data!L97/Data!G97,0)</f>
        <v>3.6791208791208789</v>
      </c>
      <c r="N97" s="43">
        <f>IFERROR(Data!L97/D97,0)</f>
        <v>3.5729531290019635E-2</v>
      </c>
      <c r="O97" s="43">
        <f>IFERROR(Data!L97/F97,0)</f>
        <v>0.11722287168641612</v>
      </c>
      <c r="P97" s="43">
        <f>(Data!L97-AVERAGE(Data!$L:$L))/STDEV(Data!$L:$L)</f>
        <v>2.5627322836080029</v>
      </c>
      <c r="Q97" s="43">
        <f t="shared" si="6"/>
        <v>-0.60601050239538445</v>
      </c>
      <c r="R97" s="43">
        <f>IFERROR(M97/Data!J97,0)</f>
        <v>3.7542049786947744E-2</v>
      </c>
      <c r="S97" s="43">
        <f t="shared" si="7"/>
        <v>0.68373643060025746</v>
      </c>
      <c r="T97" s="38">
        <f>Values!$B$6*J97</f>
        <v>686626.88430505968</v>
      </c>
      <c r="U97" s="37">
        <f t="shared" si="5"/>
        <v>48.081466639985486</v>
      </c>
      <c r="V97" s="37">
        <f>IFERROR(T97/Data!G97,0)</f>
        <v>1509.0700753957356</v>
      </c>
      <c r="W97" s="38">
        <f t="shared" si="8"/>
        <v>64526.364689170245</v>
      </c>
    </row>
    <row r="98" spans="1:23" x14ac:dyDescent="0.15">
      <c r="A98" s="29">
        <f>Data!A98</f>
        <v>97</v>
      </c>
      <c r="B98" s="43">
        <f>(Data!J98-AVERAGE(Data!$J:$J))/STDEV(Data!$J:$J)</f>
        <v>-1.6263916886189906</v>
      </c>
      <c r="C98" s="43">
        <f>(Data!K98-AVERAGE(Data!$K:$K))/STDEV(Data!$K:$K)</f>
        <v>-1.2617527282591774</v>
      </c>
      <c r="D98" s="38">
        <f>Data!N98*5200</f>
        <v>21372</v>
      </c>
      <c r="E98" s="56">
        <f>IFERROR(D98/Data!G98,0)</f>
        <v>137.88387096774193</v>
      </c>
      <c r="F98" s="56">
        <f>D98*Values!$B$4</f>
        <v>6514.1856000000007</v>
      </c>
      <c r="G98" s="56">
        <f>E98*Values!$B$4</f>
        <v>42.027003870967739</v>
      </c>
      <c r="H98" s="48">
        <f>IFERROR(Data!P98/D98,0)</f>
        <v>2.2272131761182857E-2</v>
      </c>
      <c r="I98" s="48">
        <f>IFERROR(Data!P98/Data!G98,0)</f>
        <v>3.0709677419354837</v>
      </c>
      <c r="J98" s="37">
        <f>Data!P98*Values!$B$4</f>
        <v>145.0848</v>
      </c>
      <c r="K98" s="48">
        <f>H98*Values!$B$5</f>
        <v>7.3071300767359168E-2</v>
      </c>
      <c r="L98" s="48">
        <f>IFERROR(J98/Data!G98,0)</f>
        <v>0.9360309677419355</v>
      </c>
      <c r="M98" s="56">
        <f>IFERROR(Data!L98/Data!G98,0)</f>
        <v>3.0709677419354837</v>
      </c>
      <c r="N98" s="43">
        <f>IFERROR(Data!L98/D98,0)</f>
        <v>2.2272131761182857E-2</v>
      </c>
      <c r="O98" s="43">
        <f>IFERROR(Data!L98/F98,0)</f>
        <v>7.30712984290776E-2</v>
      </c>
      <c r="P98" s="43">
        <f>(Data!L98-AVERAGE(Data!$L:$L))/STDEV(Data!$L:$L)</f>
        <v>-0.25102106772090815</v>
      </c>
      <c r="Q98" s="43">
        <f t="shared" si="6"/>
        <v>-0.75028167868092532</v>
      </c>
      <c r="R98" s="43">
        <f>IFERROR(M98/Data!J98,0)</f>
        <v>3.7450826121164432E-2</v>
      </c>
      <c r="S98" s="43">
        <f t="shared" si="7"/>
        <v>0.46131671966302779</v>
      </c>
      <c r="T98" s="38">
        <f>Values!$B$6*J98</f>
        <v>109712.78849587392</v>
      </c>
      <c r="U98" s="37">
        <f t="shared" ref="U98:U129" si="9">IFERROR(T98/F98,0)</f>
        <v>16.84213426400898</v>
      </c>
      <c r="V98" s="37">
        <f>IFERROR(T98/Data!G98,0)</f>
        <v>707.82444190886395</v>
      </c>
      <c r="W98" s="38">
        <f t="shared" si="8"/>
        <v>10309.821483823478</v>
      </c>
    </row>
    <row r="99" spans="1:23" x14ac:dyDescent="0.15">
      <c r="A99" s="29">
        <f>Data!A99</f>
        <v>98</v>
      </c>
      <c r="B99" s="43">
        <f>(Data!J99-AVERAGE(Data!$J:$J))/STDEV(Data!$J:$J)</f>
        <v>1.8426859245647988</v>
      </c>
      <c r="C99" s="43">
        <f>(Data!K99-AVERAGE(Data!$K:$K))/STDEV(Data!$K:$K)</f>
        <v>1.3612035409833774</v>
      </c>
      <c r="D99" s="38">
        <f>Data!N99*5200</f>
        <v>30784</v>
      </c>
      <c r="E99" s="56">
        <f>IFERROR(D99/Data!G99,0)</f>
        <v>427.55555555555554</v>
      </c>
      <c r="F99" s="56">
        <f>D99*Values!$B$4</f>
        <v>9382.9632000000001</v>
      </c>
      <c r="G99" s="56">
        <f>E99*Values!$B$4</f>
        <v>130.31893333333335</v>
      </c>
      <c r="H99" s="48">
        <f>IFERROR(Data!P99/D99,0)</f>
        <v>1.7606548856548856E-2</v>
      </c>
      <c r="I99" s="48">
        <f>IFERROR(Data!P99/Data!G99,0)</f>
        <v>7.5277777777777777</v>
      </c>
      <c r="J99" s="37">
        <f>Data!P99*Values!$B$4</f>
        <v>165.20160000000001</v>
      </c>
      <c r="K99" s="48">
        <f>H99*Values!$B$5</f>
        <v>5.7764269750519751E-2</v>
      </c>
      <c r="L99" s="48">
        <f>IFERROR(J99/Data!G99,0)</f>
        <v>2.2944666666666667</v>
      </c>
      <c r="M99" s="56">
        <f>IFERROR(Data!L99/Data!G99,0)</f>
        <v>13.777777777777779</v>
      </c>
      <c r="N99" s="43">
        <f>IFERROR(Data!L99/D99,0)</f>
        <v>3.2224532224532226E-2</v>
      </c>
      <c r="O99" s="43">
        <f>IFERROR(Data!L99/F99,0)</f>
        <v>0.10572353092038131</v>
      </c>
      <c r="P99" s="43">
        <f>(Data!L99-AVERAGE(Data!$L:$L))/STDEV(Data!$L:$L)</f>
        <v>0.96091276306850604</v>
      </c>
      <c r="Q99" s="43">
        <f t="shared" si="6"/>
        <v>1.7896773936109365</v>
      </c>
      <c r="R99" s="43">
        <f>IFERROR(M99/Data!J99,0)</f>
        <v>8.7756546355272469E-2</v>
      </c>
      <c r="S99" s="43">
        <f t="shared" si="7"/>
        <v>0.97123300816096381</v>
      </c>
      <c r="T99" s="38">
        <f>Values!$B$6*J99</f>
        <v>124925.06589236065</v>
      </c>
      <c r="U99" s="37">
        <f t="shared" si="9"/>
        <v>13.314031317138774</v>
      </c>
      <c r="V99" s="37">
        <f>IFERROR(T99/Data!G99,0)</f>
        <v>1735.0703596161202</v>
      </c>
      <c r="W99" s="38">
        <f t="shared" si="8"/>
        <v>11739.422702981645</v>
      </c>
    </row>
    <row r="100" spans="1:23" x14ac:dyDescent="0.15">
      <c r="A100" s="29">
        <f>Data!A100</f>
        <v>99</v>
      </c>
      <c r="B100" s="43">
        <f>(Data!J100-AVERAGE(Data!$J:$J))/STDEV(Data!$J:$J)</f>
        <v>-1.0713392705095843</v>
      </c>
      <c r="C100" s="43">
        <f>(Data!K100-AVERAGE(Data!$K:$K))/STDEV(Data!$K:$K)</f>
        <v>-1.0637937645427582</v>
      </c>
      <c r="D100" s="38">
        <f>Data!N100*5200</f>
        <v>0</v>
      </c>
      <c r="E100" s="56">
        <f>IFERROR(D100/Data!G100,0)</f>
        <v>0</v>
      </c>
      <c r="F100" s="56">
        <f>D100*Values!$B$4</f>
        <v>0</v>
      </c>
      <c r="G100" s="56">
        <f>E100*Values!$B$4</f>
        <v>0</v>
      </c>
      <c r="H100" s="48">
        <f>IFERROR(Data!P100/D100,0)</f>
        <v>0</v>
      </c>
      <c r="I100" s="48">
        <f>IFERROR(Data!P100/Data!G100,0)</f>
        <v>0</v>
      </c>
      <c r="J100" s="37">
        <f>Data!P100*Values!$B$4</f>
        <v>0</v>
      </c>
      <c r="K100" s="48">
        <f>H100*Values!$B$5</f>
        <v>0</v>
      </c>
      <c r="L100" s="48">
        <f>IFERROR(J100/Data!G100,0)</f>
        <v>0</v>
      </c>
      <c r="M100" s="56">
        <f>IFERROR(Data!L100/Data!G100,0)</f>
        <v>7.333333333333333</v>
      </c>
      <c r="N100" s="43">
        <f>IFERROR(Data!L100/D100,0)</f>
        <v>0</v>
      </c>
      <c r="O100" s="43">
        <f>IFERROR(Data!L100/F100,0)</f>
        <v>0</v>
      </c>
      <c r="P100" s="43">
        <f>(Data!L100-AVERAGE(Data!$L:$L))/STDEV(Data!$L:$L)</f>
        <v>-0.54226098054627125</v>
      </c>
      <c r="Q100" s="43">
        <f t="shared" si="6"/>
        <v>0.2608723547850233</v>
      </c>
      <c r="R100" s="43">
        <f>IFERROR(M100/Data!J100,0)</f>
        <v>7.8014184397163122E-2</v>
      </c>
      <c r="S100" s="43">
        <f t="shared" si="7"/>
        <v>-0.24350115968486707</v>
      </c>
      <c r="T100" s="38">
        <f>Values!$B$6*J100</f>
        <v>0</v>
      </c>
      <c r="U100" s="37">
        <f t="shared" si="9"/>
        <v>0</v>
      </c>
      <c r="V100" s="37">
        <f>IFERROR(T100/Data!G100,0)</f>
        <v>0</v>
      </c>
      <c r="W100" s="38">
        <f t="shared" si="8"/>
        <v>-0.63579374146814294</v>
      </c>
    </row>
    <row r="101" spans="1:23" x14ac:dyDescent="0.15">
      <c r="A101" s="29">
        <f>Data!A101</f>
        <v>100</v>
      </c>
      <c r="B101" s="43">
        <f>(Data!J101-AVERAGE(Data!$J:$J))/STDEV(Data!$J:$J)</f>
        <v>0.64007235199441848</v>
      </c>
      <c r="C101" s="43">
        <f>(Data!K101-AVERAGE(Data!$K:$K))/STDEV(Data!$K:$K)</f>
        <v>0.76732664983411969</v>
      </c>
      <c r="D101" s="38">
        <f>Data!N101*5200</f>
        <v>90115.999999999985</v>
      </c>
      <c r="E101" s="56">
        <f>IFERROR(D101/Data!G101,0)</f>
        <v>1217.7837837837835</v>
      </c>
      <c r="F101" s="56">
        <f>D101*Values!$B$4</f>
        <v>27467.356799999998</v>
      </c>
      <c r="G101" s="56">
        <f>E101*Values!$B$4</f>
        <v>371.18049729729722</v>
      </c>
      <c r="H101" s="48">
        <f>IFERROR(Data!P101/D101,0)</f>
        <v>1.3804429845976299E-2</v>
      </c>
      <c r="I101" s="48">
        <f>IFERROR(Data!P101/Data!G101,0)</f>
        <v>16.810810810810811</v>
      </c>
      <c r="J101" s="37">
        <f>Data!P101*Values!$B$4</f>
        <v>379.1712</v>
      </c>
      <c r="K101" s="48">
        <f>H101*Values!$B$5</f>
        <v>4.5290125615872881E-2</v>
      </c>
      <c r="L101" s="48">
        <f>IFERROR(J101/Data!G101,0)</f>
        <v>5.1239351351351354</v>
      </c>
      <c r="M101" s="56">
        <f>IFERROR(Data!L101/Data!G101,0)</f>
        <v>8.0810810810810807</v>
      </c>
      <c r="N101" s="43">
        <f>IFERROR(Data!L101/D101,0)</f>
        <v>6.6358915175995393E-3</v>
      </c>
      <c r="O101" s="43">
        <f>IFERROR(Data!L101/F101,0)</f>
        <v>2.1771297629919747E-2</v>
      </c>
      <c r="P101" s="43">
        <f>(Data!L101-AVERAGE(Data!$L:$L))/STDEV(Data!$L:$L)</f>
        <v>3.5521427155658765E-2</v>
      </c>
      <c r="Q101" s="43">
        <f t="shared" si="6"/>
        <v>0.4382593327289433</v>
      </c>
      <c r="R101" s="43">
        <f>IFERROR(M101/Data!J101,0)</f>
        <v>6.1687641840313591E-2</v>
      </c>
      <c r="S101" s="43">
        <f t="shared" si="7"/>
        <v>0.68470280174320819</v>
      </c>
      <c r="T101" s="38">
        <f>Values!$B$6*J101</f>
        <v>286728.38001862849</v>
      </c>
      <c r="U101" s="37">
        <f t="shared" si="9"/>
        <v>10.438877759749657</v>
      </c>
      <c r="V101" s="37">
        <f>IFERROR(T101/Data!G101,0)</f>
        <v>3874.7078380895741</v>
      </c>
      <c r="W101" s="38">
        <f t="shared" si="8"/>
        <v>26945.181124936673</v>
      </c>
    </row>
    <row r="102" spans="1:23" x14ac:dyDescent="0.15">
      <c r="A102" s="29">
        <f>Data!A102</f>
        <v>101</v>
      </c>
      <c r="B102" s="43">
        <f>(Data!J102-AVERAGE(Data!$J:$J))/STDEV(Data!$J:$J)</f>
        <v>-0.2850150115212588</v>
      </c>
      <c r="C102" s="43">
        <f>(Data!K102-AVERAGE(Data!$K:$K))/STDEV(Data!$K:$K)</f>
        <v>0.22293949961396675</v>
      </c>
      <c r="D102" s="38">
        <f>Data!N102*5200</f>
        <v>0</v>
      </c>
      <c r="E102" s="56">
        <f>IFERROR(D102/Data!G102,0)</f>
        <v>0</v>
      </c>
      <c r="F102" s="56">
        <f>D102*Values!$B$4</f>
        <v>0</v>
      </c>
      <c r="G102" s="56">
        <f>E102*Values!$B$4</f>
        <v>0</v>
      </c>
      <c r="H102" s="48">
        <f>IFERROR(Data!P102/D102,0)</f>
        <v>0</v>
      </c>
      <c r="I102" s="48">
        <f>IFERROR(Data!P102/Data!G102,0)</f>
        <v>0</v>
      </c>
      <c r="J102" s="37">
        <f>Data!P102*Values!$B$4</f>
        <v>0</v>
      </c>
      <c r="K102" s="48">
        <f>H102*Values!$B$5</f>
        <v>0</v>
      </c>
      <c r="L102" s="48">
        <f>IFERROR(J102/Data!G102,0)</f>
        <v>0</v>
      </c>
      <c r="M102" s="56">
        <f>IFERROR(Data!L102/Data!G102,0)</f>
        <v>6.4918032786885247</v>
      </c>
      <c r="N102" s="43">
        <f>IFERROR(Data!L102/D102,0)</f>
        <v>0</v>
      </c>
      <c r="O102" s="43">
        <f>IFERROR(Data!L102/F102,0)</f>
        <v>0</v>
      </c>
      <c r="P102" s="43">
        <f>(Data!L102-AVERAGE(Data!$L:$L))/STDEV(Data!$L:$L)</f>
        <v>-0.4389177856727553</v>
      </c>
      <c r="Q102" s="43">
        <f t="shared" si="6"/>
        <v>6.1237553219853295E-2</v>
      </c>
      <c r="R102" s="43">
        <f>IFERROR(M102/Data!J102,0)</f>
        <v>5.8484714222419139E-2</v>
      </c>
      <c r="S102" s="43">
        <f t="shared" si="7"/>
        <v>-0.21485729082478761</v>
      </c>
      <c r="T102" s="38">
        <f>Values!$B$6*J102</f>
        <v>0</v>
      </c>
      <c r="U102" s="37">
        <f t="shared" si="9"/>
        <v>0</v>
      </c>
      <c r="V102" s="37">
        <f>IFERROR(T102/Data!G102,0)</f>
        <v>0</v>
      </c>
      <c r="W102" s="38">
        <f t="shared" si="8"/>
        <v>-0.63579374146814294</v>
      </c>
    </row>
    <row r="103" spans="1:23" x14ac:dyDescent="0.15">
      <c r="A103" s="29">
        <f>Data!A103</f>
        <v>102</v>
      </c>
      <c r="B103" s="43">
        <f>(Data!J103-AVERAGE(Data!$J:$J))/STDEV(Data!$J:$J)</f>
        <v>1.6576684518616633</v>
      </c>
      <c r="C103" s="43">
        <f>(Data!K103-AVERAGE(Data!$K:$K))/STDEV(Data!$K:$K)</f>
        <v>1.5096727637706917</v>
      </c>
      <c r="D103" s="38">
        <f>Data!N103*5200</f>
        <v>48412</v>
      </c>
      <c r="E103" s="56">
        <f>IFERROR(D103/Data!G103,0)</f>
        <v>396.81967213114751</v>
      </c>
      <c r="F103" s="56">
        <f>D103*Values!$B$4</f>
        <v>14755.9776</v>
      </c>
      <c r="G103" s="56">
        <f>E103*Values!$B$4</f>
        <v>120.95063606557378</v>
      </c>
      <c r="H103" s="48">
        <f>IFERROR(Data!P103/D103,0)</f>
        <v>2.4807898868049245E-2</v>
      </c>
      <c r="I103" s="48">
        <f>IFERROR(Data!P103/Data!G103,0)</f>
        <v>9.8442622950819665</v>
      </c>
      <c r="J103" s="37">
        <f>Data!P103*Values!$B$4</f>
        <v>366.06479999999999</v>
      </c>
      <c r="K103" s="48">
        <f>H103*Values!$B$5</f>
        <v>8.1390746922250692E-2</v>
      </c>
      <c r="L103" s="48">
        <f>IFERROR(J103/Data!G103,0)</f>
        <v>3.0005311475409835</v>
      </c>
      <c r="M103" s="56">
        <f>IFERROR(Data!L103/Data!G103,0)</f>
        <v>12.860655737704919</v>
      </c>
      <c r="N103" s="43">
        <f>IFERROR(Data!L103/D103,0)</f>
        <v>3.2409320003304966E-2</v>
      </c>
      <c r="O103" s="43">
        <f>IFERROR(Data!L103/F103,0)</f>
        <v>0.10632979003708978</v>
      </c>
      <c r="P103" s="43">
        <f>(Data!L103-AVERAGE(Data!$L:$L))/STDEV(Data!$L:$L)</f>
        <v>2.3161178412962036</v>
      </c>
      <c r="Q103" s="43">
        <f t="shared" si="6"/>
        <v>1.5721100287017089</v>
      </c>
      <c r="R103" s="43">
        <f>IFERROR(M103/Data!J103,0)</f>
        <v>8.4056573449051764E-2</v>
      </c>
      <c r="S103" s="43">
        <f t="shared" si="7"/>
        <v>0.9483862873399882</v>
      </c>
      <c r="T103" s="38">
        <f>Values!$B$6*J103</f>
        <v>276817.35080576589</v>
      </c>
      <c r="U103" s="37">
        <f t="shared" si="9"/>
        <v>18.759675455577128</v>
      </c>
      <c r="V103" s="37">
        <f>IFERROR(T103/Data!G103,0)</f>
        <v>2268.9946787357858</v>
      </c>
      <c r="W103" s="38">
        <f t="shared" si="8"/>
        <v>26013.774270030593</v>
      </c>
    </row>
    <row r="104" spans="1:23" x14ac:dyDescent="0.15">
      <c r="A104" s="29">
        <f>Data!A104</f>
        <v>103</v>
      </c>
      <c r="B104" s="43">
        <f>(Data!J104-AVERAGE(Data!$J:$J))/STDEV(Data!$J:$J)</f>
        <v>1.5651597155100956</v>
      </c>
      <c r="C104" s="43">
        <f>(Data!K104-AVERAGE(Data!$K:$K))/STDEV(Data!$K:$K)</f>
        <v>1.212734318196063</v>
      </c>
      <c r="D104" s="38">
        <f>Data!N104*5200</f>
        <v>26103.999999999996</v>
      </c>
      <c r="E104" s="56">
        <f>IFERROR(D104/Data!G104,0)</f>
        <v>543.83333333333326</v>
      </c>
      <c r="F104" s="56">
        <f>D104*Values!$B$4</f>
        <v>7956.4991999999993</v>
      </c>
      <c r="G104" s="56">
        <f>E104*Values!$B$4</f>
        <v>165.76039999999998</v>
      </c>
      <c r="H104" s="48">
        <f>IFERROR(Data!P104/D104,0)</f>
        <v>3.8308305240576163E-4</v>
      </c>
      <c r="I104" s="48">
        <f>IFERROR(Data!P104/Data!G104,0)</f>
        <v>0.20833333333333334</v>
      </c>
      <c r="J104" s="37">
        <f>Data!P104*Values!$B$4</f>
        <v>3.048</v>
      </c>
      <c r="K104" s="48">
        <f>H104*Values!$B$5</f>
        <v>1.256834201654919E-3</v>
      </c>
      <c r="L104" s="48">
        <f>IFERROR(J104/Data!G104,0)</f>
        <v>6.3500000000000001E-2</v>
      </c>
      <c r="M104" s="56">
        <f>IFERROR(Data!L104/Data!G104,0)</f>
        <v>16.625</v>
      </c>
      <c r="N104" s="43">
        <f>IFERROR(Data!L104/D104,0)</f>
        <v>3.0570027581979776E-2</v>
      </c>
      <c r="O104" s="43">
        <f>IFERROR(Data!L104/F104,0)</f>
        <v>0.10029536608261082</v>
      </c>
      <c r="P104" s="43">
        <f>(Data!L104-AVERAGE(Data!$L:$L))/STDEV(Data!$L:$L)</f>
        <v>0.50526322203527663</v>
      </c>
      <c r="Q104" s="43">
        <f t="shared" si="6"/>
        <v>2.4651192749887647</v>
      </c>
      <c r="R104" s="43">
        <f>IFERROR(M104/Data!J104,0)</f>
        <v>0.11009933774834436</v>
      </c>
      <c r="S104" s="43">
        <f t="shared" si="7"/>
        <v>1.5749953506728012</v>
      </c>
      <c r="T104" s="38">
        <f>Values!$B$6*J104</f>
        <v>2304.8905146192001</v>
      </c>
      <c r="U104" s="37">
        <f t="shared" si="9"/>
        <v>0.28968651371437332</v>
      </c>
      <c r="V104" s="37">
        <f>IFERROR(T104/Data!G104,0)</f>
        <v>48.018552387900002</v>
      </c>
      <c r="W104" s="38">
        <f t="shared" si="8"/>
        <v>215.97045158552658</v>
      </c>
    </row>
    <row r="105" spans="1:23" x14ac:dyDescent="0.15">
      <c r="A105" s="29">
        <f>Data!A105</f>
        <v>104</v>
      </c>
      <c r="B105" s="43">
        <f>(Data!J105-AVERAGE(Data!$J:$J))/STDEV(Data!$J:$J)</f>
        <v>1.5189053473343117</v>
      </c>
      <c r="C105" s="43">
        <f>(Data!K105-AVERAGE(Data!$K:$K))/STDEV(Data!$K:$K)</f>
        <v>0.86630613169232928</v>
      </c>
      <c r="D105" s="38">
        <f>Data!N105*5200</f>
        <v>17056</v>
      </c>
      <c r="E105" s="56">
        <f>IFERROR(D105/Data!G105,0)</f>
        <v>516.84848484848487</v>
      </c>
      <c r="F105" s="56">
        <f>D105*Values!$B$4</f>
        <v>5198.6688000000004</v>
      </c>
      <c r="G105" s="56">
        <f>E105*Values!$B$4</f>
        <v>157.53541818181819</v>
      </c>
      <c r="H105" s="48">
        <f>IFERROR(Data!P105/D105,0)</f>
        <v>1.0553470919324578E-3</v>
      </c>
      <c r="I105" s="48">
        <f>IFERROR(Data!P105/Data!G105,0)</f>
        <v>0.54545454545454541</v>
      </c>
      <c r="J105" s="37">
        <f>Data!P105*Values!$B$4</f>
        <v>5.4864000000000006</v>
      </c>
      <c r="K105" s="48">
        <f>H105*Values!$B$5</f>
        <v>3.4624249530956848E-3</v>
      </c>
      <c r="L105" s="48">
        <f>IFERROR(J105/Data!G105,0)</f>
        <v>0.16625454545454546</v>
      </c>
      <c r="M105" s="56">
        <f>IFERROR(Data!L105/Data!G105,0)</f>
        <v>15.818181818181818</v>
      </c>
      <c r="N105" s="43">
        <f>IFERROR(Data!L105/D105,0)</f>
        <v>3.0605065666041275E-2</v>
      </c>
      <c r="O105" s="43">
        <f>IFERROR(Data!L105/F105,0)</f>
        <v>0.10041032042664459</v>
      </c>
      <c r="P105" s="43">
        <f>(Data!L105-AVERAGE(Data!$L:$L))/STDEV(Data!$L:$L)</f>
        <v>-0.14298045489859604</v>
      </c>
      <c r="Q105" s="43">
        <f t="shared" si="6"/>
        <v>2.2737191143677298</v>
      </c>
      <c r="R105" s="43">
        <f>IFERROR(M105/Data!J105,0)</f>
        <v>0.10545454545454545</v>
      </c>
      <c r="S105" s="43">
        <f t="shared" si="7"/>
        <v>1.4969458882728413</v>
      </c>
      <c r="T105" s="38">
        <f>Values!$B$6*J105</f>
        <v>4148.80292631456</v>
      </c>
      <c r="U105" s="37">
        <f t="shared" si="9"/>
        <v>0.79805101765947462</v>
      </c>
      <c r="V105" s="37">
        <f>IFERROR(T105/Data!G105,0)</f>
        <v>125.7213007974109</v>
      </c>
      <c r="W105" s="38">
        <f t="shared" si="8"/>
        <v>389.25544784712224</v>
      </c>
    </row>
    <row r="106" spans="1:23" x14ac:dyDescent="0.15">
      <c r="A106" s="29">
        <f>Data!A106</f>
        <v>105</v>
      </c>
      <c r="B106" s="43">
        <f>(Data!J106-AVERAGE(Data!$J:$J))/STDEV(Data!$J:$J)</f>
        <v>1.2876335064553925</v>
      </c>
      <c r="C106" s="43">
        <f>(Data!K106-AVERAGE(Data!$K:$K))/STDEV(Data!$K:$K)</f>
        <v>0.81681639076322443</v>
      </c>
      <c r="D106" s="38">
        <f>Data!N106*5200</f>
        <v>31460</v>
      </c>
      <c r="E106" s="56">
        <f>IFERROR(D106/Data!G106,0)</f>
        <v>507.41935483870969</v>
      </c>
      <c r="F106" s="56">
        <f>D106*Values!$B$4</f>
        <v>9589.0079999999998</v>
      </c>
      <c r="G106" s="56">
        <f>E106*Values!$B$4</f>
        <v>154.66141935483873</v>
      </c>
      <c r="H106" s="48">
        <f>IFERROR(Data!P106/D106,0)</f>
        <v>1.4621741894469168E-3</v>
      </c>
      <c r="I106" s="48">
        <f>IFERROR(Data!P106/Data!G106,0)</f>
        <v>0.74193548387096775</v>
      </c>
      <c r="J106" s="37">
        <f>Data!P106*Values!$B$4</f>
        <v>14.020800000000001</v>
      </c>
      <c r="K106" s="48">
        <f>H106*Values!$B$5</f>
        <v>4.7971595677050224E-3</v>
      </c>
      <c r="L106" s="48">
        <f>IFERROR(J106/Data!G106,0)</f>
        <v>0.22614193548387099</v>
      </c>
      <c r="M106" s="56">
        <f>IFERROR(Data!L106/Data!G106,0)</f>
        <v>15.5</v>
      </c>
      <c r="N106" s="43">
        <f>IFERROR(Data!L106/D106,0)</f>
        <v>3.0546726001271455E-2</v>
      </c>
      <c r="O106" s="43">
        <f>IFERROR(Data!L106/F106,0)</f>
        <v>0.10021891732700609</v>
      </c>
      <c r="P106" s="43">
        <f>(Data!L106-AVERAGE(Data!$L:$L))/STDEV(Data!$L:$L)</f>
        <v>0.88810278486216521</v>
      </c>
      <c r="Q106" s="43">
        <f t="shared" si="6"/>
        <v>2.198237360883379</v>
      </c>
      <c r="R106" s="43">
        <f>IFERROR(M106/Data!J106,0)</f>
        <v>0.10689655172413794</v>
      </c>
      <c r="S106" s="43">
        <f t="shared" si="7"/>
        <v>1.7071917978701128</v>
      </c>
      <c r="T106" s="38">
        <f>Values!$B$6*J106</f>
        <v>10602.496367248321</v>
      </c>
      <c r="U106" s="37">
        <f t="shared" si="9"/>
        <v>1.1056927230896378</v>
      </c>
      <c r="V106" s="37">
        <f>IFERROR(T106/Data!G106,0)</f>
        <v>171.00800592336</v>
      </c>
      <c r="W106" s="38">
        <f t="shared" si="8"/>
        <v>995.75293476270747</v>
      </c>
    </row>
    <row r="107" spans="1:23" x14ac:dyDescent="0.15">
      <c r="A107" s="29">
        <f>Data!A107</f>
        <v>106</v>
      </c>
      <c r="B107" s="43">
        <f>(Data!J107-AVERAGE(Data!$J:$J))/STDEV(Data!$J:$J)</f>
        <v>-5.4192498790332673</v>
      </c>
      <c r="C107" s="43">
        <f>(Data!K107-AVERAGE(Data!$K:$K))/STDEV(Data!$K:$K)</f>
        <v>-6.9530729351062304</v>
      </c>
      <c r="D107" s="38">
        <f>Data!N107*5200</f>
        <v>0</v>
      </c>
      <c r="E107" s="56">
        <f>IFERROR(D107/Data!G107,0)</f>
        <v>0</v>
      </c>
      <c r="F107" s="56">
        <f>D107*Values!$B$4</f>
        <v>0</v>
      </c>
      <c r="G107" s="56">
        <f>E107*Values!$B$4</f>
        <v>0</v>
      </c>
      <c r="H107" s="48">
        <f>IFERROR(Data!P107/D107,0)</f>
        <v>0</v>
      </c>
      <c r="I107" s="48">
        <f>IFERROR(Data!P107/Data!G107,0)</f>
        <v>0</v>
      </c>
      <c r="J107" s="37">
        <f>Data!P107*Values!$B$4</f>
        <v>0</v>
      </c>
      <c r="K107" s="48">
        <f>H107*Values!$B$5</f>
        <v>0</v>
      </c>
      <c r="L107" s="48">
        <f>IFERROR(J107/Data!G107,0)</f>
        <v>0</v>
      </c>
      <c r="M107" s="56">
        <f>IFERROR(Data!L107/Data!G107,0)</f>
        <v>0</v>
      </c>
      <c r="N107" s="43">
        <f>IFERROR(Data!L107/D107,0)</f>
        <v>0</v>
      </c>
      <c r="O107" s="43">
        <f>IFERROR(Data!L107/F107,0)</f>
        <v>0</v>
      </c>
      <c r="P107" s="43">
        <f>(Data!L107-AVERAGE(Data!$L:$L))/STDEV(Data!$L:$L)</f>
        <v>-1.3690065395343987</v>
      </c>
      <c r="Q107" s="43">
        <f t="shared" si="6"/>
        <v>-1.4788023445686018</v>
      </c>
      <c r="R107" s="43">
        <f>IFERROR(M107/Data!J107,0)</f>
        <v>0</v>
      </c>
      <c r="S107" s="43">
        <f t="shared" si="7"/>
        <v>0.27287952716297398</v>
      </c>
      <c r="T107" s="38">
        <f>Values!$B$6*J107</f>
        <v>0</v>
      </c>
      <c r="U107" s="37">
        <f t="shared" si="9"/>
        <v>0</v>
      </c>
      <c r="V107" s="37">
        <f>IFERROR(T107/Data!G107,0)</f>
        <v>0</v>
      </c>
      <c r="W107" s="38">
        <f t="shared" si="8"/>
        <v>-0.63579374146814294</v>
      </c>
    </row>
    <row r="108" spans="1:23" x14ac:dyDescent="0.15">
      <c r="A108" s="29">
        <f>Data!A108</f>
        <v>107</v>
      </c>
      <c r="B108" s="43">
        <f>(Data!J108-AVERAGE(Data!$J:$J))/STDEV(Data!$J:$J)</f>
        <v>-5.4192498790332673</v>
      </c>
      <c r="C108" s="43">
        <f>(Data!K108-AVERAGE(Data!$K:$K))/STDEV(Data!$K:$K)</f>
        <v>-6.9530729351062304</v>
      </c>
      <c r="D108" s="38">
        <f>Data!N108*5200</f>
        <v>0</v>
      </c>
      <c r="E108" s="56">
        <f>IFERROR(D108/Data!G108,0)</f>
        <v>0</v>
      </c>
      <c r="F108" s="56">
        <f>D108*Values!$B$4</f>
        <v>0</v>
      </c>
      <c r="G108" s="56">
        <f>E108*Values!$B$4</f>
        <v>0</v>
      </c>
      <c r="H108" s="48">
        <f>IFERROR(Data!P108/D108,0)</f>
        <v>0</v>
      </c>
      <c r="I108" s="48">
        <f>IFERROR(Data!P108/Data!G108,0)</f>
        <v>0</v>
      </c>
      <c r="J108" s="37">
        <f>Data!P108*Values!$B$4</f>
        <v>0</v>
      </c>
      <c r="K108" s="48">
        <f>H108*Values!$B$5</f>
        <v>0</v>
      </c>
      <c r="L108" s="48">
        <f>IFERROR(J108/Data!G108,0)</f>
        <v>0</v>
      </c>
      <c r="M108" s="56">
        <f>IFERROR(Data!L108/Data!G108,0)</f>
        <v>0</v>
      </c>
      <c r="N108" s="43">
        <f>IFERROR(Data!L108/D108,0)</f>
        <v>0</v>
      </c>
      <c r="O108" s="43">
        <f>IFERROR(Data!L108/F108,0)</f>
        <v>0</v>
      </c>
      <c r="P108" s="43">
        <f>(Data!L108-AVERAGE(Data!$L:$L))/STDEV(Data!$L:$L)</f>
        <v>-1.3690065395343987</v>
      </c>
      <c r="Q108" s="43">
        <f t="shared" si="6"/>
        <v>-1.4788023445686018</v>
      </c>
      <c r="R108" s="43">
        <f>IFERROR(M108/Data!J108,0)</f>
        <v>0</v>
      </c>
      <c r="S108" s="43">
        <f t="shared" si="7"/>
        <v>0.27287952716297398</v>
      </c>
      <c r="T108" s="38">
        <f>Values!$B$6*J108</f>
        <v>0</v>
      </c>
      <c r="U108" s="37">
        <f t="shared" si="9"/>
        <v>0</v>
      </c>
      <c r="V108" s="37">
        <f>IFERROR(T108/Data!G108,0)</f>
        <v>0</v>
      </c>
      <c r="W108" s="38">
        <f t="shared" si="8"/>
        <v>-0.63579374146814294</v>
      </c>
    </row>
    <row r="109" spans="1:23" x14ac:dyDescent="0.15">
      <c r="A109" s="29">
        <f>Data!A109</f>
        <v>108</v>
      </c>
      <c r="B109" s="43">
        <f>(Data!J109-AVERAGE(Data!$J:$J))/STDEV(Data!$J:$J)</f>
        <v>-5.4192498790332673</v>
      </c>
      <c r="C109" s="43">
        <f>(Data!K109-AVERAGE(Data!$K:$K))/STDEV(Data!$K:$K)</f>
        <v>-6.9530729351062304</v>
      </c>
      <c r="D109" s="38">
        <f>Data!N109*5200</f>
        <v>0</v>
      </c>
      <c r="E109" s="56">
        <f>IFERROR(D109/Data!G109,0)</f>
        <v>0</v>
      </c>
      <c r="F109" s="56">
        <f>D109*Values!$B$4</f>
        <v>0</v>
      </c>
      <c r="G109" s="56">
        <f>E109*Values!$B$4</f>
        <v>0</v>
      </c>
      <c r="H109" s="48">
        <f>IFERROR(Data!P109/D109,0)</f>
        <v>0</v>
      </c>
      <c r="I109" s="48">
        <f>IFERROR(Data!P109/Data!G109,0)</f>
        <v>0</v>
      </c>
      <c r="J109" s="37">
        <f>Data!P109*Values!$B$4</f>
        <v>0</v>
      </c>
      <c r="K109" s="48">
        <f>H109*Values!$B$5</f>
        <v>0</v>
      </c>
      <c r="L109" s="48">
        <f>IFERROR(J109/Data!G109,0)</f>
        <v>0</v>
      </c>
      <c r="M109" s="56">
        <f>IFERROR(Data!L109/Data!G109,0)</f>
        <v>0</v>
      </c>
      <c r="N109" s="43">
        <f>IFERROR(Data!L109/D109,0)</f>
        <v>0</v>
      </c>
      <c r="O109" s="43">
        <f>IFERROR(Data!L109/F109,0)</f>
        <v>0</v>
      </c>
      <c r="P109" s="43">
        <f>(Data!L109-AVERAGE(Data!$L:$L))/STDEV(Data!$L:$L)</f>
        <v>-1.3690065395343987</v>
      </c>
      <c r="Q109" s="43">
        <f t="shared" si="6"/>
        <v>-1.4788023445686018</v>
      </c>
      <c r="R109" s="43">
        <f>IFERROR(M109/Data!J109,0)</f>
        <v>0</v>
      </c>
      <c r="S109" s="43">
        <f t="shared" si="7"/>
        <v>0.27287952716297398</v>
      </c>
      <c r="T109" s="38">
        <f>Values!$B$6*J109</f>
        <v>0</v>
      </c>
      <c r="U109" s="37">
        <f t="shared" si="9"/>
        <v>0</v>
      </c>
      <c r="V109" s="37">
        <f>IFERROR(T109/Data!G109,0)</f>
        <v>0</v>
      </c>
      <c r="W109" s="38">
        <f t="shared" si="8"/>
        <v>-0.63579374146814294</v>
      </c>
    </row>
    <row r="110" spans="1:23" x14ac:dyDescent="0.15">
      <c r="A110" s="29">
        <f>Data!A110</f>
        <v>109</v>
      </c>
      <c r="B110" s="43">
        <f>(Data!J110-AVERAGE(Data!$J:$J))/STDEV(Data!$J:$J)</f>
        <v>-5.4192498790332673</v>
      </c>
      <c r="C110" s="43">
        <f>(Data!K110-AVERAGE(Data!$K:$K))/STDEV(Data!$K:$K)</f>
        <v>-6.9530729351062304</v>
      </c>
      <c r="D110" s="38">
        <f>Data!N110*5200</f>
        <v>0</v>
      </c>
      <c r="E110" s="56">
        <f>IFERROR(D110/Data!G110,0)</f>
        <v>0</v>
      </c>
      <c r="F110" s="56">
        <f>D110*Values!$B$4</f>
        <v>0</v>
      </c>
      <c r="G110" s="56">
        <f>E110*Values!$B$4</f>
        <v>0</v>
      </c>
      <c r="H110" s="48">
        <f>IFERROR(Data!P110/D110,0)</f>
        <v>0</v>
      </c>
      <c r="I110" s="48">
        <f>IFERROR(Data!P110/Data!G110,0)</f>
        <v>0</v>
      </c>
      <c r="J110" s="37">
        <f>Data!P110*Values!$B$4</f>
        <v>0</v>
      </c>
      <c r="K110" s="48">
        <f>H110*Values!$B$5</f>
        <v>0</v>
      </c>
      <c r="L110" s="48">
        <f>IFERROR(J110/Data!G110,0)</f>
        <v>0</v>
      </c>
      <c r="M110" s="56">
        <f>IFERROR(Data!L110/Data!G110,0)</f>
        <v>0</v>
      </c>
      <c r="N110" s="43">
        <f>IFERROR(Data!L110/D110,0)</f>
        <v>0</v>
      </c>
      <c r="O110" s="43">
        <f>IFERROR(Data!L110/F110,0)</f>
        <v>0</v>
      </c>
      <c r="P110" s="43">
        <f>(Data!L110-AVERAGE(Data!$L:$L))/STDEV(Data!$L:$L)</f>
        <v>-1.3690065395343987</v>
      </c>
      <c r="Q110" s="43">
        <f t="shared" si="6"/>
        <v>-1.4788023445686018</v>
      </c>
      <c r="R110" s="43">
        <f>IFERROR(M110/Data!J110,0)</f>
        <v>0</v>
      </c>
      <c r="S110" s="43">
        <f t="shared" si="7"/>
        <v>0.27287952716297398</v>
      </c>
      <c r="T110" s="38">
        <f>Values!$B$6*J110</f>
        <v>0</v>
      </c>
      <c r="U110" s="37">
        <f t="shared" si="9"/>
        <v>0</v>
      </c>
      <c r="V110" s="37">
        <f>IFERROR(T110/Data!G110,0)</f>
        <v>0</v>
      </c>
      <c r="W110" s="38">
        <f t="shared" si="8"/>
        <v>-0.63579374146814294</v>
      </c>
    </row>
    <row r="111" spans="1:23" x14ac:dyDescent="0.15">
      <c r="A111" s="29">
        <f>Data!A111</f>
        <v>110</v>
      </c>
      <c r="B111" s="43">
        <f>(Data!J111-AVERAGE(Data!$J:$J))/STDEV(Data!$J:$J)</f>
        <v>-5.4192498790332673</v>
      </c>
      <c r="C111" s="43">
        <f>(Data!K111-AVERAGE(Data!$K:$K))/STDEV(Data!$K:$K)</f>
        <v>-6.9530729351062304</v>
      </c>
      <c r="D111" s="38">
        <f>Data!N111*5200</f>
        <v>0</v>
      </c>
      <c r="E111" s="56">
        <f>IFERROR(D111/Data!G111,0)</f>
        <v>0</v>
      </c>
      <c r="F111" s="56">
        <f>D111*Values!$B$4</f>
        <v>0</v>
      </c>
      <c r="G111" s="56">
        <f>E111*Values!$B$4</f>
        <v>0</v>
      </c>
      <c r="H111" s="48">
        <f>IFERROR(Data!P111/D111,0)</f>
        <v>0</v>
      </c>
      <c r="I111" s="48">
        <f>IFERROR(Data!P111/Data!G111,0)</f>
        <v>0</v>
      </c>
      <c r="J111" s="37">
        <f>Data!P111*Values!$B$4</f>
        <v>0</v>
      </c>
      <c r="K111" s="48">
        <f>H111*Values!$B$5</f>
        <v>0</v>
      </c>
      <c r="L111" s="48">
        <f>IFERROR(J111/Data!G111,0)</f>
        <v>0</v>
      </c>
      <c r="M111" s="56">
        <f>IFERROR(Data!L111/Data!G111,0)</f>
        <v>0</v>
      </c>
      <c r="N111" s="43">
        <f>IFERROR(Data!L111/D111,0)</f>
        <v>0</v>
      </c>
      <c r="O111" s="43">
        <f>IFERROR(Data!L111/F111,0)</f>
        <v>0</v>
      </c>
      <c r="P111" s="43">
        <f>(Data!L111-AVERAGE(Data!$L:$L))/STDEV(Data!$L:$L)</f>
        <v>-1.3690065395343987</v>
      </c>
      <c r="Q111" s="43">
        <f t="shared" si="6"/>
        <v>-1.4788023445686018</v>
      </c>
      <c r="R111" s="43">
        <f>IFERROR(M111/Data!J111,0)</f>
        <v>0</v>
      </c>
      <c r="S111" s="43">
        <f t="shared" si="7"/>
        <v>0.27287952716297398</v>
      </c>
      <c r="T111" s="38">
        <f>Values!$B$6*J111</f>
        <v>0</v>
      </c>
      <c r="U111" s="37">
        <f t="shared" si="9"/>
        <v>0</v>
      </c>
      <c r="V111" s="37">
        <f>IFERROR(T111/Data!G111,0)</f>
        <v>0</v>
      </c>
      <c r="W111" s="38">
        <f t="shared" si="8"/>
        <v>-0.63579374146814294</v>
      </c>
    </row>
    <row r="112" spans="1:23" x14ac:dyDescent="0.15">
      <c r="A112" s="29">
        <f>Data!A112</f>
        <v>111</v>
      </c>
      <c r="B112" s="43">
        <f>(Data!J112-AVERAGE(Data!$J:$J))/STDEV(Data!$J:$J)</f>
        <v>-5.4192498790332673</v>
      </c>
      <c r="C112" s="43">
        <f>(Data!K112-AVERAGE(Data!$K:$K))/STDEV(Data!$K:$K)</f>
        <v>-6.9530729351062304</v>
      </c>
      <c r="D112" s="38">
        <f>Data!N112*5200</f>
        <v>0</v>
      </c>
      <c r="E112" s="56">
        <f>IFERROR(D112/Data!G112,0)</f>
        <v>0</v>
      </c>
      <c r="F112" s="56">
        <f>D112*Values!$B$4</f>
        <v>0</v>
      </c>
      <c r="G112" s="56">
        <f>E112*Values!$B$4</f>
        <v>0</v>
      </c>
      <c r="H112" s="48">
        <f>IFERROR(Data!P112/D112,0)</f>
        <v>0</v>
      </c>
      <c r="I112" s="48">
        <f>IFERROR(Data!P112/Data!G112,0)</f>
        <v>0</v>
      </c>
      <c r="J112" s="37">
        <f>Data!P112*Values!$B$4</f>
        <v>0</v>
      </c>
      <c r="K112" s="48">
        <f>H112*Values!$B$5</f>
        <v>0</v>
      </c>
      <c r="L112" s="48">
        <f>IFERROR(J112/Data!G112,0)</f>
        <v>0</v>
      </c>
      <c r="M112" s="56">
        <f>IFERROR(Data!L112/Data!G112,0)</f>
        <v>0</v>
      </c>
      <c r="N112" s="43">
        <f>IFERROR(Data!L112/D112,0)</f>
        <v>0</v>
      </c>
      <c r="O112" s="43">
        <f>IFERROR(Data!L112/F112,0)</f>
        <v>0</v>
      </c>
      <c r="P112" s="43">
        <f>(Data!L112-AVERAGE(Data!$L:$L))/STDEV(Data!$L:$L)</f>
        <v>-1.3690065395343987</v>
      </c>
      <c r="Q112" s="43">
        <f t="shared" si="6"/>
        <v>-1.4788023445686018</v>
      </c>
      <c r="R112" s="43">
        <f>IFERROR(M112/Data!J112,0)</f>
        <v>0</v>
      </c>
      <c r="S112" s="43">
        <f t="shared" si="7"/>
        <v>0.27287952716297398</v>
      </c>
      <c r="T112" s="38">
        <f>Values!$B$6*J112</f>
        <v>0</v>
      </c>
      <c r="U112" s="37">
        <f t="shared" si="9"/>
        <v>0</v>
      </c>
      <c r="V112" s="37">
        <f>IFERROR(T112/Data!G112,0)</f>
        <v>0</v>
      </c>
      <c r="W112" s="38">
        <f t="shared" si="8"/>
        <v>-0.63579374146814294</v>
      </c>
    </row>
    <row r="113" spans="1:23" x14ac:dyDescent="0.15">
      <c r="A113" s="29">
        <f>Data!A113</f>
        <v>112</v>
      </c>
      <c r="B113" s="43">
        <f>(Data!J113-AVERAGE(Data!$J:$J))/STDEV(Data!$J:$J)</f>
        <v>-5.4192498790332673</v>
      </c>
      <c r="C113" s="43">
        <f>(Data!K113-AVERAGE(Data!$K:$K))/STDEV(Data!$K:$K)</f>
        <v>-6.9530729351062304</v>
      </c>
      <c r="D113" s="38">
        <f>Data!N113*5200</f>
        <v>0</v>
      </c>
      <c r="E113" s="56">
        <f>IFERROR(D113/Data!G113,0)</f>
        <v>0</v>
      </c>
      <c r="F113" s="56">
        <f>D113*Values!$B$4</f>
        <v>0</v>
      </c>
      <c r="G113" s="56">
        <f>E113*Values!$B$4</f>
        <v>0</v>
      </c>
      <c r="H113" s="48">
        <f>IFERROR(Data!P113/D113,0)</f>
        <v>0</v>
      </c>
      <c r="I113" s="48">
        <f>IFERROR(Data!P113/Data!G113,0)</f>
        <v>0</v>
      </c>
      <c r="J113" s="37">
        <f>Data!P113*Values!$B$4</f>
        <v>0</v>
      </c>
      <c r="K113" s="48">
        <f>H113*Values!$B$5</f>
        <v>0</v>
      </c>
      <c r="L113" s="48">
        <f>IFERROR(J113/Data!G113,0)</f>
        <v>0</v>
      </c>
      <c r="M113" s="56">
        <f>IFERROR(Data!L113/Data!G113,0)</f>
        <v>0</v>
      </c>
      <c r="N113" s="43">
        <f>IFERROR(Data!L113/D113,0)</f>
        <v>0</v>
      </c>
      <c r="O113" s="43">
        <f>IFERROR(Data!L113/F113,0)</f>
        <v>0</v>
      </c>
      <c r="P113" s="43">
        <f>(Data!L113-AVERAGE(Data!$L:$L))/STDEV(Data!$L:$L)</f>
        <v>-1.3690065395343987</v>
      </c>
      <c r="Q113" s="43">
        <f t="shared" si="6"/>
        <v>-1.4788023445686018</v>
      </c>
      <c r="R113" s="43">
        <f>IFERROR(M113/Data!J113,0)</f>
        <v>0</v>
      </c>
      <c r="S113" s="43">
        <f t="shared" si="7"/>
        <v>0.27287952716297398</v>
      </c>
      <c r="T113" s="38">
        <f>Values!$B$6*J113</f>
        <v>0</v>
      </c>
      <c r="U113" s="37">
        <f t="shared" si="9"/>
        <v>0</v>
      </c>
      <c r="V113" s="37">
        <f>IFERROR(T113/Data!G113,0)</f>
        <v>0</v>
      </c>
      <c r="W113" s="38">
        <f t="shared" si="8"/>
        <v>-0.63579374146814294</v>
      </c>
    </row>
    <row r="114" spans="1:23" x14ac:dyDescent="0.15">
      <c r="A114" s="29">
        <f>Data!A114</f>
        <v>113</v>
      </c>
      <c r="B114" s="43">
        <f>(Data!J114-AVERAGE(Data!$J:$J))/STDEV(Data!$J:$J)</f>
        <v>-5.4192498790332673</v>
      </c>
      <c r="C114" s="43">
        <f>(Data!K114-AVERAGE(Data!$K:$K))/STDEV(Data!$K:$K)</f>
        <v>-6.9530729351062304</v>
      </c>
      <c r="D114" s="38">
        <f>Data!N114*5200</f>
        <v>0</v>
      </c>
      <c r="E114" s="56">
        <f>IFERROR(D114/Data!G114,0)</f>
        <v>0</v>
      </c>
      <c r="F114" s="56">
        <f>D114*Values!$B$4</f>
        <v>0</v>
      </c>
      <c r="G114" s="56">
        <f>E114*Values!$B$4</f>
        <v>0</v>
      </c>
      <c r="H114" s="48">
        <f>IFERROR(Data!P114/D114,0)</f>
        <v>0</v>
      </c>
      <c r="I114" s="48">
        <f>IFERROR(Data!P114/Data!G114,0)</f>
        <v>0</v>
      </c>
      <c r="J114" s="37">
        <f>Data!P114*Values!$B$4</f>
        <v>0</v>
      </c>
      <c r="K114" s="48">
        <f>H114*Values!$B$5</f>
        <v>0</v>
      </c>
      <c r="L114" s="48">
        <f>IFERROR(J114/Data!G114,0)</f>
        <v>0</v>
      </c>
      <c r="M114" s="56">
        <f>IFERROR(Data!L114/Data!G114,0)</f>
        <v>0</v>
      </c>
      <c r="N114" s="43">
        <f>IFERROR(Data!L114/D114,0)</f>
        <v>0</v>
      </c>
      <c r="O114" s="43">
        <f>IFERROR(Data!L114/F114,0)</f>
        <v>0</v>
      </c>
      <c r="P114" s="43">
        <f>(Data!L114-AVERAGE(Data!$L:$L))/STDEV(Data!$L:$L)</f>
        <v>-1.3690065395343987</v>
      </c>
      <c r="Q114" s="43">
        <f t="shared" si="6"/>
        <v>-1.4788023445686018</v>
      </c>
      <c r="R114" s="43">
        <f>IFERROR(M114/Data!J114,0)</f>
        <v>0</v>
      </c>
      <c r="S114" s="43">
        <f t="shared" si="7"/>
        <v>0.27287952716297398</v>
      </c>
      <c r="T114" s="38">
        <f>Values!$B$6*J114</f>
        <v>0</v>
      </c>
      <c r="U114" s="37">
        <f t="shared" si="9"/>
        <v>0</v>
      </c>
      <c r="V114" s="37">
        <f>IFERROR(T114/Data!G114,0)</f>
        <v>0</v>
      </c>
      <c r="W114" s="38">
        <f t="shared" si="8"/>
        <v>-0.63579374146814294</v>
      </c>
    </row>
    <row r="115" spans="1:23" x14ac:dyDescent="0.15">
      <c r="A115" s="29">
        <f>Data!A115</f>
        <v>114</v>
      </c>
      <c r="B115" s="43">
        <f>(Data!J115-AVERAGE(Data!$J:$J))/STDEV(Data!$J:$J)</f>
        <v>-5.4192498790332673</v>
      </c>
      <c r="C115" s="43">
        <f>(Data!K115-AVERAGE(Data!$K:$K))/STDEV(Data!$K:$K)</f>
        <v>-6.9530729351062304</v>
      </c>
      <c r="D115" s="38">
        <f>Data!N115*5200</f>
        <v>0</v>
      </c>
      <c r="E115" s="56">
        <f>IFERROR(D115/Data!G115,0)</f>
        <v>0</v>
      </c>
      <c r="F115" s="56">
        <f>D115*Values!$B$4</f>
        <v>0</v>
      </c>
      <c r="G115" s="56">
        <f>E115*Values!$B$4</f>
        <v>0</v>
      </c>
      <c r="H115" s="48">
        <f>IFERROR(Data!P115/D115,0)</f>
        <v>0</v>
      </c>
      <c r="I115" s="48">
        <f>IFERROR(Data!P115/Data!G115,0)</f>
        <v>0</v>
      </c>
      <c r="J115" s="37">
        <f>Data!P115*Values!$B$4</f>
        <v>0</v>
      </c>
      <c r="K115" s="48">
        <f>H115*Values!$B$5</f>
        <v>0</v>
      </c>
      <c r="L115" s="48">
        <f>IFERROR(J115/Data!G115,0)</f>
        <v>0</v>
      </c>
      <c r="M115" s="56">
        <f>IFERROR(Data!L115/Data!G115,0)</f>
        <v>0</v>
      </c>
      <c r="N115" s="43">
        <f>IFERROR(Data!L115/D115,0)</f>
        <v>0</v>
      </c>
      <c r="O115" s="43">
        <f>IFERROR(Data!L115/F115,0)</f>
        <v>0</v>
      </c>
      <c r="P115" s="43">
        <f>(Data!L115-AVERAGE(Data!$L:$L))/STDEV(Data!$L:$L)</f>
        <v>-1.3690065395343987</v>
      </c>
      <c r="Q115" s="43">
        <f t="shared" si="6"/>
        <v>-1.4788023445686018</v>
      </c>
      <c r="R115" s="43">
        <f>IFERROR(M115/Data!J115,0)</f>
        <v>0</v>
      </c>
      <c r="S115" s="43">
        <f t="shared" si="7"/>
        <v>0.27287952716297398</v>
      </c>
      <c r="T115" s="38">
        <f>Values!$B$6*J115</f>
        <v>0</v>
      </c>
      <c r="U115" s="37">
        <f t="shared" si="9"/>
        <v>0</v>
      </c>
      <c r="V115" s="37">
        <f>IFERROR(T115/Data!G115,0)</f>
        <v>0</v>
      </c>
      <c r="W115" s="38">
        <f t="shared" si="8"/>
        <v>-0.63579374146814294</v>
      </c>
    </row>
    <row r="116" spans="1:23" x14ac:dyDescent="0.15">
      <c r="A116" s="29">
        <f>Data!A116</f>
        <v>115</v>
      </c>
      <c r="B116" s="43">
        <f>(Data!J116-AVERAGE(Data!$J:$J))/STDEV(Data!$J:$J)</f>
        <v>-5.4192498790332673</v>
      </c>
      <c r="C116" s="43">
        <f>(Data!K116-AVERAGE(Data!$K:$K))/STDEV(Data!$K:$K)</f>
        <v>-6.9530729351062304</v>
      </c>
      <c r="D116" s="38">
        <f>Data!N116*5200</f>
        <v>0</v>
      </c>
      <c r="E116" s="56">
        <f>IFERROR(D116/Data!G116,0)</f>
        <v>0</v>
      </c>
      <c r="F116" s="56">
        <f>D116*Values!$B$4</f>
        <v>0</v>
      </c>
      <c r="G116" s="56">
        <f>E116*Values!$B$4</f>
        <v>0</v>
      </c>
      <c r="H116" s="48">
        <f>IFERROR(Data!P116/D116,0)</f>
        <v>0</v>
      </c>
      <c r="I116" s="48">
        <f>IFERROR(Data!P116/Data!G116,0)</f>
        <v>0</v>
      </c>
      <c r="J116" s="37">
        <f>Data!P116*Values!$B$4</f>
        <v>0</v>
      </c>
      <c r="K116" s="48">
        <f>H116*Values!$B$5</f>
        <v>0</v>
      </c>
      <c r="L116" s="48">
        <f>IFERROR(J116/Data!G116,0)</f>
        <v>0</v>
      </c>
      <c r="M116" s="56">
        <f>IFERROR(Data!L116/Data!G116,0)</f>
        <v>0</v>
      </c>
      <c r="N116" s="43">
        <f>IFERROR(Data!L116/D116,0)</f>
        <v>0</v>
      </c>
      <c r="O116" s="43">
        <f>IFERROR(Data!L116/F116,0)</f>
        <v>0</v>
      </c>
      <c r="P116" s="43">
        <f>(Data!L116-AVERAGE(Data!$L:$L))/STDEV(Data!$L:$L)</f>
        <v>-1.3690065395343987</v>
      </c>
      <c r="Q116" s="43">
        <f t="shared" si="6"/>
        <v>-1.4788023445686018</v>
      </c>
      <c r="R116" s="43">
        <f>IFERROR(M116/Data!J116,0)</f>
        <v>0</v>
      </c>
      <c r="S116" s="43">
        <f t="shared" si="7"/>
        <v>0.27287952716297398</v>
      </c>
      <c r="T116" s="38">
        <f>Values!$B$6*J116</f>
        <v>0</v>
      </c>
      <c r="U116" s="37">
        <f t="shared" si="9"/>
        <v>0</v>
      </c>
      <c r="V116" s="37">
        <f>IFERROR(T116/Data!G116,0)</f>
        <v>0</v>
      </c>
      <c r="W116" s="38">
        <f t="shared" si="8"/>
        <v>-0.63579374146814294</v>
      </c>
    </row>
    <row r="117" spans="1:23" x14ac:dyDescent="0.15">
      <c r="A117" s="29">
        <f>Data!A117</f>
        <v>116</v>
      </c>
      <c r="B117" s="43">
        <f>(Data!J117-AVERAGE(Data!$J:$J))/STDEV(Data!$J:$J)</f>
        <v>-5.4192498790332673</v>
      </c>
      <c r="C117" s="43">
        <f>(Data!K117-AVERAGE(Data!$K:$K))/STDEV(Data!$K:$K)</f>
        <v>-6.9530729351062304</v>
      </c>
      <c r="D117" s="38">
        <f>Data!N117*5200</f>
        <v>0</v>
      </c>
      <c r="E117" s="56">
        <f>IFERROR(D117/Data!G117,0)</f>
        <v>0</v>
      </c>
      <c r="F117" s="56">
        <f>D117*Values!$B$4</f>
        <v>0</v>
      </c>
      <c r="G117" s="56">
        <f>E117*Values!$B$4</f>
        <v>0</v>
      </c>
      <c r="H117" s="48">
        <f>IFERROR(Data!P117/D117,0)</f>
        <v>0</v>
      </c>
      <c r="I117" s="48">
        <f>IFERROR(Data!P117/Data!G117,0)</f>
        <v>0</v>
      </c>
      <c r="J117" s="37">
        <f>Data!P117*Values!$B$4</f>
        <v>0</v>
      </c>
      <c r="K117" s="48">
        <f>H117*Values!$B$5</f>
        <v>0</v>
      </c>
      <c r="L117" s="48">
        <f>IFERROR(J117/Data!G117,0)</f>
        <v>0</v>
      </c>
      <c r="M117" s="56">
        <f>IFERROR(Data!L117/Data!G117,0)</f>
        <v>0</v>
      </c>
      <c r="N117" s="43">
        <f>IFERROR(Data!L117/D117,0)</f>
        <v>0</v>
      </c>
      <c r="O117" s="43">
        <f>IFERROR(Data!L117/F117,0)</f>
        <v>0</v>
      </c>
      <c r="P117" s="43">
        <f>(Data!L117-AVERAGE(Data!$L:$L))/STDEV(Data!$L:$L)</f>
        <v>-1.3690065395343987</v>
      </c>
      <c r="Q117" s="43">
        <f t="shared" si="6"/>
        <v>-1.4788023445686018</v>
      </c>
      <c r="R117" s="43">
        <f>IFERROR(M117/Data!J117,0)</f>
        <v>0</v>
      </c>
      <c r="S117" s="43">
        <f t="shared" si="7"/>
        <v>0.27287952716297398</v>
      </c>
      <c r="T117" s="38">
        <f>Values!$B$6*J117</f>
        <v>0</v>
      </c>
      <c r="U117" s="37">
        <f t="shared" si="9"/>
        <v>0</v>
      </c>
      <c r="V117" s="37">
        <f>IFERROR(T117/Data!G117,0)</f>
        <v>0</v>
      </c>
      <c r="W117" s="38">
        <f t="shared" si="8"/>
        <v>-0.63579374146814294</v>
      </c>
    </row>
    <row r="118" spans="1:23" x14ac:dyDescent="0.15">
      <c r="A118" s="29">
        <f>Data!A118</f>
        <v>117</v>
      </c>
      <c r="B118" s="43">
        <f>(Data!J118-AVERAGE(Data!$J:$J))/STDEV(Data!$J:$J)</f>
        <v>-5.4192498790332673</v>
      </c>
      <c r="C118" s="43">
        <f>(Data!K118-AVERAGE(Data!$K:$K))/STDEV(Data!$K:$K)</f>
        <v>-6.9530729351062304</v>
      </c>
      <c r="D118" s="38">
        <f>Data!N118*5200</f>
        <v>0</v>
      </c>
      <c r="E118" s="56">
        <f>IFERROR(D118/Data!G118,0)</f>
        <v>0</v>
      </c>
      <c r="F118" s="56">
        <f>D118*Values!$B$4</f>
        <v>0</v>
      </c>
      <c r="G118" s="56">
        <f>E118*Values!$B$4</f>
        <v>0</v>
      </c>
      <c r="H118" s="48">
        <f>IFERROR(Data!P118/D118,0)</f>
        <v>0</v>
      </c>
      <c r="I118" s="48">
        <f>IFERROR(Data!P118/Data!G118,0)</f>
        <v>0</v>
      </c>
      <c r="J118" s="37">
        <f>Data!P118*Values!$B$4</f>
        <v>0</v>
      </c>
      <c r="K118" s="48">
        <f>H118*Values!$B$5</f>
        <v>0</v>
      </c>
      <c r="L118" s="48">
        <f>IFERROR(J118/Data!G118,0)</f>
        <v>0</v>
      </c>
      <c r="M118" s="56">
        <f>IFERROR(Data!L118/Data!G118,0)</f>
        <v>0</v>
      </c>
      <c r="N118" s="43">
        <f>IFERROR(Data!L118/D118,0)</f>
        <v>0</v>
      </c>
      <c r="O118" s="43">
        <f>IFERROR(Data!L118/F118,0)</f>
        <v>0</v>
      </c>
      <c r="P118" s="43">
        <f>(Data!L118-AVERAGE(Data!$L:$L))/STDEV(Data!$L:$L)</f>
        <v>-1.3690065395343987</v>
      </c>
      <c r="Q118" s="43">
        <f t="shared" si="6"/>
        <v>-1.4788023445686018</v>
      </c>
      <c r="R118" s="43">
        <f>IFERROR(M118/Data!J118,0)</f>
        <v>0</v>
      </c>
      <c r="S118" s="43">
        <f t="shared" si="7"/>
        <v>0.27287952716297398</v>
      </c>
      <c r="T118" s="38">
        <f>Values!$B$6*J118</f>
        <v>0</v>
      </c>
      <c r="U118" s="37">
        <f t="shared" si="9"/>
        <v>0</v>
      </c>
      <c r="V118" s="37">
        <f>IFERROR(T118/Data!G118,0)</f>
        <v>0</v>
      </c>
      <c r="W118" s="38">
        <f t="shared" si="8"/>
        <v>-0.63579374146814294</v>
      </c>
    </row>
    <row r="119" spans="1:23" x14ac:dyDescent="0.15">
      <c r="A119" s="29">
        <f>Data!A119</f>
        <v>118</v>
      </c>
      <c r="B119" s="43">
        <f>(Data!J119-AVERAGE(Data!$J:$J))/STDEV(Data!$J:$J)</f>
        <v>-5.4192498790332673</v>
      </c>
      <c r="C119" s="43">
        <f>(Data!K119-AVERAGE(Data!$K:$K))/STDEV(Data!$K:$K)</f>
        <v>-6.9530729351062304</v>
      </c>
      <c r="D119" s="38">
        <f>Data!N119*5200</f>
        <v>0</v>
      </c>
      <c r="E119" s="56">
        <f>IFERROR(D119/Data!G119,0)</f>
        <v>0</v>
      </c>
      <c r="F119" s="56">
        <f>D119*Values!$B$4</f>
        <v>0</v>
      </c>
      <c r="G119" s="56">
        <f>E119*Values!$B$4</f>
        <v>0</v>
      </c>
      <c r="H119" s="48">
        <f>IFERROR(Data!P119/D119,0)</f>
        <v>0</v>
      </c>
      <c r="I119" s="48">
        <f>IFERROR(Data!P119/Data!G119,0)</f>
        <v>0</v>
      </c>
      <c r="J119" s="37">
        <f>Data!P119*Values!$B$4</f>
        <v>0</v>
      </c>
      <c r="K119" s="48">
        <f>H119*Values!$B$5</f>
        <v>0</v>
      </c>
      <c r="L119" s="48">
        <f>IFERROR(J119/Data!G119,0)</f>
        <v>0</v>
      </c>
      <c r="M119" s="56">
        <f>IFERROR(Data!L119/Data!G119,0)</f>
        <v>0</v>
      </c>
      <c r="N119" s="43">
        <f>IFERROR(Data!L119/D119,0)</f>
        <v>0</v>
      </c>
      <c r="O119" s="43">
        <f>IFERROR(Data!L119/F119,0)</f>
        <v>0</v>
      </c>
      <c r="P119" s="43">
        <f>(Data!L119-AVERAGE(Data!$L:$L))/STDEV(Data!$L:$L)</f>
        <v>-1.3690065395343987</v>
      </c>
      <c r="Q119" s="43">
        <f t="shared" si="6"/>
        <v>-1.4788023445686018</v>
      </c>
      <c r="R119" s="43">
        <f>IFERROR(M119/Data!J119,0)</f>
        <v>0</v>
      </c>
      <c r="S119" s="43">
        <f t="shared" si="7"/>
        <v>0.27287952716297398</v>
      </c>
      <c r="T119" s="38">
        <f>Values!$B$6*J119</f>
        <v>0</v>
      </c>
      <c r="U119" s="37">
        <f t="shared" si="9"/>
        <v>0</v>
      </c>
      <c r="V119" s="37">
        <f>IFERROR(T119/Data!G119,0)</f>
        <v>0</v>
      </c>
      <c r="W119" s="38">
        <f t="shared" si="8"/>
        <v>-0.63579374146814294</v>
      </c>
    </row>
    <row r="120" spans="1:23" x14ac:dyDescent="0.15">
      <c r="A120" s="29">
        <f>Data!A120</f>
        <v>119</v>
      </c>
      <c r="B120" s="43">
        <f>(Data!J120-AVERAGE(Data!$J:$J))/STDEV(Data!$J:$J)</f>
        <v>-5.4192498790332673</v>
      </c>
      <c r="C120" s="43">
        <f>(Data!K120-AVERAGE(Data!$K:$K))/STDEV(Data!$K:$K)</f>
        <v>-6.9530729351062304</v>
      </c>
      <c r="D120" s="38">
        <f>Data!N120*5200</f>
        <v>0</v>
      </c>
      <c r="E120" s="56">
        <f>IFERROR(D120/Data!G120,0)</f>
        <v>0</v>
      </c>
      <c r="F120" s="56">
        <f>D120*Values!$B$4</f>
        <v>0</v>
      </c>
      <c r="G120" s="56">
        <f>E120*Values!$B$4</f>
        <v>0</v>
      </c>
      <c r="H120" s="48">
        <f>IFERROR(Data!P120/D120,0)</f>
        <v>0</v>
      </c>
      <c r="I120" s="48">
        <f>IFERROR(Data!P120/Data!G120,0)</f>
        <v>0</v>
      </c>
      <c r="J120" s="37">
        <f>Data!P120*Values!$B$4</f>
        <v>0</v>
      </c>
      <c r="K120" s="48">
        <f>H120*Values!$B$5</f>
        <v>0</v>
      </c>
      <c r="L120" s="48">
        <f>IFERROR(J120/Data!G120,0)</f>
        <v>0</v>
      </c>
      <c r="M120" s="56">
        <f>IFERROR(Data!L120/Data!G120,0)</f>
        <v>0</v>
      </c>
      <c r="N120" s="43">
        <f>IFERROR(Data!L120/D120,0)</f>
        <v>0</v>
      </c>
      <c r="O120" s="43">
        <f>IFERROR(Data!L120/F120,0)</f>
        <v>0</v>
      </c>
      <c r="P120" s="43">
        <f>(Data!L120-AVERAGE(Data!$L:$L))/STDEV(Data!$L:$L)</f>
        <v>-1.3690065395343987</v>
      </c>
      <c r="Q120" s="43">
        <f t="shared" si="6"/>
        <v>-1.4788023445686018</v>
      </c>
      <c r="R120" s="43">
        <f>IFERROR(M120/Data!J120,0)</f>
        <v>0</v>
      </c>
      <c r="S120" s="43">
        <f t="shared" si="7"/>
        <v>0.27287952716297398</v>
      </c>
      <c r="T120" s="38">
        <f>Values!$B$6*J120</f>
        <v>0</v>
      </c>
      <c r="U120" s="37">
        <f t="shared" si="9"/>
        <v>0</v>
      </c>
      <c r="V120" s="37">
        <f>IFERROR(T120/Data!G120,0)</f>
        <v>0</v>
      </c>
      <c r="W120" s="38">
        <f t="shared" si="8"/>
        <v>-0.63579374146814294</v>
      </c>
    </row>
    <row r="121" spans="1:23" x14ac:dyDescent="0.15">
      <c r="A121" s="29">
        <f>Data!A121</f>
        <v>120</v>
      </c>
      <c r="B121" s="43">
        <f>(Data!J121-AVERAGE(Data!$J:$J))/STDEV(Data!$J:$J)</f>
        <v>-5.4192498790332673</v>
      </c>
      <c r="C121" s="43">
        <f>(Data!K121-AVERAGE(Data!$K:$K))/STDEV(Data!$K:$K)</f>
        <v>-6.9530729351062304</v>
      </c>
      <c r="D121" s="38">
        <f>Data!N121*5200</f>
        <v>0</v>
      </c>
      <c r="E121" s="56">
        <f>IFERROR(D121/Data!G121,0)</f>
        <v>0</v>
      </c>
      <c r="F121" s="56">
        <f>D121*Values!$B$4</f>
        <v>0</v>
      </c>
      <c r="G121" s="56">
        <f>E121*Values!$B$4</f>
        <v>0</v>
      </c>
      <c r="H121" s="48">
        <f>IFERROR(Data!P121/D121,0)</f>
        <v>0</v>
      </c>
      <c r="I121" s="48">
        <f>IFERROR(Data!P121/Data!G121,0)</f>
        <v>0</v>
      </c>
      <c r="J121" s="37">
        <f>Data!P121*Values!$B$4</f>
        <v>0</v>
      </c>
      <c r="K121" s="48">
        <f>H121*Values!$B$5</f>
        <v>0</v>
      </c>
      <c r="L121" s="48">
        <f>IFERROR(J121/Data!G121,0)</f>
        <v>0</v>
      </c>
      <c r="M121" s="56">
        <f>IFERROR(Data!L121/Data!G121,0)</f>
        <v>0</v>
      </c>
      <c r="N121" s="43">
        <f>IFERROR(Data!L121/D121,0)</f>
        <v>0</v>
      </c>
      <c r="O121" s="43">
        <f>IFERROR(Data!L121/F121,0)</f>
        <v>0</v>
      </c>
      <c r="P121" s="43">
        <f>(Data!L121-AVERAGE(Data!$L:$L))/STDEV(Data!$L:$L)</f>
        <v>-1.3690065395343987</v>
      </c>
      <c r="Q121" s="43">
        <f t="shared" si="6"/>
        <v>-1.4788023445686018</v>
      </c>
      <c r="R121" s="43">
        <f>IFERROR(M121/Data!J121,0)</f>
        <v>0</v>
      </c>
      <c r="S121" s="43">
        <f t="shared" si="7"/>
        <v>0.27287952716297398</v>
      </c>
      <c r="T121" s="38">
        <f>Values!$B$6*J121</f>
        <v>0</v>
      </c>
      <c r="U121" s="37">
        <f t="shared" si="9"/>
        <v>0</v>
      </c>
      <c r="V121" s="37">
        <f>IFERROR(T121/Data!G121,0)</f>
        <v>0</v>
      </c>
      <c r="W121" s="38">
        <f t="shared" si="8"/>
        <v>-0.63579374146814294</v>
      </c>
    </row>
    <row r="122" spans="1:23" x14ac:dyDescent="0.15">
      <c r="A122" s="29">
        <f>Data!A122</f>
        <v>121</v>
      </c>
      <c r="B122" s="43">
        <f>(Data!J122-AVERAGE(Data!$J:$J))/STDEV(Data!$J:$J)</f>
        <v>-5.4192498790332673</v>
      </c>
      <c r="C122" s="43">
        <f>(Data!K122-AVERAGE(Data!$K:$K))/STDEV(Data!$K:$K)</f>
        <v>-6.9530729351062304</v>
      </c>
      <c r="D122" s="38">
        <f>Data!N122*5200</f>
        <v>0</v>
      </c>
      <c r="E122" s="56">
        <f>IFERROR(D122/Data!G122,0)</f>
        <v>0</v>
      </c>
      <c r="F122" s="56">
        <f>D122*Values!$B$4</f>
        <v>0</v>
      </c>
      <c r="G122" s="56">
        <f>E122*Values!$B$4</f>
        <v>0</v>
      </c>
      <c r="H122" s="48">
        <f>IFERROR(Data!P122/D122,0)</f>
        <v>0</v>
      </c>
      <c r="I122" s="48">
        <f>IFERROR(Data!P122/Data!G122,0)</f>
        <v>0</v>
      </c>
      <c r="J122" s="37">
        <f>Data!P122*Values!$B$4</f>
        <v>0</v>
      </c>
      <c r="K122" s="48">
        <f>H122*Values!$B$5</f>
        <v>0</v>
      </c>
      <c r="L122" s="48">
        <f>IFERROR(J122/Data!G122,0)</f>
        <v>0</v>
      </c>
      <c r="M122" s="56">
        <f>IFERROR(Data!L122/Data!G122,0)</f>
        <v>0</v>
      </c>
      <c r="N122" s="43">
        <f>IFERROR(Data!L122/D122,0)</f>
        <v>0</v>
      </c>
      <c r="O122" s="43">
        <f>IFERROR(Data!L122/F122,0)</f>
        <v>0</v>
      </c>
      <c r="P122" s="43">
        <f>(Data!L122-AVERAGE(Data!$L:$L))/STDEV(Data!$L:$L)</f>
        <v>-1.3690065395343987</v>
      </c>
      <c r="Q122" s="43">
        <f t="shared" si="6"/>
        <v>-1.4788023445686018</v>
      </c>
      <c r="R122" s="43">
        <f>IFERROR(M122/Data!J122,0)</f>
        <v>0</v>
      </c>
      <c r="S122" s="43">
        <f t="shared" si="7"/>
        <v>0.27287952716297398</v>
      </c>
      <c r="T122" s="38">
        <f>Values!$B$6*J122</f>
        <v>0</v>
      </c>
      <c r="U122" s="37">
        <f t="shared" si="9"/>
        <v>0</v>
      </c>
      <c r="V122" s="37">
        <f>IFERROR(T122/Data!G122,0)</f>
        <v>0</v>
      </c>
      <c r="W122" s="38">
        <f t="shared" si="8"/>
        <v>-0.63579374146814294</v>
      </c>
    </row>
    <row r="123" spans="1:23" x14ac:dyDescent="0.15">
      <c r="A123" s="29">
        <f>Data!A123</f>
        <v>122</v>
      </c>
      <c r="B123" s="43">
        <f>(Data!J123-AVERAGE(Data!$J:$J))/STDEV(Data!$J:$J)</f>
        <v>-5.4192498790332673</v>
      </c>
      <c r="C123" s="43">
        <f>(Data!K123-AVERAGE(Data!$K:$K))/STDEV(Data!$K:$K)</f>
        <v>-6.9530729351062304</v>
      </c>
      <c r="D123" s="38">
        <f>Data!N123*5200</f>
        <v>0</v>
      </c>
      <c r="E123" s="56">
        <f>IFERROR(D123/Data!G123,0)</f>
        <v>0</v>
      </c>
      <c r="F123" s="56">
        <f>D123*Values!$B$4</f>
        <v>0</v>
      </c>
      <c r="G123" s="56">
        <f>E123*Values!$B$4</f>
        <v>0</v>
      </c>
      <c r="H123" s="48">
        <f>IFERROR(Data!P123/D123,0)</f>
        <v>0</v>
      </c>
      <c r="I123" s="48">
        <f>IFERROR(Data!P123/Data!G123,0)</f>
        <v>0</v>
      </c>
      <c r="J123" s="37">
        <f>Data!P123*Values!$B$4</f>
        <v>0</v>
      </c>
      <c r="K123" s="48">
        <f>H123*Values!$B$5</f>
        <v>0</v>
      </c>
      <c r="L123" s="48">
        <f>IFERROR(J123/Data!G123,0)</f>
        <v>0</v>
      </c>
      <c r="M123" s="56">
        <f>IFERROR(Data!L123/Data!G123,0)</f>
        <v>0</v>
      </c>
      <c r="N123" s="43">
        <f>IFERROR(Data!L123/D123,0)</f>
        <v>0</v>
      </c>
      <c r="O123" s="43">
        <f>IFERROR(Data!L123/F123,0)</f>
        <v>0</v>
      </c>
      <c r="P123" s="43">
        <f>(Data!L123-AVERAGE(Data!$L:$L))/STDEV(Data!$L:$L)</f>
        <v>-1.3690065395343987</v>
      </c>
      <c r="Q123" s="43">
        <f t="shared" si="6"/>
        <v>-1.4788023445686018</v>
      </c>
      <c r="R123" s="43">
        <f>IFERROR(M123/Data!J123,0)</f>
        <v>0</v>
      </c>
      <c r="S123" s="43">
        <f t="shared" si="7"/>
        <v>0.27287952716297398</v>
      </c>
      <c r="T123" s="38">
        <f>Values!$B$6*J123</f>
        <v>0</v>
      </c>
      <c r="U123" s="37">
        <f t="shared" si="9"/>
        <v>0</v>
      </c>
      <c r="V123" s="37">
        <f>IFERROR(T123/Data!G123,0)</f>
        <v>0</v>
      </c>
      <c r="W123" s="38">
        <f t="shared" si="8"/>
        <v>-0.63579374146814294</v>
      </c>
    </row>
    <row r="124" spans="1:23" x14ac:dyDescent="0.15">
      <c r="A124" s="29">
        <f>Data!A124</f>
        <v>123</v>
      </c>
      <c r="B124" s="43">
        <f>(Data!J124-AVERAGE(Data!$J:$J))/STDEV(Data!$J:$J)</f>
        <v>-5.4192498790332673</v>
      </c>
      <c r="C124" s="43">
        <f>(Data!K124-AVERAGE(Data!$K:$K))/STDEV(Data!$K:$K)</f>
        <v>-6.9530729351062304</v>
      </c>
      <c r="D124" s="38">
        <f>Data!N124*5200</f>
        <v>0</v>
      </c>
      <c r="E124" s="56">
        <f>IFERROR(D124/Data!G124,0)</f>
        <v>0</v>
      </c>
      <c r="F124" s="56">
        <f>D124*Values!$B$4</f>
        <v>0</v>
      </c>
      <c r="G124" s="56">
        <f>E124*Values!$B$4</f>
        <v>0</v>
      </c>
      <c r="H124" s="48">
        <f>IFERROR(Data!P124/D124,0)</f>
        <v>0</v>
      </c>
      <c r="I124" s="48">
        <f>IFERROR(Data!P124/Data!G124,0)</f>
        <v>0</v>
      </c>
      <c r="J124" s="37">
        <f>Data!P124*Values!$B$4</f>
        <v>0</v>
      </c>
      <c r="K124" s="48">
        <f>H124*Values!$B$5</f>
        <v>0</v>
      </c>
      <c r="L124" s="48">
        <f>IFERROR(J124/Data!G124,0)</f>
        <v>0</v>
      </c>
      <c r="M124" s="56">
        <f>IFERROR(Data!L124/Data!G124,0)</f>
        <v>0</v>
      </c>
      <c r="N124" s="43">
        <f>IFERROR(Data!L124/D124,0)</f>
        <v>0</v>
      </c>
      <c r="O124" s="43">
        <f>IFERROR(Data!L124/F124,0)</f>
        <v>0</v>
      </c>
      <c r="P124" s="43">
        <f>(Data!L124-AVERAGE(Data!$L:$L))/STDEV(Data!$L:$L)</f>
        <v>-1.3690065395343987</v>
      </c>
      <c r="Q124" s="43">
        <f t="shared" si="6"/>
        <v>-1.4788023445686018</v>
      </c>
      <c r="R124" s="43">
        <f>IFERROR(M124/Data!J124,0)</f>
        <v>0</v>
      </c>
      <c r="S124" s="43">
        <f t="shared" si="7"/>
        <v>0.27287952716297398</v>
      </c>
      <c r="T124" s="38">
        <f>Values!$B$6*J124</f>
        <v>0</v>
      </c>
      <c r="U124" s="37">
        <f t="shared" si="9"/>
        <v>0</v>
      </c>
      <c r="V124" s="37">
        <f>IFERROR(T124/Data!G124,0)</f>
        <v>0</v>
      </c>
      <c r="W124" s="38">
        <f t="shared" si="8"/>
        <v>-0.63579374146814294</v>
      </c>
    </row>
    <row r="125" spans="1:23" x14ac:dyDescent="0.15">
      <c r="A125" s="29">
        <f>Data!A125</f>
        <v>124</v>
      </c>
      <c r="B125" s="43">
        <f>(Data!J125-AVERAGE(Data!$J:$J))/STDEV(Data!$J:$J)</f>
        <v>-5.4192498790332673</v>
      </c>
      <c r="C125" s="43">
        <f>(Data!K125-AVERAGE(Data!$K:$K))/STDEV(Data!$K:$K)</f>
        <v>-6.9530729351062304</v>
      </c>
      <c r="D125" s="38">
        <f>Data!N125*5200</f>
        <v>0</v>
      </c>
      <c r="E125" s="56">
        <f>IFERROR(D125/Data!G125,0)</f>
        <v>0</v>
      </c>
      <c r="F125" s="56">
        <f>D125*Values!$B$4</f>
        <v>0</v>
      </c>
      <c r="G125" s="56">
        <f>E125*Values!$B$4</f>
        <v>0</v>
      </c>
      <c r="H125" s="48">
        <f>IFERROR(Data!P125/D125,0)</f>
        <v>0</v>
      </c>
      <c r="I125" s="48">
        <f>IFERROR(Data!P125/Data!G125,0)</f>
        <v>0</v>
      </c>
      <c r="J125" s="37">
        <f>Data!P125*Values!$B$4</f>
        <v>0</v>
      </c>
      <c r="K125" s="48">
        <f>H125*Values!$B$5</f>
        <v>0</v>
      </c>
      <c r="L125" s="48">
        <f>IFERROR(J125/Data!G125,0)</f>
        <v>0</v>
      </c>
      <c r="M125" s="56">
        <f>IFERROR(Data!L125/Data!G125,0)</f>
        <v>0</v>
      </c>
      <c r="N125" s="43">
        <f>IFERROR(Data!L125/D125,0)</f>
        <v>0</v>
      </c>
      <c r="O125" s="43">
        <f>IFERROR(Data!L125/F125,0)</f>
        <v>0</v>
      </c>
      <c r="P125" s="43">
        <f>(Data!L125-AVERAGE(Data!$L:$L))/STDEV(Data!$L:$L)</f>
        <v>-1.3690065395343987</v>
      </c>
      <c r="Q125" s="43">
        <f t="shared" si="6"/>
        <v>-1.4788023445686018</v>
      </c>
      <c r="R125" s="43">
        <f>IFERROR(M125/Data!J125,0)</f>
        <v>0</v>
      </c>
      <c r="S125" s="43">
        <f t="shared" si="7"/>
        <v>0.27287952716297398</v>
      </c>
      <c r="T125" s="38">
        <f>Values!$B$6*J125</f>
        <v>0</v>
      </c>
      <c r="U125" s="37">
        <f t="shared" si="9"/>
        <v>0</v>
      </c>
      <c r="V125" s="37">
        <f>IFERROR(T125/Data!G125,0)</f>
        <v>0</v>
      </c>
      <c r="W125" s="38">
        <f t="shared" si="8"/>
        <v>-0.63579374146814294</v>
      </c>
    </row>
    <row r="126" spans="1:23" x14ac:dyDescent="0.15">
      <c r="A126" s="29">
        <f>Data!A126</f>
        <v>125</v>
      </c>
      <c r="B126" s="43">
        <f>(Data!J126-AVERAGE(Data!$J:$J))/STDEV(Data!$J:$J)</f>
        <v>-5.4192498790332673</v>
      </c>
      <c r="C126" s="43">
        <f>(Data!K126-AVERAGE(Data!$K:$K))/STDEV(Data!$K:$K)</f>
        <v>-6.9530729351062304</v>
      </c>
      <c r="D126" s="38">
        <f>Data!N126*5200</f>
        <v>0</v>
      </c>
      <c r="E126" s="56">
        <f>IFERROR(D126/Data!G126,0)</f>
        <v>0</v>
      </c>
      <c r="F126" s="56">
        <f>D126*Values!$B$4</f>
        <v>0</v>
      </c>
      <c r="G126" s="56">
        <f>E126*Values!$B$4</f>
        <v>0</v>
      </c>
      <c r="H126" s="48">
        <f>IFERROR(Data!P126/D126,0)</f>
        <v>0</v>
      </c>
      <c r="I126" s="48">
        <f>IFERROR(Data!P126/Data!G126,0)</f>
        <v>0</v>
      </c>
      <c r="J126" s="37">
        <f>Data!P126*Values!$B$4</f>
        <v>0</v>
      </c>
      <c r="K126" s="48">
        <f>H126*Values!$B$5</f>
        <v>0</v>
      </c>
      <c r="L126" s="48">
        <f>IFERROR(J126/Data!G126,0)</f>
        <v>0</v>
      </c>
      <c r="M126" s="56">
        <f>IFERROR(Data!L126/Data!G126,0)</f>
        <v>0</v>
      </c>
      <c r="N126" s="43">
        <f>IFERROR(Data!L126/D126,0)</f>
        <v>0</v>
      </c>
      <c r="O126" s="43">
        <f>IFERROR(Data!L126/F126,0)</f>
        <v>0</v>
      </c>
      <c r="P126" s="43">
        <f>(Data!L126-AVERAGE(Data!$L:$L))/STDEV(Data!$L:$L)</f>
        <v>-1.3690065395343987</v>
      </c>
      <c r="Q126" s="43">
        <f t="shared" si="6"/>
        <v>-1.4788023445686018</v>
      </c>
      <c r="R126" s="43">
        <f>IFERROR(M126/Data!J126,0)</f>
        <v>0</v>
      </c>
      <c r="S126" s="43">
        <f t="shared" si="7"/>
        <v>0.27287952716297398</v>
      </c>
      <c r="T126" s="38">
        <f>Values!$B$6*J126</f>
        <v>0</v>
      </c>
      <c r="U126" s="37">
        <f t="shared" si="9"/>
        <v>0</v>
      </c>
      <c r="V126" s="37">
        <f>IFERROR(T126/Data!G126,0)</f>
        <v>0</v>
      </c>
      <c r="W126" s="38">
        <f t="shared" si="8"/>
        <v>-0.63579374146814294</v>
      </c>
    </row>
    <row r="127" spans="1:23" x14ac:dyDescent="0.15">
      <c r="A127" s="29">
        <f>Data!A127</f>
        <v>126</v>
      </c>
      <c r="B127" s="43">
        <f>(Data!J127-AVERAGE(Data!$J:$J))/STDEV(Data!$J:$J)</f>
        <v>-5.4192498790332673</v>
      </c>
      <c r="C127" s="43">
        <f>(Data!K127-AVERAGE(Data!$K:$K))/STDEV(Data!$K:$K)</f>
        <v>-6.9530729351062304</v>
      </c>
      <c r="D127" s="38">
        <f>Data!N127*5200</f>
        <v>0</v>
      </c>
      <c r="E127" s="56">
        <f>IFERROR(D127/Data!G127,0)</f>
        <v>0</v>
      </c>
      <c r="F127" s="56">
        <f>D127*Values!$B$4</f>
        <v>0</v>
      </c>
      <c r="G127" s="56">
        <f>E127*Values!$B$4</f>
        <v>0</v>
      </c>
      <c r="H127" s="48">
        <f>IFERROR(Data!P127/D127,0)</f>
        <v>0</v>
      </c>
      <c r="I127" s="48">
        <f>IFERROR(Data!P127/Data!G127,0)</f>
        <v>0</v>
      </c>
      <c r="J127" s="37">
        <f>Data!P127*Values!$B$4</f>
        <v>0</v>
      </c>
      <c r="K127" s="48">
        <f>H127*Values!$B$5</f>
        <v>0</v>
      </c>
      <c r="L127" s="48">
        <f>IFERROR(J127/Data!G127,0)</f>
        <v>0</v>
      </c>
      <c r="M127" s="56">
        <f>IFERROR(Data!L127/Data!G127,0)</f>
        <v>0</v>
      </c>
      <c r="N127" s="43">
        <f>IFERROR(Data!L127/D127,0)</f>
        <v>0</v>
      </c>
      <c r="O127" s="43">
        <f>IFERROR(Data!L127/F127,0)</f>
        <v>0</v>
      </c>
      <c r="P127" s="43">
        <f>(Data!L127-AVERAGE(Data!$L:$L))/STDEV(Data!$L:$L)</f>
        <v>-1.3690065395343987</v>
      </c>
      <c r="Q127" s="43">
        <f t="shared" si="6"/>
        <v>-1.4788023445686018</v>
      </c>
      <c r="R127" s="43">
        <f>IFERROR(M127/Data!J127,0)</f>
        <v>0</v>
      </c>
      <c r="S127" s="43">
        <f t="shared" si="7"/>
        <v>0.27287952716297398</v>
      </c>
      <c r="T127" s="38">
        <f>Values!$B$6*J127</f>
        <v>0</v>
      </c>
      <c r="U127" s="37">
        <f t="shared" si="9"/>
        <v>0</v>
      </c>
      <c r="V127" s="37">
        <f>IFERROR(T127/Data!G127,0)</f>
        <v>0</v>
      </c>
      <c r="W127" s="38">
        <f t="shared" si="8"/>
        <v>-0.63579374146814294</v>
      </c>
    </row>
    <row r="128" spans="1:23" x14ac:dyDescent="0.15">
      <c r="A128" s="29">
        <f>Data!A128</f>
        <v>127</v>
      </c>
      <c r="B128" s="43">
        <f>(Data!J128-AVERAGE(Data!$J:$J))/STDEV(Data!$J:$J)</f>
        <v>-5.4192498790332673</v>
      </c>
      <c r="C128" s="43">
        <f>(Data!K128-AVERAGE(Data!$K:$K))/STDEV(Data!$K:$K)</f>
        <v>-6.9530729351062304</v>
      </c>
      <c r="D128" s="38">
        <f>Data!N128*5200</f>
        <v>0</v>
      </c>
      <c r="E128" s="56">
        <f>IFERROR(D128/Data!G128,0)</f>
        <v>0</v>
      </c>
      <c r="F128" s="56">
        <f>D128*Values!$B$4</f>
        <v>0</v>
      </c>
      <c r="G128" s="56">
        <f>E128*Values!$B$4</f>
        <v>0</v>
      </c>
      <c r="H128" s="48">
        <f>IFERROR(Data!P128/D128,0)</f>
        <v>0</v>
      </c>
      <c r="I128" s="48">
        <f>IFERROR(Data!P128/Data!G128,0)</f>
        <v>0</v>
      </c>
      <c r="J128" s="37">
        <f>Data!P128*Values!$B$4</f>
        <v>0</v>
      </c>
      <c r="K128" s="48">
        <f>H128*Values!$B$5</f>
        <v>0</v>
      </c>
      <c r="L128" s="48">
        <f>IFERROR(J128/Data!G128,0)</f>
        <v>0</v>
      </c>
      <c r="M128" s="56">
        <f>IFERROR(Data!L128/Data!G128,0)</f>
        <v>0</v>
      </c>
      <c r="N128" s="43">
        <f>IFERROR(Data!L128/D128,0)</f>
        <v>0</v>
      </c>
      <c r="O128" s="43">
        <f>IFERROR(Data!L128/F128,0)</f>
        <v>0</v>
      </c>
      <c r="P128" s="43">
        <f>(Data!L128-AVERAGE(Data!$L:$L))/STDEV(Data!$L:$L)</f>
        <v>-1.3690065395343987</v>
      </c>
      <c r="Q128" s="43">
        <f t="shared" si="6"/>
        <v>-1.4788023445686018</v>
      </c>
      <c r="R128" s="43">
        <f>IFERROR(M128/Data!J128,0)</f>
        <v>0</v>
      </c>
      <c r="S128" s="43">
        <f t="shared" si="7"/>
        <v>0.27287952716297398</v>
      </c>
      <c r="T128" s="38">
        <f>Values!$B$6*J128</f>
        <v>0</v>
      </c>
      <c r="U128" s="37">
        <f t="shared" si="9"/>
        <v>0</v>
      </c>
      <c r="V128" s="37">
        <f>IFERROR(T128/Data!G128,0)</f>
        <v>0</v>
      </c>
      <c r="W128" s="38">
        <f t="shared" si="8"/>
        <v>-0.63579374146814294</v>
      </c>
    </row>
    <row r="129" spans="1:23" x14ac:dyDescent="0.15">
      <c r="A129" s="29">
        <f>Data!A129</f>
        <v>128</v>
      </c>
      <c r="B129" s="43">
        <f>(Data!J129-AVERAGE(Data!$J:$J))/STDEV(Data!$J:$J)</f>
        <v>-5.4192498790332673</v>
      </c>
      <c r="C129" s="43">
        <f>(Data!K129-AVERAGE(Data!$K:$K))/STDEV(Data!$K:$K)</f>
        <v>-6.9530729351062304</v>
      </c>
      <c r="D129" s="38">
        <f>Data!N129*5200</f>
        <v>0</v>
      </c>
      <c r="E129" s="56">
        <f>IFERROR(D129/Data!G129,0)</f>
        <v>0</v>
      </c>
      <c r="F129" s="56">
        <f>D129*Values!$B$4</f>
        <v>0</v>
      </c>
      <c r="G129" s="56">
        <f>E129*Values!$B$4</f>
        <v>0</v>
      </c>
      <c r="H129" s="48">
        <f>IFERROR(Data!P129/D129,0)</f>
        <v>0</v>
      </c>
      <c r="I129" s="48">
        <f>IFERROR(Data!P129/Data!G129,0)</f>
        <v>0</v>
      </c>
      <c r="J129" s="37">
        <f>Data!P129*Values!$B$4</f>
        <v>0</v>
      </c>
      <c r="K129" s="48">
        <f>H129*Values!$B$5</f>
        <v>0</v>
      </c>
      <c r="L129" s="48">
        <f>IFERROR(J129/Data!G129,0)</f>
        <v>0</v>
      </c>
      <c r="M129" s="56">
        <f>IFERROR(Data!L129/Data!G129,0)</f>
        <v>0</v>
      </c>
      <c r="N129" s="43">
        <f>IFERROR(Data!L129/D129,0)</f>
        <v>0</v>
      </c>
      <c r="O129" s="43">
        <f>IFERROR(Data!L129/F129,0)</f>
        <v>0</v>
      </c>
      <c r="P129" s="43">
        <f>(Data!L129-AVERAGE(Data!$L:$L))/STDEV(Data!$L:$L)</f>
        <v>-1.3690065395343987</v>
      </c>
      <c r="Q129" s="43">
        <f t="shared" si="6"/>
        <v>-1.4788023445686018</v>
      </c>
      <c r="R129" s="43">
        <f>IFERROR(M129/Data!J129,0)</f>
        <v>0</v>
      </c>
      <c r="S129" s="43">
        <f t="shared" si="7"/>
        <v>0.27287952716297398</v>
      </c>
      <c r="T129" s="38">
        <f>Values!$B$6*J129</f>
        <v>0</v>
      </c>
      <c r="U129" s="37">
        <f t="shared" si="9"/>
        <v>0</v>
      </c>
      <c r="V129" s="37">
        <f>IFERROR(T129/Data!G129,0)</f>
        <v>0</v>
      </c>
      <c r="W129" s="38">
        <f t="shared" si="8"/>
        <v>-0.63579374146814294</v>
      </c>
    </row>
    <row r="130" spans="1:23" x14ac:dyDescent="0.15">
      <c r="A130" s="29">
        <f>Data!A130</f>
        <v>129</v>
      </c>
      <c r="B130" s="43">
        <f>(Data!J130-AVERAGE(Data!$J:$J))/STDEV(Data!$J:$J)</f>
        <v>-5.4192498790332673</v>
      </c>
      <c r="C130" s="43">
        <f>(Data!K130-AVERAGE(Data!$K:$K))/STDEV(Data!$K:$K)</f>
        <v>-6.9530729351062304</v>
      </c>
      <c r="D130" s="38">
        <f>Data!N130*5200</f>
        <v>0</v>
      </c>
      <c r="E130" s="56">
        <f>IFERROR(D130/Data!G130,0)</f>
        <v>0</v>
      </c>
      <c r="F130" s="56">
        <f>D130*Values!$B$4</f>
        <v>0</v>
      </c>
      <c r="G130" s="56">
        <f>E130*Values!$B$4</f>
        <v>0</v>
      </c>
      <c r="H130" s="48">
        <f>IFERROR(Data!P130/D130,0)</f>
        <v>0</v>
      </c>
      <c r="I130" s="48">
        <f>IFERROR(Data!P130/Data!G130,0)</f>
        <v>0</v>
      </c>
      <c r="J130" s="37">
        <f>Data!P130*Values!$B$4</f>
        <v>0</v>
      </c>
      <c r="K130" s="48">
        <f>H130*Values!$B$5</f>
        <v>0</v>
      </c>
      <c r="L130" s="48">
        <f>IFERROR(J130/Data!G130,0)</f>
        <v>0</v>
      </c>
      <c r="M130" s="56">
        <f>IFERROR(Data!L130/Data!G130,0)</f>
        <v>0</v>
      </c>
      <c r="N130" s="43">
        <f>IFERROR(Data!L130/D130,0)</f>
        <v>0</v>
      </c>
      <c r="O130" s="43">
        <f>IFERROR(Data!L130/F130,0)</f>
        <v>0</v>
      </c>
      <c r="P130" s="43">
        <f>(Data!L130-AVERAGE(Data!$L:$L))/STDEV(Data!$L:$L)</f>
        <v>-1.3690065395343987</v>
      </c>
      <c r="Q130" s="43">
        <f t="shared" si="6"/>
        <v>-1.4788023445686018</v>
      </c>
      <c r="R130" s="43">
        <f>IFERROR(M130/Data!J130,0)</f>
        <v>0</v>
      </c>
      <c r="S130" s="43">
        <f t="shared" si="7"/>
        <v>0.27287952716297398</v>
      </c>
      <c r="T130" s="38">
        <f>Values!$B$6*J130</f>
        <v>0</v>
      </c>
      <c r="U130" s="37">
        <f t="shared" ref="U130" si="10">IFERROR(T130/F130,0)</f>
        <v>0</v>
      </c>
      <c r="V130" s="37">
        <f>IFERROR(T130/Data!G130,0)</f>
        <v>0</v>
      </c>
      <c r="W130" s="38">
        <f t="shared" si="8"/>
        <v>-0.63579374146814294</v>
      </c>
    </row>
  </sheetData>
  <autoFilter ref="A1:W89" xr:uid="{98F599CD-A5D4-5642-B95A-EFFB42C684D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4A61-D9B2-334A-993E-251446EB0A61}">
  <dimension ref="A1:L150"/>
  <sheetViews>
    <sheetView workbookViewId="0">
      <pane ySplit="1" topLeftCell="A2" activePane="bottomLeft" state="frozen"/>
      <selection pane="bottomLeft" activeCell="V19" sqref="V19"/>
    </sheetView>
  </sheetViews>
  <sheetFormatPr baseColWidth="10" defaultRowHeight="13" x14ac:dyDescent="0.15"/>
  <cols>
    <col min="1" max="1" width="5.6640625" style="34" bestFit="1" customWidth="1"/>
    <col min="2" max="2" width="12.1640625" style="34" bestFit="1" customWidth="1"/>
    <col min="3" max="6" width="5.6640625" style="36" bestFit="1" customWidth="1"/>
    <col min="7" max="12" width="8.33203125" style="35" bestFit="1" customWidth="1"/>
  </cols>
  <sheetData>
    <row r="1" spans="1:12" s="30" customFormat="1" ht="182" x14ac:dyDescent="0.15">
      <c r="A1" s="31" t="s">
        <v>109</v>
      </c>
      <c r="B1" s="31" t="s">
        <v>88</v>
      </c>
      <c r="C1" s="44" t="s">
        <v>78</v>
      </c>
      <c r="D1" s="44" t="s">
        <v>83</v>
      </c>
      <c r="E1" s="44" t="s">
        <v>82</v>
      </c>
      <c r="F1" s="44" t="s">
        <v>110</v>
      </c>
      <c r="G1" s="45" t="s">
        <v>97</v>
      </c>
      <c r="H1" s="45" t="s">
        <v>98</v>
      </c>
      <c r="I1" s="45" t="s">
        <v>99</v>
      </c>
      <c r="J1" s="45" t="s">
        <v>100</v>
      </c>
      <c r="K1" s="45" t="s">
        <v>101</v>
      </c>
      <c r="L1" s="45" t="s">
        <v>102</v>
      </c>
    </row>
    <row r="2" spans="1:12" x14ac:dyDescent="0.15">
      <c r="A2" s="32">
        <f>Data!A2</f>
        <v>1</v>
      </c>
      <c r="B2" s="33">
        <f>Data!D2</f>
        <v>44290.691666666666</v>
      </c>
      <c r="C2" s="36">
        <f>IF(Data!E2="Yoga",1,0)</f>
        <v>1</v>
      </c>
      <c r="D2" s="36">
        <f>IF(AND(C2=1,Data!H2="Full Practice"),1,0)</f>
        <v>1</v>
      </c>
      <c r="E2" s="36">
        <f>IF(AND(C2=1,Data!H2="Southern Soul"),1,0)</f>
        <v>0</v>
      </c>
      <c r="F2" s="36">
        <f t="shared" ref="F2:F33" si="0">IF(AND(C2=1,D2=0,E2=0),1,0)</f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</row>
    <row r="3" spans="1:12" x14ac:dyDescent="0.15">
      <c r="A3" s="32">
        <f>Data!A3</f>
        <v>2</v>
      </c>
      <c r="B3" s="33">
        <f>Data!D3</f>
        <v>44291.707638888889</v>
      </c>
      <c r="C3" s="36">
        <f>IF(Data!E3="Yoga",1,0)</f>
        <v>0</v>
      </c>
      <c r="D3" s="36">
        <f>IF(AND(C3=1,Data!H3="Full Practice"),1,0)</f>
        <v>0</v>
      </c>
      <c r="E3" s="36">
        <f>IF(AND(C3=1,Data!H3="Southern Soul"),1,0)</f>
        <v>0</v>
      </c>
      <c r="F3" s="36">
        <f t="shared" si="0"/>
        <v>0</v>
      </c>
      <c r="G3" s="46">
        <f>IF(
OR(
AND(B3-B2&lt;0.5,C3=1,C2=1)),1,0)</f>
        <v>0</v>
      </c>
      <c r="H3" s="46">
        <f>IF(
OR(
AND(B3-B2&lt;1,C3=1,C2=1)),1,0)</f>
        <v>0</v>
      </c>
      <c r="I3" s="46">
        <f>IF(
OR(
AND(B3-B2&lt;1.5,C3=1,C2=1)),1,0)</f>
        <v>0</v>
      </c>
      <c r="J3" s="46">
        <f>IF(
OR(
AND(B3-B2&lt;2,C3=1,C2=1)),1,0)</f>
        <v>0</v>
      </c>
      <c r="K3" s="46">
        <f>IF(
OR(
AND(B3-B2&lt;2.5,C3=1,C2=1)),1,0)</f>
        <v>0</v>
      </c>
      <c r="L3" s="46">
        <f>IF(
OR(
AND(B3-B2&lt;3,C3=1,C2=1)),1,0)</f>
        <v>0</v>
      </c>
    </row>
    <row r="4" spans="1:12" x14ac:dyDescent="0.15">
      <c r="A4" s="32">
        <f>Data!A4</f>
        <v>3</v>
      </c>
      <c r="B4" s="33">
        <f>Data!D4</f>
        <v>44291.853472222225</v>
      </c>
      <c r="C4" s="36">
        <f>IF(Data!E4="Yoga",1,0)</f>
        <v>0</v>
      </c>
      <c r="D4" s="36">
        <f>IF(AND(C4=1,Data!H4="Full Practice"),1,0)</f>
        <v>0</v>
      </c>
      <c r="E4" s="36">
        <f>IF(AND(C4=1,Data!H4="Southern Soul"),1,0)</f>
        <v>0</v>
      </c>
      <c r="F4" s="36">
        <f t="shared" si="0"/>
        <v>0</v>
      </c>
      <c r="G4" s="46">
        <f>IF(
OR(
AND(B4-B3&lt;0.5,C4=1,C3=1),
AND(B4-B2&lt;0.5,C4=1,C2=1)),1,0)</f>
        <v>0</v>
      </c>
      <c r="H4" s="46">
        <f>IF(
OR(
AND(B4-B3&lt;1,C4=1,C3=1),
AND(B4-B2&lt;1,C4=1,C2=1)),1,0)</f>
        <v>0</v>
      </c>
      <c r="I4" s="46">
        <f>IF(
OR(
AND(B4-B3&lt;1.5,C4=1,C3=1),
AND(B4-B2&lt;1.5,C4=1,C2=1)),1,0)</f>
        <v>0</v>
      </c>
      <c r="J4" s="46">
        <f>IF(
OR(
AND(B4-B3&lt;2,C4=1,C3=1),
AND(B4-B2&lt;2,C4=1,C2=1)),1,0)</f>
        <v>0</v>
      </c>
      <c r="K4" s="46">
        <f>IF(
OR(
AND(B4-B3&lt;2.5,C4=1,C3=1),
AND(B4-B2&lt;2.5,C4=1,C2=1)),1,0)</f>
        <v>0</v>
      </c>
      <c r="L4" s="46">
        <f>IF(
OR(
AND(B4-B3&lt;3,C4=1,C3=1),
AND(B4-B2&lt;3,C4=1,C2=1)),1,0)</f>
        <v>0</v>
      </c>
    </row>
    <row r="5" spans="1:12" x14ac:dyDescent="0.15">
      <c r="A5" s="32">
        <f>Data!A5</f>
        <v>4</v>
      </c>
      <c r="B5" s="33">
        <f>Data!D5</f>
        <v>44292.559027777781</v>
      </c>
      <c r="C5" s="36">
        <f>IF(Data!E5="Yoga",1,0)</f>
        <v>1</v>
      </c>
      <c r="D5" s="36">
        <f>IF(AND(C5=1,Data!H5="Full Practice"),1,0)</f>
        <v>1</v>
      </c>
      <c r="E5" s="36">
        <f>IF(AND(C5=1,Data!H5="Southern Soul"),1,0)</f>
        <v>0</v>
      </c>
      <c r="F5" s="36">
        <f t="shared" si="0"/>
        <v>0</v>
      </c>
      <c r="G5" s="46">
        <f>IF(
OR(
AND(B5-B4&lt;0.5,C5=1,C4=1),
AND(B5-B3&lt;0.5,C5=1,C3=1),
AND(B5-B2&lt;0.5,C5=1,C2=1)),1,0)</f>
        <v>0</v>
      </c>
      <c r="H5" s="46">
        <f>IF(
OR(
AND(B5-B4&lt;1,C5=1,C4=1),
AND(B5-B3&lt;1,C5=1,C3=1),
AND(B5-B2&lt;1,C5=1,C2=1)),1,0)</f>
        <v>0</v>
      </c>
      <c r="I5" s="46">
        <f>IF(
OR(
AND(B5-B4&lt;1.5,C5=1,C4=1),
AND(B5-B3&lt;1.5,C5=1,C3=1),
AND(B5-B2&lt;1.5,C5=1,C2=1)),1,0)</f>
        <v>0</v>
      </c>
      <c r="J5" s="46">
        <f>IF(
OR(
AND(B5-B4&lt;2,C5=1,C4=1),
AND(B5-B3&lt;2,C5=1,C3=1),
AND(B5-B2&lt;2,C5=1,C2=1)),1,0)</f>
        <v>1</v>
      </c>
      <c r="K5" s="46">
        <f>IF(
OR(
AND(B5-B4&lt;2.5,C5=1,C4=1),
AND(B5-B3&lt;2.5,C5=1,C3=1),
AND(B5-B2&lt;2.5,C5=1,C2=1)),1,0)</f>
        <v>1</v>
      </c>
      <c r="L5" s="46">
        <f>IF(
OR(
AND(B5-B4&lt;3,C5=1,C4=1),
AND(B5-B3&lt;3,C5=1,C3=1),
AND(B5-B2&lt;3,C5=1,C2=1)),1,0)</f>
        <v>1</v>
      </c>
    </row>
    <row r="6" spans="1:12" x14ac:dyDescent="0.15">
      <c r="A6" s="32">
        <f>Data!A6</f>
        <v>5</v>
      </c>
      <c r="B6" s="33">
        <f>Data!D6</f>
        <v>44293.533333333333</v>
      </c>
      <c r="C6" s="36">
        <f>IF(Data!E6="Yoga",1,0)</f>
        <v>1</v>
      </c>
      <c r="D6" s="36">
        <f>IF(AND(C6=1,Data!H6="Full Practice"),1,0)</f>
        <v>1</v>
      </c>
      <c r="E6" s="36">
        <f>IF(AND(C6=1,Data!H6="Southern Soul"),1,0)</f>
        <v>0</v>
      </c>
      <c r="F6" s="36">
        <f t="shared" si="0"/>
        <v>0</v>
      </c>
      <c r="G6" s="46">
        <f>IF(
OR(
AND(B6-B5&lt;0.5,C6=1,C5=1),
AND(B6-B4&lt;0.5,C6=1,C4=1),
AND(B6-B3&lt;0.5,C6=1,C3=1),
AND(B6-B2&lt;0.5,C6=1,C2=1)),1,0)</f>
        <v>0</v>
      </c>
      <c r="H6" s="46">
        <f>IF(
OR(
AND(B6-B5&lt;1,C6=1,C5=1),
AND(B6-B4&lt;1,C6=1,C4=1),
AND(B6-B3&lt;1,C6=1,C3=1),
AND(B6-B2&lt;1,C6=1,C2=1)),1,0)</f>
        <v>1</v>
      </c>
      <c r="I6" s="46">
        <f>IF(
OR(
AND(B6-B5&lt;1.5,C6=1,C5=1),
AND(B6-B4&lt;1.5,C6=1,C4=1),
AND(B6-B3&lt;1.5,C6=1,C3=1),
AND(B6-B2&lt;1.5,C6=1,C2=1)),1,0)</f>
        <v>1</v>
      </c>
      <c r="J6" s="46">
        <f>IF(
OR(
AND(B6-B5&lt;2,C6=1,C5=1),
AND(B6-B4&lt;2,C6=1,C4=1),
AND(B6-B3&lt;2,C6=1,C3=1),
AND(B6-B2&lt;2,C6=1,C2=1)),1,0)</f>
        <v>1</v>
      </c>
      <c r="K6" s="46">
        <f>IF(
OR(
AND(B6-B5&lt;2.5,C6=1,C5=1),
AND(B6-B4&lt;2.5,C6=1,C4=1),
AND(B6-B3&lt;2.5,C6=1,C3=1),
AND(B6-B2&lt;2.5,C6=1,C2=1)),1,0)</f>
        <v>1</v>
      </c>
      <c r="L6" s="46">
        <f>IF(
OR(
AND(B6-B5&lt;3,C6=1,C5=1),
AND(B6-B4&lt;3,C6=1,C4=1),
AND(B6-B3&lt;3,C6=1,C3=1),
AND(B6-B2&lt;3,C6=1,C2=1)),1,0)</f>
        <v>1</v>
      </c>
    </row>
    <row r="7" spans="1:12" x14ac:dyDescent="0.15">
      <c r="A7" s="32">
        <f>Data!A7</f>
        <v>6</v>
      </c>
      <c r="B7" s="33">
        <f>Data!D7</f>
        <v>44295.527083333334</v>
      </c>
      <c r="C7" s="36">
        <f>IF(Data!E7="Yoga",1,0)</f>
        <v>1</v>
      </c>
      <c r="D7" s="36">
        <f>IF(AND(C7=1,Data!H7="Full Practice"),1,0)</f>
        <v>1</v>
      </c>
      <c r="E7" s="36">
        <f>IF(AND(C7=1,Data!H7="Southern Soul"),1,0)</f>
        <v>0</v>
      </c>
      <c r="F7" s="36">
        <f t="shared" si="0"/>
        <v>0</v>
      </c>
      <c r="G7" s="46">
        <f>IF(
OR(
AND(B7-B6&lt;0.5,C7=1,C6=1),
AND(B7-B5&lt;0.5,C7=1,C5=1),
AND(B7-B4&lt;0.5,C7=1,C4=1),
AND(B7-B3&lt;0.5,C7=1,C3=1),
AND(B7-B2&lt;0.5,C7=1,C2=1)
),1,0)</f>
        <v>0</v>
      </c>
      <c r="H7" s="46">
        <f>IF(
OR(
AND(B7-B6&lt;1,C7=1,C6=1),
AND(B7-B5&lt;1,C7=1,C5=1),
AND(B7-B4&lt;1,C7=1,C4=1),
AND(B7-B3&lt;1,C7=1,C3=1),
AND(B7-B2&lt;1,C7=1,C2=1)),1,0)</f>
        <v>0</v>
      </c>
      <c r="I7" s="46">
        <f>IF(
OR(
AND(B7-B6&lt;1.5,C7=1,C6=1),
AND(B7-B5&lt;1.5,C7=1,C5=1),
AND(B7-B4&lt;1.5,C7=1,C4=1),
AND(B7-B3&lt;1.5,C7=1,C3=1),
AND(B7-B2&lt;1.5,C7=1,C2=1)),1,0)</f>
        <v>0</v>
      </c>
      <c r="J7" s="46">
        <f>IF(
OR(
AND(B7-B6&lt;2,C7=1,C6=1),
AND(B7-B5&lt;2,C7=1,C5=1),
AND(B7-B4&lt;2,C7=1,C4=1),
AND(B7-B3&lt;2,C7=1,C3=1),
AND(B7-B2&lt;2,C7=1,C2=1)),1,0)</f>
        <v>1</v>
      </c>
      <c r="K7" s="46">
        <f>IF(
OR(
AND(B7-B6&lt;2.5,C7=1,C6=1),
AND(B7-B5&lt;2.5,C7=1,C5=1),
AND(B7-B4&lt;2.5,C7=1,C4=1),
AND(B7-B3&lt;2.5,C7=1,C3=1),
AND(B7-B2&lt;2.5,C7=1,C2=1)),1,0)</f>
        <v>1</v>
      </c>
      <c r="L7" s="46">
        <f>IF(
OR(
AND(B7-B6&lt;3,C7=1,C6=1),
AND(B7-B5&lt;3,C7=1,C5=1),
AND(B7-B4&lt;3,C7=1,C4=1),
AND(B7-B3&lt;3,C7=1,C3=1),
AND(B7-B2&lt;3,C7=1,C2=1)),1,0)</f>
        <v>1</v>
      </c>
    </row>
    <row r="8" spans="1:12" x14ac:dyDescent="0.15">
      <c r="A8" s="32">
        <f>Data!A8</f>
        <v>7</v>
      </c>
      <c r="B8" s="33">
        <f>Data!D8</f>
        <v>44296.737500000003</v>
      </c>
      <c r="C8" s="36">
        <f>IF(Data!E8="Yoga",1,0)</f>
        <v>0</v>
      </c>
      <c r="D8" s="36">
        <f>IF(AND(C8=1,Data!H8="Full Practice"),1,0)</f>
        <v>0</v>
      </c>
      <c r="E8" s="36">
        <f>IF(AND(C8=1,Data!H8="Southern Soul"),1,0)</f>
        <v>0</v>
      </c>
      <c r="F8" s="36">
        <f t="shared" si="0"/>
        <v>0</v>
      </c>
      <c r="G8" s="46">
        <f t="shared" ref="G8:G39" si="1">IF(
OR(
AND(B8-B7&lt;0.5,C8=1,C7=1),
AND(B8-B6&lt;0.5,C8=1,C6=1),
AND(B8-B5&lt;0.5,C8=1,C5=1),
AND(B8-B4&lt;0.5,C8=1,C4=1),
AND(B8-B3&lt;0.5,C8=1,C3=1),
AND(B8-B2&lt;0.5,C8=1,C2=1)
),1,0)</f>
        <v>0</v>
      </c>
      <c r="H8" s="46">
        <f t="shared" ref="H8:H39" si="2">IF(
OR(
AND(B8-B7&lt;1,C8=1,C7=1),
AND(B8-B6&lt;1,C8=1,C6=1),
AND(B8-B5&lt;1,C8=1,C5=1),
AND(B8-B4&lt;1,C8=1,C4=1),
AND(B8-B3&lt;1,C8=1,C3=1),
AND(B8-B2&lt;1,C8=1,C2=1)
),1,0)</f>
        <v>0</v>
      </c>
      <c r="I8" s="46">
        <f t="shared" ref="I8:I39" si="3">IF(
OR(
AND(B8-B7&lt;1.5,C8=1,C7=1),
AND(B8-B6&lt;1.5,C8=1,C6=1),
AND(B8-B5&lt;1.5,C8=1,C5=1),
AND(B8-B4&lt;1.5,C8=1,C4=1),
AND(B8-B3&lt;1.5,C8=1,C3=1),
AND(B8-B2&lt;1.5,C8=1,C2=1)
),1,0)</f>
        <v>0</v>
      </c>
      <c r="J8" s="46">
        <f t="shared" ref="J8:J39" si="4">IF(
OR(
AND(B8-B7&lt;2,C8=1,C7=1),
AND(B8-B6&lt;2,C8=1,C6=1),
AND(B8-B5&lt;2,C8=1,C5=1),
AND(B8-B4&lt;2,C8=1,C4=1),
AND(B8-B3&lt;2,C8=1,C3=1),
AND(B8-B2&lt;2,C8=1,C2=1)
),1,0)</f>
        <v>0</v>
      </c>
      <c r="K8" s="46">
        <f t="shared" ref="K8:K39" si="5">IF(
OR(
AND(B8-B7&lt;2.5,C8=1,C7=1),
AND(B8-B6&lt;2.5,C8=1,C6=1),
AND(B8-B5&lt;2.5,C8=1,C5=1),
AND(B8-B4&lt;2.5,C8=1,C4=1),
AND(B8-B3&lt;2.5,C8=1,C3=1),
AND(B8-B2&lt;2.5,C8=1,C2=1)
),1,0)</f>
        <v>0</v>
      </c>
      <c r="L8" s="46">
        <f t="shared" ref="L8:L39" si="6">IF(
OR(
AND(B8-B7&lt;3,C8=1,C7=1),
AND(B8-B6&lt;3,C8=1,C6=1),
AND(B8-B5&lt;3,C8=1,C5=1),
AND(B8-B4&lt;3,C8=1,C4=1),
AND(B8-B3&lt;3,C8=1,C3=1),
AND(B8-B2&lt;3,C8=1,C2=1)
),1,0)</f>
        <v>0</v>
      </c>
    </row>
    <row r="9" spans="1:12" x14ac:dyDescent="0.15">
      <c r="A9" s="32">
        <f>Data!A9</f>
        <v>8</v>
      </c>
      <c r="B9" s="33">
        <f>Data!D9</f>
        <v>44297.34375</v>
      </c>
      <c r="C9" s="36">
        <f>IF(Data!E9="Yoga",1,0)</f>
        <v>0</v>
      </c>
      <c r="D9" s="36">
        <f>IF(AND(C9=1,Data!H9="Full Practice"),1,0)</f>
        <v>0</v>
      </c>
      <c r="E9" s="36">
        <f>IF(AND(C9=1,Data!H9="Southern Soul"),1,0)</f>
        <v>0</v>
      </c>
      <c r="F9" s="36">
        <f t="shared" si="0"/>
        <v>0</v>
      </c>
      <c r="G9" s="46">
        <f t="shared" si="1"/>
        <v>0</v>
      </c>
      <c r="H9" s="46">
        <f t="shared" si="2"/>
        <v>0</v>
      </c>
      <c r="I9" s="46">
        <f t="shared" si="3"/>
        <v>0</v>
      </c>
      <c r="J9" s="46">
        <f t="shared" si="4"/>
        <v>0</v>
      </c>
      <c r="K9" s="46">
        <f t="shared" si="5"/>
        <v>0</v>
      </c>
      <c r="L9" s="46">
        <f t="shared" si="6"/>
        <v>0</v>
      </c>
    </row>
    <row r="10" spans="1:12" x14ac:dyDescent="0.15">
      <c r="A10" s="32">
        <f>Data!A10</f>
        <v>9</v>
      </c>
      <c r="B10" s="33">
        <f>Data!D10</f>
        <v>44299.515277777777</v>
      </c>
      <c r="C10" s="36">
        <f>IF(Data!E10="Yoga",1,0)</f>
        <v>1</v>
      </c>
      <c r="D10" s="36">
        <f>IF(AND(C10=1,Data!H10="Full Practice"),1,0)</f>
        <v>1</v>
      </c>
      <c r="E10" s="36">
        <f>IF(AND(C10=1,Data!H10="Southern Soul"),1,0)</f>
        <v>0</v>
      </c>
      <c r="F10" s="36">
        <f t="shared" si="0"/>
        <v>0</v>
      </c>
      <c r="G10" s="46">
        <f t="shared" si="1"/>
        <v>0</v>
      </c>
      <c r="H10" s="46">
        <f t="shared" si="2"/>
        <v>0</v>
      </c>
      <c r="I10" s="46">
        <f t="shared" si="3"/>
        <v>0</v>
      </c>
      <c r="J10" s="46">
        <f t="shared" si="4"/>
        <v>0</v>
      </c>
      <c r="K10" s="46">
        <f t="shared" si="5"/>
        <v>0</v>
      </c>
      <c r="L10" s="46">
        <f t="shared" si="6"/>
        <v>0</v>
      </c>
    </row>
    <row r="11" spans="1:12" x14ac:dyDescent="0.15">
      <c r="A11" s="32">
        <f>Data!A11</f>
        <v>10</v>
      </c>
      <c r="B11" s="33">
        <f>Data!D11</f>
        <v>44299.720138888886</v>
      </c>
      <c r="C11" s="36">
        <f>IF(Data!E11="Yoga",1,0)</f>
        <v>0</v>
      </c>
      <c r="D11" s="36">
        <f>IF(AND(C11=1,Data!H11="Full Practice"),1,0)</f>
        <v>0</v>
      </c>
      <c r="E11" s="36">
        <f>IF(AND(C11=1,Data!H11="Southern Soul"),1,0)</f>
        <v>0</v>
      </c>
      <c r="F11" s="36">
        <f t="shared" si="0"/>
        <v>0</v>
      </c>
      <c r="G11" s="46">
        <f t="shared" si="1"/>
        <v>0</v>
      </c>
      <c r="H11" s="46">
        <f t="shared" si="2"/>
        <v>0</v>
      </c>
      <c r="I11" s="46">
        <f t="shared" si="3"/>
        <v>0</v>
      </c>
      <c r="J11" s="46">
        <f t="shared" si="4"/>
        <v>0</v>
      </c>
      <c r="K11" s="46">
        <f t="shared" si="5"/>
        <v>0</v>
      </c>
      <c r="L11" s="46">
        <f t="shared" si="6"/>
        <v>0</v>
      </c>
    </row>
    <row r="12" spans="1:12" s="38" customFormat="1" x14ac:dyDescent="0.15">
      <c r="A12" s="32">
        <f>Data!A12</f>
        <v>11</v>
      </c>
      <c r="B12" s="33">
        <f>Data!D12</f>
        <v>44300.502083333333</v>
      </c>
      <c r="C12" s="36">
        <f>IF(Data!E12="Yoga",1,0)</f>
        <v>1</v>
      </c>
      <c r="D12" s="36">
        <f>IF(AND(C12=1,Data!H12="Full Practice"),1,0)</f>
        <v>1</v>
      </c>
      <c r="E12" s="36">
        <f>IF(AND(C12=1,Data!H12="Southern Soul"),1,0)</f>
        <v>0</v>
      </c>
      <c r="F12" s="36">
        <f t="shared" si="0"/>
        <v>0</v>
      </c>
      <c r="G12" s="46">
        <f t="shared" si="1"/>
        <v>0</v>
      </c>
      <c r="H12" s="46">
        <f t="shared" si="2"/>
        <v>1</v>
      </c>
      <c r="I12" s="46">
        <f t="shared" si="3"/>
        <v>1</v>
      </c>
      <c r="J12" s="46">
        <f t="shared" si="4"/>
        <v>1</v>
      </c>
      <c r="K12" s="46">
        <f t="shared" si="5"/>
        <v>1</v>
      </c>
      <c r="L12" s="46">
        <f t="shared" si="6"/>
        <v>1</v>
      </c>
    </row>
    <row r="13" spans="1:12" x14ac:dyDescent="0.15">
      <c r="A13" s="32">
        <f>Data!A13</f>
        <v>12</v>
      </c>
      <c r="B13" s="33">
        <f>Data!D13</f>
        <v>44301.718055555553</v>
      </c>
      <c r="C13" s="36">
        <f>IF(Data!E13="Yoga",1,0)</f>
        <v>0</v>
      </c>
      <c r="D13" s="36">
        <f>IF(AND(C13=1,Data!H13="Full Practice"),1,0)</f>
        <v>0</v>
      </c>
      <c r="E13" s="36">
        <f>IF(AND(C13=1,Data!H13="Southern Soul"),1,0)</f>
        <v>0</v>
      </c>
      <c r="F13" s="36">
        <f t="shared" si="0"/>
        <v>0</v>
      </c>
      <c r="G13" s="46">
        <f t="shared" si="1"/>
        <v>0</v>
      </c>
      <c r="H13" s="46">
        <f t="shared" si="2"/>
        <v>0</v>
      </c>
      <c r="I13" s="46">
        <f t="shared" si="3"/>
        <v>0</v>
      </c>
      <c r="J13" s="46">
        <f t="shared" si="4"/>
        <v>0</v>
      </c>
      <c r="K13" s="46">
        <f t="shared" si="5"/>
        <v>0</v>
      </c>
      <c r="L13" s="46">
        <f t="shared" si="6"/>
        <v>0</v>
      </c>
    </row>
    <row r="14" spans="1:12" x14ac:dyDescent="0.15">
      <c r="A14" s="32">
        <f>Data!A14</f>
        <v>13</v>
      </c>
      <c r="B14" s="33">
        <f>Data!D14</f>
        <v>44303.406944444447</v>
      </c>
      <c r="C14" s="36">
        <f>IF(Data!E14="Yoga",1,0)</f>
        <v>0</v>
      </c>
      <c r="D14" s="36">
        <f>IF(AND(C14=1,Data!H14="Full Practice"),1,0)</f>
        <v>0</v>
      </c>
      <c r="E14" s="36">
        <f>IF(AND(C14=1,Data!H14="Southern Soul"),1,0)</f>
        <v>0</v>
      </c>
      <c r="F14" s="36">
        <f t="shared" si="0"/>
        <v>0</v>
      </c>
      <c r="G14" s="46">
        <f t="shared" si="1"/>
        <v>0</v>
      </c>
      <c r="H14" s="46">
        <f t="shared" si="2"/>
        <v>0</v>
      </c>
      <c r="I14" s="46">
        <f t="shared" si="3"/>
        <v>0</v>
      </c>
      <c r="J14" s="46">
        <f t="shared" si="4"/>
        <v>0</v>
      </c>
      <c r="K14" s="46">
        <f t="shared" si="5"/>
        <v>0</v>
      </c>
      <c r="L14" s="46">
        <f t="shared" si="6"/>
        <v>0</v>
      </c>
    </row>
    <row r="15" spans="1:12" x14ac:dyDescent="0.15">
      <c r="A15" s="32">
        <f>Data!A15</f>
        <v>14</v>
      </c>
      <c r="B15" s="33">
        <f>Data!D15</f>
        <v>44304.336805555555</v>
      </c>
      <c r="C15" s="36">
        <f>IF(Data!E15="Yoga",1,0)</f>
        <v>0</v>
      </c>
      <c r="D15" s="36">
        <f>IF(AND(C15=1,Data!H15="Full Practice"),1,0)</f>
        <v>0</v>
      </c>
      <c r="E15" s="36">
        <f>IF(AND(C15=1,Data!H15="Southern Soul"),1,0)</f>
        <v>0</v>
      </c>
      <c r="F15" s="36">
        <f t="shared" si="0"/>
        <v>0</v>
      </c>
      <c r="G15" s="46">
        <f t="shared" si="1"/>
        <v>0</v>
      </c>
      <c r="H15" s="46">
        <f t="shared" si="2"/>
        <v>0</v>
      </c>
      <c r="I15" s="46">
        <f t="shared" si="3"/>
        <v>0</v>
      </c>
      <c r="J15" s="46">
        <f t="shared" si="4"/>
        <v>0</v>
      </c>
      <c r="K15" s="46">
        <f t="shared" si="5"/>
        <v>0</v>
      </c>
      <c r="L15" s="46">
        <f t="shared" si="6"/>
        <v>0</v>
      </c>
    </row>
    <row r="16" spans="1:12" x14ac:dyDescent="0.15">
      <c r="A16" s="32">
        <f>Data!A16</f>
        <v>15</v>
      </c>
      <c r="B16" s="33">
        <f>Data!D16</f>
        <v>44304.592361111114</v>
      </c>
      <c r="C16" s="36">
        <f>IF(Data!E16="Yoga",1,0)</f>
        <v>1</v>
      </c>
      <c r="D16" s="36">
        <f>IF(AND(C16=1,Data!H16="Full Practice"),1,0)</f>
        <v>1</v>
      </c>
      <c r="E16" s="36">
        <f>IF(AND(C16=1,Data!H16="Southern Soul"),1,0)</f>
        <v>0</v>
      </c>
      <c r="F16" s="36">
        <f t="shared" si="0"/>
        <v>0</v>
      </c>
      <c r="G16" s="46">
        <f t="shared" si="1"/>
        <v>0</v>
      </c>
      <c r="H16" s="46">
        <f t="shared" si="2"/>
        <v>0</v>
      </c>
      <c r="I16" s="46">
        <f t="shared" si="3"/>
        <v>0</v>
      </c>
      <c r="J16" s="46">
        <f t="shared" si="4"/>
        <v>0</v>
      </c>
      <c r="K16" s="46">
        <f t="shared" si="5"/>
        <v>0</v>
      </c>
      <c r="L16" s="46">
        <f t="shared" si="6"/>
        <v>0</v>
      </c>
    </row>
    <row r="17" spans="1:12" x14ac:dyDescent="0.15">
      <c r="A17" s="32">
        <f>Data!A17</f>
        <v>16</v>
      </c>
      <c r="B17" s="33">
        <f>Data!D17</f>
        <v>44305.85833333333</v>
      </c>
      <c r="C17" s="36">
        <f>IF(Data!E17="Yoga",1,0)</f>
        <v>0</v>
      </c>
      <c r="D17" s="36">
        <f>IF(AND(C17=1,Data!H17="Full Practice"),1,0)</f>
        <v>0</v>
      </c>
      <c r="E17" s="36">
        <f>IF(AND(C17=1,Data!H17="Southern Soul"),1,0)</f>
        <v>0</v>
      </c>
      <c r="F17" s="36">
        <f t="shared" si="0"/>
        <v>0</v>
      </c>
      <c r="G17" s="46">
        <f t="shared" si="1"/>
        <v>0</v>
      </c>
      <c r="H17" s="46">
        <f t="shared" si="2"/>
        <v>0</v>
      </c>
      <c r="I17" s="46">
        <f t="shared" si="3"/>
        <v>0</v>
      </c>
      <c r="J17" s="46">
        <f t="shared" si="4"/>
        <v>0</v>
      </c>
      <c r="K17" s="46">
        <f t="shared" si="5"/>
        <v>0</v>
      </c>
      <c r="L17" s="46">
        <f t="shared" si="6"/>
        <v>0</v>
      </c>
    </row>
    <row r="18" spans="1:12" x14ac:dyDescent="0.15">
      <c r="A18" s="32">
        <f>Data!A18</f>
        <v>17</v>
      </c>
      <c r="B18" s="33">
        <f>Data!D18</f>
        <v>44306.50277777778</v>
      </c>
      <c r="C18" s="36">
        <f>IF(Data!E18="Yoga",1,0)</f>
        <v>1</v>
      </c>
      <c r="D18" s="36">
        <f>IF(AND(C18=1,Data!H18="Full Practice"),1,0)</f>
        <v>1</v>
      </c>
      <c r="E18" s="36">
        <f>IF(AND(C18=1,Data!H18="Southern Soul"),1,0)</f>
        <v>0</v>
      </c>
      <c r="F18" s="36">
        <f t="shared" si="0"/>
        <v>0</v>
      </c>
      <c r="G18" s="46">
        <f t="shared" si="1"/>
        <v>0</v>
      </c>
      <c r="H18" s="46">
        <f t="shared" si="2"/>
        <v>0</v>
      </c>
      <c r="I18" s="46">
        <f t="shared" si="3"/>
        <v>0</v>
      </c>
      <c r="J18" s="46">
        <f t="shared" si="4"/>
        <v>1</v>
      </c>
      <c r="K18" s="46">
        <f t="shared" si="5"/>
        <v>1</v>
      </c>
      <c r="L18" s="46">
        <f t="shared" si="6"/>
        <v>1</v>
      </c>
    </row>
    <row r="19" spans="1:12" x14ac:dyDescent="0.15">
      <c r="A19" s="32">
        <f>Data!A19</f>
        <v>18</v>
      </c>
      <c r="B19" s="33">
        <f>Data!D19</f>
        <v>44306.718055555553</v>
      </c>
      <c r="C19" s="36">
        <f>IF(Data!E19="Yoga",1,0)</f>
        <v>0</v>
      </c>
      <c r="D19" s="36">
        <f>IF(AND(C19=1,Data!H19="Full Practice"),1,0)</f>
        <v>0</v>
      </c>
      <c r="E19" s="36">
        <f>IF(AND(C19=1,Data!H19="Southern Soul"),1,0)</f>
        <v>0</v>
      </c>
      <c r="F19" s="36">
        <f t="shared" si="0"/>
        <v>0</v>
      </c>
      <c r="G19" s="46">
        <f t="shared" si="1"/>
        <v>0</v>
      </c>
      <c r="H19" s="46">
        <f t="shared" si="2"/>
        <v>0</v>
      </c>
      <c r="I19" s="46">
        <f t="shared" si="3"/>
        <v>0</v>
      </c>
      <c r="J19" s="46">
        <f t="shared" si="4"/>
        <v>0</v>
      </c>
      <c r="K19" s="46">
        <f t="shared" si="5"/>
        <v>0</v>
      </c>
      <c r="L19" s="46">
        <f t="shared" si="6"/>
        <v>0</v>
      </c>
    </row>
    <row r="20" spans="1:12" x14ac:dyDescent="0.15">
      <c r="A20" s="32">
        <f>Data!A20</f>
        <v>19</v>
      </c>
      <c r="B20" s="33">
        <f>Data!D20</f>
        <v>44308.526388888888</v>
      </c>
      <c r="C20" s="36">
        <f>IF(Data!E20="Yoga",1,0)</f>
        <v>1</v>
      </c>
      <c r="D20" s="36">
        <f>IF(AND(C20=1,Data!H20="Full Practice"),1,0)</f>
        <v>1</v>
      </c>
      <c r="E20" s="36">
        <f>IF(AND(C20=1,Data!H20="Southern Soul"),1,0)</f>
        <v>0</v>
      </c>
      <c r="F20" s="36">
        <f t="shared" si="0"/>
        <v>0</v>
      </c>
      <c r="G20" s="46">
        <f t="shared" si="1"/>
        <v>0</v>
      </c>
      <c r="H20" s="46">
        <f t="shared" si="2"/>
        <v>0</v>
      </c>
      <c r="I20" s="46">
        <f t="shared" si="3"/>
        <v>0</v>
      </c>
      <c r="J20" s="46">
        <f t="shared" si="4"/>
        <v>0</v>
      </c>
      <c r="K20" s="46">
        <f t="shared" si="5"/>
        <v>1</v>
      </c>
      <c r="L20" s="46">
        <f t="shared" si="6"/>
        <v>1</v>
      </c>
    </row>
    <row r="21" spans="1:12" x14ac:dyDescent="0.15">
      <c r="A21" s="32">
        <f>Data!A21</f>
        <v>20</v>
      </c>
      <c r="B21" s="33">
        <f>Data!D21</f>
        <v>44308.716666666667</v>
      </c>
      <c r="C21" s="36">
        <f>IF(Data!E21="Yoga",1,0)</f>
        <v>0</v>
      </c>
      <c r="D21" s="36">
        <f>IF(AND(C21=1,Data!H21="Full Practice"),1,0)</f>
        <v>0</v>
      </c>
      <c r="E21" s="36">
        <f>IF(AND(C21=1,Data!H21="Southern Soul"),1,0)</f>
        <v>0</v>
      </c>
      <c r="F21" s="36">
        <f t="shared" si="0"/>
        <v>0</v>
      </c>
      <c r="G21" s="46">
        <f t="shared" si="1"/>
        <v>0</v>
      </c>
      <c r="H21" s="46">
        <f t="shared" si="2"/>
        <v>0</v>
      </c>
      <c r="I21" s="46">
        <f t="shared" si="3"/>
        <v>0</v>
      </c>
      <c r="J21" s="46">
        <f t="shared" si="4"/>
        <v>0</v>
      </c>
      <c r="K21" s="46">
        <f t="shared" si="5"/>
        <v>0</v>
      </c>
      <c r="L21" s="46">
        <f t="shared" si="6"/>
        <v>0</v>
      </c>
    </row>
    <row r="22" spans="1:12" x14ac:dyDescent="0.15">
      <c r="A22" s="32">
        <f>Data!A22</f>
        <v>21</v>
      </c>
      <c r="B22" s="33">
        <f>Data!D22</f>
        <v>44309.547222222223</v>
      </c>
      <c r="C22" s="36">
        <f>IF(Data!E22="Yoga",1,0)</f>
        <v>1</v>
      </c>
      <c r="D22" s="36">
        <f>IF(AND(C22=1,Data!H22="Full Practice"),1,0)</f>
        <v>1</v>
      </c>
      <c r="E22" s="36">
        <f>IF(AND(C22=1,Data!H22="Southern Soul"),1,0)</f>
        <v>0</v>
      </c>
      <c r="F22" s="36">
        <f t="shared" si="0"/>
        <v>0</v>
      </c>
      <c r="G22" s="46">
        <f t="shared" si="1"/>
        <v>0</v>
      </c>
      <c r="H22" s="46">
        <f t="shared" si="2"/>
        <v>0</v>
      </c>
      <c r="I22" s="46">
        <f t="shared" si="3"/>
        <v>1</v>
      </c>
      <c r="J22" s="46">
        <f t="shared" si="4"/>
        <v>1</v>
      </c>
      <c r="K22" s="46">
        <f t="shared" si="5"/>
        <v>1</v>
      </c>
      <c r="L22" s="46">
        <f t="shared" si="6"/>
        <v>1</v>
      </c>
    </row>
    <row r="23" spans="1:12" x14ac:dyDescent="0.15">
      <c r="A23" s="32">
        <f>Data!A23</f>
        <v>22</v>
      </c>
      <c r="B23" s="33">
        <f>Data!D23</f>
        <v>44310.313194444447</v>
      </c>
      <c r="C23" s="36">
        <f>IF(Data!E23="Yoga",1,0)</f>
        <v>0</v>
      </c>
      <c r="D23" s="36">
        <f>IF(AND(C23=1,Data!H23="Full Practice"),1,0)</f>
        <v>0</v>
      </c>
      <c r="E23" s="36">
        <f>IF(AND(C23=1,Data!H23="Southern Soul"),1,0)</f>
        <v>0</v>
      </c>
      <c r="F23" s="36">
        <f t="shared" si="0"/>
        <v>0</v>
      </c>
      <c r="G23" s="46">
        <f t="shared" si="1"/>
        <v>0</v>
      </c>
      <c r="H23" s="46">
        <f t="shared" si="2"/>
        <v>0</v>
      </c>
      <c r="I23" s="46">
        <f t="shared" si="3"/>
        <v>0</v>
      </c>
      <c r="J23" s="46">
        <f t="shared" si="4"/>
        <v>0</v>
      </c>
      <c r="K23" s="46">
        <f t="shared" si="5"/>
        <v>0</v>
      </c>
      <c r="L23" s="46">
        <f t="shared" si="6"/>
        <v>0</v>
      </c>
    </row>
    <row r="24" spans="1:12" x14ac:dyDescent="0.15">
      <c r="A24" s="32">
        <f>Data!A24</f>
        <v>23</v>
      </c>
      <c r="B24" s="33">
        <f>Data!D24</f>
        <v>44311.327777777777</v>
      </c>
      <c r="C24" s="36">
        <f>IF(Data!E24="Yoga",1,0)</f>
        <v>0</v>
      </c>
      <c r="D24" s="36">
        <f>IF(AND(C24=1,Data!H24="Full Practice"),1,0)</f>
        <v>0</v>
      </c>
      <c r="E24" s="36">
        <f>IF(AND(C24=1,Data!H24="Southern Soul"),1,0)</f>
        <v>0</v>
      </c>
      <c r="F24" s="36">
        <f t="shared" si="0"/>
        <v>0</v>
      </c>
      <c r="G24" s="46">
        <f t="shared" si="1"/>
        <v>0</v>
      </c>
      <c r="H24" s="46">
        <f t="shared" si="2"/>
        <v>0</v>
      </c>
      <c r="I24" s="46">
        <f t="shared" si="3"/>
        <v>0</v>
      </c>
      <c r="J24" s="46">
        <f t="shared" si="4"/>
        <v>0</v>
      </c>
      <c r="K24" s="46">
        <f t="shared" si="5"/>
        <v>0</v>
      </c>
      <c r="L24" s="46">
        <f t="shared" si="6"/>
        <v>0</v>
      </c>
    </row>
    <row r="25" spans="1:12" x14ac:dyDescent="0.15">
      <c r="A25" s="32">
        <f>Data!A25</f>
        <v>24</v>
      </c>
      <c r="B25" s="33">
        <f>Data!D25</f>
        <v>44312.521527777775</v>
      </c>
      <c r="C25" s="36">
        <f>IF(Data!E25="Yoga",1,0)</f>
        <v>1</v>
      </c>
      <c r="D25" s="36">
        <f>IF(AND(C25=1,Data!H25="Full Practice"),1,0)</f>
        <v>1</v>
      </c>
      <c r="E25" s="36">
        <f>IF(AND(C25=1,Data!H25="Southern Soul"),1,0)</f>
        <v>0</v>
      </c>
      <c r="F25" s="36">
        <f t="shared" si="0"/>
        <v>0</v>
      </c>
      <c r="G25" s="46">
        <f t="shared" si="1"/>
        <v>0</v>
      </c>
      <c r="H25" s="46">
        <f t="shared" si="2"/>
        <v>0</v>
      </c>
      <c r="I25" s="46">
        <f t="shared" si="3"/>
        <v>0</v>
      </c>
      <c r="J25" s="46">
        <f t="shared" si="4"/>
        <v>0</v>
      </c>
      <c r="K25" s="46">
        <f t="shared" si="5"/>
        <v>0</v>
      </c>
      <c r="L25" s="46">
        <f t="shared" si="6"/>
        <v>1</v>
      </c>
    </row>
    <row r="26" spans="1:12" x14ac:dyDescent="0.15">
      <c r="A26" s="32">
        <f>Data!A26</f>
        <v>25</v>
      </c>
      <c r="B26" s="33">
        <f>Data!D26</f>
        <v>44312.861111111109</v>
      </c>
      <c r="C26" s="36">
        <f>IF(Data!E26="Yoga",1,0)</f>
        <v>0</v>
      </c>
      <c r="D26" s="36">
        <f>IF(AND(C26=1,Data!H26="Full Practice"),1,0)</f>
        <v>0</v>
      </c>
      <c r="E26" s="36">
        <f>IF(AND(C26=1,Data!H26="Southern Soul"),1,0)</f>
        <v>0</v>
      </c>
      <c r="F26" s="36">
        <f t="shared" si="0"/>
        <v>0</v>
      </c>
      <c r="G26" s="46">
        <f t="shared" si="1"/>
        <v>0</v>
      </c>
      <c r="H26" s="46">
        <f t="shared" si="2"/>
        <v>0</v>
      </c>
      <c r="I26" s="46">
        <f t="shared" si="3"/>
        <v>0</v>
      </c>
      <c r="J26" s="46">
        <f t="shared" si="4"/>
        <v>0</v>
      </c>
      <c r="K26" s="46">
        <f t="shared" si="5"/>
        <v>0</v>
      </c>
      <c r="L26" s="46">
        <f t="shared" si="6"/>
        <v>0</v>
      </c>
    </row>
    <row r="27" spans="1:12" x14ac:dyDescent="0.15">
      <c r="A27" s="32">
        <f>Data!A27</f>
        <v>26</v>
      </c>
      <c r="B27" s="33">
        <f>Data!D27</f>
        <v>44313.535416666666</v>
      </c>
      <c r="C27" s="36">
        <f>IF(Data!E27="Yoga",1,0)</f>
        <v>1</v>
      </c>
      <c r="D27" s="36">
        <f>IF(AND(C27=1,Data!H27="Full Practice"),1,0)</f>
        <v>1</v>
      </c>
      <c r="E27" s="36">
        <f>IF(AND(C27=1,Data!H27="Southern Soul"),1,0)</f>
        <v>0</v>
      </c>
      <c r="F27" s="36">
        <f t="shared" si="0"/>
        <v>0</v>
      </c>
      <c r="G27" s="46">
        <f t="shared" si="1"/>
        <v>0</v>
      </c>
      <c r="H27" s="46">
        <f t="shared" si="2"/>
        <v>0</v>
      </c>
      <c r="I27" s="46">
        <f t="shared" si="3"/>
        <v>1</v>
      </c>
      <c r="J27" s="46">
        <f t="shared" si="4"/>
        <v>1</v>
      </c>
      <c r="K27" s="46">
        <f t="shared" si="5"/>
        <v>1</v>
      </c>
      <c r="L27" s="46">
        <f t="shared" si="6"/>
        <v>1</v>
      </c>
    </row>
    <row r="28" spans="1:12" x14ac:dyDescent="0.15">
      <c r="A28" s="32">
        <f>Data!A28</f>
        <v>27</v>
      </c>
      <c r="B28" s="33">
        <f>Data!D28</f>
        <v>44313.722222222219</v>
      </c>
      <c r="C28" s="36">
        <f>IF(Data!E28="Yoga",1,0)</f>
        <v>0</v>
      </c>
      <c r="D28" s="36">
        <f>IF(AND(C28=1,Data!H28="Full Practice"),1,0)</f>
        <v>0</v>
      </c>
      <c r="E28" s="36">
        <f>IF(AND(C28=1,Data!H28="Southern Soul"),1,0)</f>
        <v>0</v>
      </c>
      <c r="F28" s="36">
        <f t="shared" si="0"/>
        <v>0</v>
      </c>
      <c r="G28" s="46">
        <f t="shared" si="1"/>
        <v>0</v>
      </c>
      <c r="H28" s="46">
        <f t="shared" si="2"/>
        <v>0</v>
      </c>
      <c r="I28" s="46">
        <f t="shared" si="3"/>
        <v>0</v>
      </c>
      <c r="J28" s="46">
        <f t="shared" si="4"/>
        <v>0</v>
      </c>
      <c r="K28" s="46">
        <f t="shared" si="5"/>
        <v>0</v>
      </c>
      <c r="L28" s="46">
        <f t="shared" si="6"/>
        <v>0</v>
      </c>
    </row>
    <row r="29" spans="1:12" x14ac:dyDescent="0.15">
      <c r="A29" s="32">
        <f>Data!A29</f>
        <v>28</v>
      </c>
      <c r="B29" s="33">
        <f>Data!D29</f>
        <v>44315.51666666667</v>
      </c>
      <c r="C29" s="36">
        <f>IF(Data!E29="Yoga",1,0)</f>
        <v>1</v>
      </c>
      <c r="D29" s="36">
        <f>IF(AND(C29=1,Data!H29="Full Practice"),1,0)</f>
        <v>1</v>
      </c>
      <c r="E29" s="36">
        <f>IF(AND(C29=1,Data!H29="Southern Soul"),1,0)</f>
        <v>0</v>
      </c>
      <c r="F29" s="36">
        <f t="shared" si="0"/>
        <v>0</v>
      </c>
      <c r="G29" s="46">
        <f t="shared" si="1"/>
        <v>0</v>
      </c>
      <c r="H29" s="46">
        <f t="shared" si="2"/>
        <v>0</v>
      </c>
      <c r="I29" s="46">
        <f t="shared" si="3"/>
        <v>0</v>
      </c>
      <c r="J29" s="46">
        <f t="shared" si="4"/>
        <v>1</v>
      </c>
      <c r="K29" s="46">
        <f t="shared" si="5"/>
        <v>1</v>
      </c>
      <c r="L29" s="46">
        <f t="shared" si="6"/>
        <v>1</v>
      </c>
    </row>
    <row r="30" spans="1:12" x14ac:dyDescent="0.15">
      <c r="A30" s="32">
        <f>Data!A30</f>
        <v>29</v>
      </c>
      <c r="B30" s="33">
        <f>Data!D30</f>
        <v>44315.71875</v>
      </c>
      <c r="C30" s="36">
        <f>IF(Data!E30="Yoga",1,0)</f>
        <v>0</v>
      </c>
      <c r="D30" s="36">
        <f>IF(AND(C30=1,Data!H30="Full Practice"),1,0)</f>
        <v>0</v>
      </c>
      <c r="E30" s="36">
        <f>IF(AND(C30=1,Data!H30="Southern Soul"),1,0)</f>
        <v>0</v>
      </c>
      <c r="F30" s="36">
        <f t="shared" si="0"/>
        <v>0</v>
      </c>
      <c r="G30" s="46">
        <f t="shared" si="1"/>
        <v>0</v>
      </c>
      <c r="H30" s="46">
        <f t="shared" si="2"/>
        <v>0</v>
      </c>
      <c r="I30" s="46">
        <f t="shared" si="3"/>
        <v>0</v>
      </c>
      <c r="J30" s="46">
        <f t="shared" si="4"/>
        <v>0</v>
      </c>
      <c r="K30" s="46">
        <f t="shared" si="5"/>
        <v>0</v>
      </c>
      <c r="L30" s="46">
        <f t="shared" si="6"/>
        <v>0</v>
      </c>
    </row>
    <row r="31" spans="1:12" x14ac:dyDescent="0.15">
      <c r="A31" s="32">
        <f>Data!A31</f>
        <v>30</v>
      </c>
      <c r="B31" s="33">
        <f>Data!D31</f>
        <v>44316.794444444444</v>
      </c>
      <c r="C31" s="36">
        <f>IF(Data!E31="Yoga",1,0)</f>
        <v>1</v>
      </c>
      <c r="D31" s="36">
        <f>IF(AND(C31=1,Data!H31="Full Practice"),1,0)</f>
        <v>1</v>
      </c>
      <c r="E31" s="36">
        <f>IF(AND(C31=1,Data!H31="Southern Soul"),1,0)</f>
        <v>0</v>
      </c>
      <c r="F31" s="36">
        <f t="shared" si="0"/>
        <v>0</v>
      </c>
      <c r="G31" s="46">
        <f t="shared" si="1"/>
        <v>0</v>
      </c>
      <c r="H31" s="46">
        <f t="shared" si="2"/>
        <v>0</v>
      </c>
      <c r="I31" s="46">
        <f t="shared" si="3"/>
        <v>1</v>
      </c>
      <c r="J31" s="46">
        <f t="shared" si="4"/>
        <v>1</v>
      </c>
      <c r="K31" s="46">
        <f t="shared" si="5"/>
        <v>1</v>
      </c>
      <c r="L31" s="46">
        <f t="shared" si="6"/>
        <v>1</v>
      </c>
    </row>
    <row r="32" spans="1:12" x14ac:dyDescent="0.15">
      <c r="A32" s="32">
        <f>Data!A32</f>
        <v>31</v>
      </c>
      <c r="B32" s="33">
        <f>Data!D32</f>
        <v>44317.306250000001</v>
      </c>
      <c r="C32" s="36">
        <f>IF(Data!E32="Yoga",1,0)</f>
        <v>0</v>
      </c>
      <c r="D32" s="36">
        <f>IF(AND(C32=1,Data!H32="Full Practice"),1,0)</f>
        <v>0</v>
      </c>
      <c r="E32" s="36">
        <f>IF(AND(C32=1,Data!H32="Southern Soul"),1,0)</f>
        <v>0</v>
      </c>
      <c r="F32" s="36">
        <f t="shared" si="0"/>
        <v>0</v>
      </c>
      <c r="G32" s="46">
        <f t="shared" si="1"/>
        <v>0</v>
      </c>
      <c r="H32" s="46">
        <f t="shared" si="2"/>
        <v>0</v>
      </c>
      <c r="I32" s="46">
        <f t="shared" si="3"/>
        <v>0</v>
      </c>
      <c r="J32" s="46">
        <f t="shared" si="4"/>
        <v>0</v>
      </c>
      <c r="K32" s="46">
        <f t="shared" si="5"/>
        <v>0</v>
      </c>
      <c r="L32" s="46">
        <f t="shared" si="6"/>
        <v>0</v>
      </c>
    </row>
    <row r="33" spans="1:12" x14ac:dyDescent="0.15">
      <c r="A33" s="32">
        <f>Data!A33</f>
        <v>32</v>
      </c>
      <c r="B33" s="33">
        <f>Data!D33</f>
        <v>44319.519444444442</v>
      </c>
      <c r="C33" s="36">
        <f>IF(Data!E33="Yoga",1,0)</f>
        <v>1</v>
      </c>
      <c r="D33" s="36">
        <f>IF(AND(C33=1,Data!H33="Full Practice"),1,0)</f>
        <v>1</v>
      </c>
      <c r="E33" s="36">
        <f>IF(AND(C33=1,Data!H33="Southern Soul"),1,0)</f>
        <v>0</v>
      </c>
      <c r="F33" s="36">
        <f t="shared" si="0"/>
        <v>0</v>
      </c>
      <c r="G33" s="46">
        <f t="shared" si="1"/>
        <v>0</v>
      </c>
      <c r="H33" s="46">
        <f t="shared" si="2"/>
        <v>0</v>
      </c>
      <c r="I33" s="46">
        <f t="shared" si="3"/>
        <v>0</v>
      </c>
      <c r="J33" s="46">
        <f t="shared" si="4"/>
        <v>0</v>
      </c>
      <c r="K33" s="46">
        <f t="shared" si="5"/>
        <v>0</v>
      </c>
      <c r="L33" s="46">
        <f t="shared" si="6"/>
        <v>1</v>
      </c>
    </row>
    <row r="34" spans="1:12" x14ac:dyDescent="0.15">
      <c r="A34" s="32">
        <f>Data!A34</f>
        <v>33</v>
      </c>
      <c r="B34" s="33">
        <f>Data!D34</f>
        <v>44319.791666666664</v>
      </c>
      <c r="C34" s="36">
        <f>IF(Data!E34="Yoga",1,0)</f>
        <v>0</v>
      </c>
      <c r="D34" s="36">
        <f>IF(AND(C34=1,Data!H34="Full Practice"),1,0)</f>
        <v>0</v>
      </c>
      <c r="E34" s="36">
        <f>IF(AND(C34=1,Data!H34="Southern Soul"),1,0)</f>
        <v>0</v>
      </c>
      <c r="F34" s="36">
        <f t="shared" ref="F34:F65" si="7">IF(AND(C34=1,D34=0,E34=0),1,0)</f>
        <v>0</v>
      </c>
      <c r="G34" s="46">
        <f t="shared" si="1"/>
        <v>0</v>
      </c>
      <c r="H34" s="46">
        <f t="shared" si="2"/>
        <v>0</v>
      </c>
      <c r="I34" s="46">
        <f t="shared" si="3"/>
        <v>0</v>
      </c>
      <c r="J34" s="46">
        <f t="shared" si="4"/>
        <v>0</v>
      </c>
      <c r="K34" s="46">
        <f t="shared" si="5"/>
        <v>0</v>
      </c>
      <c r="L34" s="46">
        <f t="shared" si="6"/>
        <v>0</v>
      </c>
    </row>
    <row r="35" spans="1:12" x14ac:dyDescent="0.15">
      <c r="A35" s="32">
        <f>Data!A35</f>
        <v>34</v>
      </c>
      <c r="B35" s="33">
        <f>Data!D35</f>
        <v>44321.53125</v>
      </c>
      <c r="C35" s="36">
        <f>IF(Data!E35="Yoga",1,0)</f>
        <v>1</v>
      </c>
      <c r="D35" s="36">
        <f>IF(AND(C35=1,Data!H35="Full Practice"),1,0)</f>
        <v>1</v>
      </c>
      <c r="E35" s="36">
        <f>IF(AND(C35=1,Data!H35="Southern Soul"),1,0)</f>
        <v>0</v>
      </c>
      <c r="F35" s="36">
        <f t="shared" si="7"/>
        <v>0</v>
      </c>
      <c r="G35" s="46">
        <f t="shared" si="1"/>
        <v>0</v>
      </c>
      <c r="H35" s="46">
        <f t="shared" si="2"/>
        <v>0</v>
      </c>
      <c r="I35" s="46">
        <f t="shared" si="3"/>
        <v>0</v>
      </c>
      <c r="J35" s="46">
        <f t="shared" si="4"/>
        <v>0</v>
      </c>
      <c r="K35" s="46">
        <f t="shared" si="5"/>
        <v>1</v>
      </c>
      <c r="L35" s="46">
        <f t="shared" si="6"/>
        <v>1</v>
      </c>
    </row>
    <row r="36" spans="1:12" x14ac:dyDescent="0.15">
      <c r="A36" s="32">
        <f>Data!A36</f>
        <v>35</v>
      </c>
      <c r="B36" s="33">
        <f>Data!D36</f>
        <v>44322.51458333333</v>
      </c>
      <c r="C36" s="36">
        <f>IF(Data!E36="Yoga",1,0)</f>
        <v>1</v>
      </c>
      <c r="D36" s="36">
        <f>IF(AND(C36=1,Data!H36="Full Practice"),1,0)</f>
        <v>1</v>
      </c>
      <c r="E36" s="36">
        <f>IF(AND(C36=1,Data!H36="Southern Soul"),1,0)</f>
        <v>0</v>
      </c>
      <c r="F36" s="36">
        <f t="shared" si="7"/>
        <v>0</v>
      </c>
      <c r="G36" s="46">
        <f t="shared" si="1"/>
        <v>0</v>
      </c>
      <c r="H36" s="46">
        <f t="shared" si="2"/>
        <v>1</v>
      </c>
      <c r="I36" s="46">
        <f t="shared" si="3"/>
        <v>1</v>
      </c>
      <c r="J36" s="46">
        <f t="shared" si="4"/>
        <v>1</v>
      </c>
      <c r="K36" s="46">
        <f t="shared" si="5"/>
        <v>1</v>
      </c>
      <c r="L36" s="46">
        <f t="shared" si="6"/>
        <v>1</v>
      </c>
    </row>
    <row r="37" spans="1:12" x14ac:dyDescent="0.15">
      <c r="A37" s="32">
        <f>Data!A37</f>
        <v>36</v>
      </c>
      <c r="B37" s="33">
        <f>Data!D37</f>
        <v>44322.82916666667</v>
      </c>
      <c r="C37" s="36">
        <f>IF(Data!E37="Yoga",1,0)</f>
        <v>0</v>
      </c>
      <c r="D37" s="36">
        <f>IF(AND(C37=1,Data!H37="Full Practice"),1,0)</f>
        <v>0</v>
      </c>
      <c r="E37" s="36">
        <f>IF(AND(C37=1,Data!H37="Southern Soul"),1,0)</f>
        <v>0</v>
      </c>
      <c r="F37" s="36">
        <f t="shared" si="7"/>
        <v>0</v>
      </c>
      <c r="G37" s="46">
        <f t="shared" si="1"/>
        <v>0</v>
      </c>
      <c r="H37" s="46">
        <f t="shared" si="2"/>
        <v>0</v>
      </c>
      <c r="I37" s="46">
        <f t="shared" si="3"/>
        <v>0</v>
      </c>
      <c r="J37" s="46">
        <f t="shared" si="4"/>
        <v>0</v>
      </c>
      <c r="K37" s="46">
        <f t="shared" si="5"/>
        <v>0</v>
      </c>
      <c r="L37" s="46">
        <f t="shared" si="6"/>
        <v>0</v>
      </c>
    </row>
    <row r="38" spans="1:12" x14ac:dyDescent="0.15">
      <c r="A38" s="32">
        <f>Data!A38</f>
        <v>37</v>
      </c>
      <c r="B38" s="33">
        <f>Data!D38</f>
        <v>44324.315972222219</v>
      </c>
      <c r="C38" s="36">
        <f>IF(Data!E38="Yoga",1,0)</f>
        <v>0</v>
      </c>
      <c r="D38" s="36">
        <f>IF(AND(C38=1,Data!H38="Full Practice"),1,0)</f>
        <v>0</v>
      </c>
      <c r="E38" s="36">
        <f>IF(AND(C38=1,Data!H38="Southern Soul"),1,0)</f>
        <v>0</v>
      </c>
      <c r="F38" s="36">
        <f t="shared" si="7"/>
        <v>0</v>
      </c>
      <c r="G38" s="46">
        <f t="shared" si="1"/>
        <v>0</v>
      </c>
      <c r="H38" s="46">
        <f t="shared" si="2"/>
        <v>0</v>
      </c>
      <c r="I38" s="46">
        <f t="shared" si="3"/>
        <v>0</v>
      </c>
      <c r="J38" s="46">
        <f t="shared" si="4"/>
        <v>0</v>
      </c>
      <c r="K38" s="46">
        <f t="shared" si="5"/>
        <v>0</v>
      </c>
      <c r="L38" s="46">
        <f t="shared" si="6"/>
        <v>0</v>
      </c>
    </row>
    <row r="39" spans="1:12" x14ac:dyDescent="0.15">
      <c r="A39" s="32">
        <f>Data!A39</f>
        <v>38</v>
      </c>
      <c r="B39" s="33">
        <f>Data!D39</f>
        <v>44325.726388888892</v>
      </c>
      <c r="C39" s="36">
        <f>IF(Data!E39="Yoga",1,0)</f>
        <v>0</v>
      </c>
      <c r="D39" s="36">
        <f>IF(AND(C39=1,Data!H39="Full Practice"),1,0)</f>
        <v>0</v>
      </c>
      <c r="E39" s="36">
        <f>IF(AND(C39=1,Data!H39="Southern Soul"),1,0)</f>
        <v>0</v>
      </c>
      <c r="F39" s="36">
        <f t="shared" si="7"/>
        <v>0</v>
      </c>
      <c r="G39" s="46">
        <f t="shared" si="1"/>
        <v>0</v>
      </c>
      <c r="H39" s="46">
        <f t="shared" si="2"/>
        <v>0</v>
      </c>
      <c r="I39" s="46">
        <f t="shared" si="3"/>
        <v>0</v>
      </c>
      <c r="J39" s="46">
        <f t="shared" si="4"/>
        <v>0</v>
      </c>
      <c r="K39" s="46">
        <f t="shared" si="5"/>
        <v>0</v>
      </c>
      <c r="L39" s="46">
        <f t="shared" si="6"/>
        <v>0</v>
      </c>
    </row>
    <row r="40" spans="1:12" x14ac:dyDescent="0.15">
      <c r="A40" s="32">
        <f>Data!A40</f>
        <v>39</v>
      </c>
      <c r="B40" s="33">
        <f>Data!D40</f>
        <v>44325.726388888892</v>
      </c>
      <c r="C40" s="36">
        <f>IF(Data!E40="Yoga",1,0)</f>
        <v>0</v>
      </c>
      <c r="D40" s="36">
        <f>IF(AND(C40=1,Data!H40="Full Practice"),1,0)</f>
        <v>0</v>
      </c>
      <c r="E40" s="36">
        <f>IF(AND(C40=1,Data!H40="Southern Soul"),1,0)</f>
        <v>0</v>
      </c>
      <c r="F40" s="36">
        <f t="shared" si="7"/>
        <v>0</v>
      </c>
      <c r="G40" s="46">
        <f t="shared" ref="G40:G71" si="8">IF(
OR(
AND(B40-B39&lt;0.5,C40=1,C39=1),
AND(B40-B38&lt;0.5,C40=1,C38=1),
AND(B40-B37&lt;0.5,C40=1,C37=1),
AND(B40-B36&lt;0.5,C40=1,C36=1),
AND(B40-B35&lt;0.5,C40=1,C35=1),
AND(B40-B34&lt;0.5,C40=1,C34=1)
),1,0)</f>
        <v>0</v>
      </c>
      <c r="H40" s="46">
        <f t="shared" ref="H40:H71" si="9">IF(
OR(
AND(B40-B39&lt;1,C40=1,C39=1),
AND(B40-B38&lt;1,C40=1,C38=1),
AND(B40-B37&lt;1,C40=1,C37=1),
AND(B40-B36&lt;1,C40=1,C36=1),
AND(B40-B35&lt;1,C40=1,C35=1),
AND(B40-B34&lt;1,C40=1,C34=1)
),1,0)</f>
        <v>0</v>
      </c>
      <c r="I40" s="46">
        <f t="shared" ref="I40:I71" si="10">IF(
OR(
AND(B40-B39&lt;1.5,C40=1,C39=1),
AND(B40-B38&lt;1.5,C40=1,C38=1),
AND(B40-B37&lt;1.5,C40=1,C37=1),
AND(B40-B36&lt;1.5,C40=1,C36=1),
AND(B40-B35&lt;1.5,C40=1,C35=1),
AND(B40-B34&lt;1.5,C40=1,C34=1)
),1,0)</f>
        <v>0</v>
      </c>
      <c r="J40" s="46">
        <f t="shared" ref="J40:J71" si="11">IF(
OR(
AND(B40-B39&lt;2,C40=1,C39=1),
AND(B40-B38&lt;2,C40=1,C38=1),
AND(B40-B37&lt;2,C40=1,C37=1),
AND(B40-B36&lt;2,C40=1,C36=1),
AND(B40-B35&lt;2,C40=1,C35=1),
AND(B40-B34&lt;2,C40=1,C34=1)
),1,0)</f>
        <v>0</v>
      </c>
      <c r="K40" s="46">
        <f t="shared" ref="K40:K71" si="12">IF(
OR(
AND(B40-B39&lt;2.5,C40=1,C39=1),
AND(B40-B38&lt;2.5,C40=1,C38=1),
AND(B40-B37&lt;2.5,C40=1,C37=1),
AND(B40-B36&lt;2.5,C40=1,C36=1),
AND(B40-B35&lt;2.5,C40=1,C35=1),
AND(B40-B34&lt;2.5,C40=1,C34=1)
),1,0)</f>
        <v>0</v>
      </c>
      <c r="L40" s="46">
        <f t="shared" ref="L40:L71" si="13">IF(
OR(
AND(B40-B39&lt;3,C40=1,C39=1),
AND(B40-B38&lt;3,C40=1,C38=1),
AND(B40-B37&lt;3,C40=1,C37=1),
AND(B40-B36&lt;3,C40=1,C36=1),
AND(B40-B35&lt;3,C40=1,C35=1),
AND(B40-B34&lt;3,C40=1,C34=1)
),1,0)</f>
        <v>0</v>
      </c>
    </row>
    <row r="41" spans="1:12" x14ac:dyDescent="0.15">
      <c r="A41" s="32">
        <f>Data!A41</f>
        <v>40</v>
      </c>
      <c r="B41" s="33">
        <f>Data!D41</f>
        <v>44326.52847222222</v>
      </c>
      <c r="C41" s="36">
        <f>IF(Data!E41="Yoga",1,0)</f>
        <v>1</v>
      </c>
      <c r="D41" s="36">
        <f>IF(AND(C41=1,Data!H41="Full Practice"),1,0)</f>
        <v>1</v>
      </c>
      <c r="E41" s="36">
        <f>IF(AND(C41=1,Data!H41="Southern Soul"),1,0)</f>
        <v>0</v>
      </c>
      <c r="F41" s="36">
        <f t="shared" si="7"/>
        <v>0</v>
      </c>
      <c r="G41" s="46">
        <f t="shared" si="8"/>
        <v>0</v>
      </c>
      <c r="H41" s="46">
        <f t="shared" si="9"/>
        <v>0</v>
      </c>
      <c r="I41" s="46">
        <f t="shared" si="10"/>
        <v>0</v>
      </c>
      <c r="J41" s="46">
        <f t="shared" si="11"/>
        <v>0</v>
      </c>
      <c r="K41" s="46">
        <f t="shared" si="12"/>
        <v>0</v>
      </c>
      <c r="L41" s="46">
        <f t="shared" si="13"/>
        <v>0</v>
      </c>
    </row>
    <row r="42" spans="1:12" x14ac:dyDescent="0.15">
      <c r="A42" s="32">
        <f>Data!A42</f>
        <v>41</v>
      </c>
      <c r="B42" s="33">
        <f>Data!D42</f>
        <v>44326.817361111112</v>
      </c>
      <c r="C42" s="36">
        <f>IF(Data!E42="Yoga",1,0)</f>
        <v>0</v>
      </c>
      <c r="D42" s="36">
        <f>IF(AND(C42=1,Data!H42="Full Practice"),1,0)</f>
        <v>0</v>
      </c>
      <c r="E42" s="36">
        <f>IF(AND(C42=1,Data!H42="Southern Soul"),1,0)</f>
        <v>0</v>
      </c>
      <c r="F42" s="36">
        <f t="shared" si="7"/>
        <v>0</v>
      </c>
      <c r="G42" s="46">
        <f t="shared" si="8"/>
        <v>0</v>
      </c>
      <c r="H42" s="46">
        <f t="shared" si="9"/>
        <v>0</v>
      </c>
      <c r="I42" s="46">
        <f t="shared" si="10"/>
        <v>0</v>
      </c>
      <c r="J42" s="46">
        <f t="shared" si="11"/>
        <v>0</v>
      </c>
      <c r="K42" s="46">
        <f t="shared" si="12"/>
        <v>0</v>
      </c>
      <c r="L42" s="46">
        <f t="shared" si="13"/>
        <v>0</v>
      </c>
    </row>
    <row r="43" spans="1:12" x14ac:dyDescent="0.15">
      <c r="A43" s="32">
        <f>Data!A43</f>
        <v>42</v>
      </c>
      <c r="B43" s="33">
        <f>Data!D43</f>
        <v>44326.817361111112</v>
      </c>
      <c r="C43" s="36">
        <f>IF(Data!E43="Yoga",1,0)</f>
        <v>0</v>
      </c>
      <c r="D43" s="36">
        <f>IF(AND(C43=1,Data!H43="Full Practice"),1,0)</f>
        <v>0</v>
      </c>
      <c r="E43" s="36">
        <f>IF(AND(C43=1,Data!H43="Southern Soul"),1,0)</f>
        <v>0</v>
      </c>
      <c r="F43" s="36">
        <f t="shared" si="7"/>
        <v>0</v>
      </c>
      <c r="G43" s="46">
        <f t="shared" si="8"/>
        <v>0</v>
      </c>
      <c r="H43" s="46">
        <f t="shared" si="9"/>
        <v>0</v>
      </c>
      <c r="I43" s="46">
        <f t="shared" si="10"/>
        <v>0</v>
      </c>
      <c r="J43" s="46">
        <f t="shared" si="11"/>
        <v>0</v>
      </c>
      <c r="K43" s="46">
        <f t="shared" si="12"/>
        <v>0</v>
      </c>
      <c r="L43" s="46">
        <f t="shared" si="13"/>
        <v>0</v>
      </c>
    </row>
    <row r="44" spans="1:12" x14ac:dyDescent="0.15">
      <c r="A44" s="32">
        <f>Data!A44</f>
        <v>43</v>
      </c>
      <c r="B44" s="33">
        <f>Data!D44</f>
        <v>44327.511805555558</v>
      </c>
      <c r="C44" s="36">
        <f>IF(Data!E44="Yoga",1,0)</f>
        <v>1</v>
      </c>
      <c r="D44" s="36">
        <f>IF(AND(C44=1,Data!H44="Full Practice"),1,0)</f>
        <v>1</v>
      </c>
      <c r="E44" s="36">
        <f>IF(AND(C44=1,Data!H44="Southern Soul"),1,0)</f>
        <v>0</v>
      </c>
      <c r="F44" s="36">
        <f t="shared" si="7"/>
        <v>0</v>
      </c>
      <c r="G44" s="46">
        <f t="shared" si="8"/>
        <v>0</v>
      </c>
      <c r="H44" s="46">
        <f t="shared" si="9"/>
        <v>1</v>
      </c>
      <c r="I44" s="46">
        <f t="shared" si="10"/>
        <v>1</v>
      </c>
      <c r="J44" s="46">
        <f t="shared" si="11"/>
        <v>1</v>
      </c>
      <c r="K44" s="46">
        <f t="shared" si="12"/>
        <v>1</v>
      </c>
      <c r="L44" s="46">
        <f t="shared" si="13"/>
        <v>1</v>
      </c>
    </row>
    <row r="45" spans="1:12" x14ac:dyDescent="0.15">
      <c r="A45" s="32">
        <f>Data!A45</f>
        <v>44</v>
      </c>
      <c r="B45" s="33">
        <f>Data!D45</f>
        <v>44327.720833333333</v>
      </c>
      <c r="C45" s="36">
        <f>IF(Data!E45="Yoga",1,0)</f>
        <v>0</v>
      </c>
      <c r="D45" s="36">
        <f>IF(AND(C45=1,Data!H45="Full Practice"),1,0)</f>
        <v>0</v>
      </c>
      <c r="E45" s="36">
        <f>IF(AND(C45=1,Data!H45="Southern Soul"),1,0)</f>
        <v>0</v>
      </c>
      <c r="F45" s="36">
        <f t="shared" si="7"/>
        <v>0</v>
      </c>
      <c r="G45" s="46">
        <f t="shared" si="8"/>
        <v>0</v>
      </c>
      <c r="H45" s="46">
        <f t="shared" si="9"/>
        <v>0</v>
      </c>
      <c r="I45" s="46">
        <f t="shared" si="10"/>
        <v>0</v>
      </c>
      <c r="J45" s="46">
        <f t="shared" si="11"/>
        <v>0</v>
      </c>
      <c r="K45" s="46">
        <f t="shared" si="12"/>
        <v>0</v>
      </c>
      <c r="L45" s="46">
        <f t="shared" si="13"/>
        <v>0</v>
      </c>
    </row>
    <row r="46" spans="1:12" x14ac:dyDescent="0.15">
      <c r="A46" s="32">
        <f>Data!A46</f>
        <v>45</v>
      </c>
      <c r="B46" s="33">
        <f>Data!D46</f>
        <v>44328.536111111112</v>
      </c>
      <c r="C46" s="36">
        <f>IF(Data!E46="Yoga",1,0)</f>
        <v>0</v>
      </c>
      <c r="D46" s="36">
        <f>IF(AND(C46=1,Data!H46="Full Practice"),1,0)</f>
        <v>0</v>
      </c>
      <c r="E46" s="36">
        <f>IF(AND(C46=1,Data!H46="Southern Soul"),1,0)</f>
        <v>0</v>
      </c>
      <c r="F46" s="36">
        <f t="shared" si="7"/>
        <v>0</v>
      </c>
      <c r="G46" s="46">
        <f t="shared" si="8"/>
        <v>0</v>
      </c>
      <c r="H46" s="46">
        <f t="shared" si="9"/>
        <v>0</v>
      </c>
      <c r="I46" s="46">
        <f t="shared" si="10"/>
        <v>0</v>
      </c>
      <c r="J46" s="46">
        <f t="shared" si="11"/>
        <v>0</v>
      </c>
      <c r="K46" s="46">
        <f t="shared" si="12"/>
        <v>0</v>
      </c>
      <c r="L46" s="46">
        <f t="shared" si="13"/>
        <v>0</v>
      </c>
    </row>
    <row r="47" spans="1:12" x14ac:dyDescent="0.15">
      <c r="A47" s="32">
        <f>Data!A47</f>
        <v>46</v>
      </c>
      <c r="B47" s="33">
        <f>Data!D47</f>
        <v>44328.806944444441</v>
      </c>
      <c r="C47" s="36">
        <f>IF(Data!E47="Yoga",1,0)</f>
        <v>1</v>
      </c>
      <c r="D47" s="36">
        <f>IF(AND(C47=1,Data!H47="Full Practice"),1,0)</f>
        <v>1</v>
      </c>
      <c r="E47" s="36">
        <f>IF(AND(C47=1,Data!H47="Southern Soul"),1,0)</f>
        <v>0</v>
      </c>
      <c r="F47" s="36">
        <f t="shared" si="7"/>
        <v>0</v>
      </c>
      <c r="G47" s="46">
        <f t="shared" si="8"/>
        <v>0</v>
      </c>
      <c r="H47" s="46">
        <f t="shared" si="9"/>
        <v>0</v>
      </c>
      <c r="I47" s="46">
        <f t="shared" si="10"/>
        <v>1</v>
      </c>
      <c r="J47" s="46">
        <f t="shared" si="11"/>
        <v>1</v>
      </c>
      <c r="K47" s="46">
        <f t="shared" si="12"/>
        <v>1</v>
      </c>
      <c r="L47" s="46">
        <f t="shared" si="13"/>
        <v>1</v>
      </c>
    </row>
    <row r="48" spans="1:12" x14ac:dyDescent="0.15">
      <c r="A48" s="32">
        <f>Data!A48</f>
        <v>47</v>
      </c>
      <c r="B48" s="33">
        <f>Data!D48</f>
        <v>44329.538888888892</v>
      </c>
      <c r="C48" s="36">
        <f>IF(Data!E48="Yoga",1,0)</f>
        <v>1</v>
      </c>
      <c r="D48" s="36">
        <f>IF(AND(C48=1,Data!H48="Full Practice"),1,0)</f>
        <v>1</v>
      </c>
      <c r="E48" s="36">
        <f>IF(AND(C48=1,Data!H48="Southern Soul"),1,0)</f>
        <v>0</v>
      </c>
      <c r="F48" s="36">
        <f t="shared" si="7"/>
        <v>0</v>
      </c>
      <c r="G48" s="46">
        <f t="shared" si="8"/>
        <v>0</v>
      </c>
      <c r="H48" s="46">
        <f t="shared" si="9"/>
        <v>1</v>
      </c>
      <c r="I48" s="46">
        <f t="shared" si="10"/>
        <v>1</v>
      </c>
      <c r="J48" s="46">
        <f t="shared" si="11"/>
        <v>1</v>
      </c>
      <c r="K48" s="46">
        <f t="shared" si="12"/>
        <v>1</v>
      </c>
      <c r="L48" s="46">
        <f t="shared" si="13"/>
        <v>1</v>
      </c>
    </row>
    <row r="49" spans="1:12" x14ac:dyDescent="0.15">
      <c r="A49" s="32">
        <f>Data!A49</f>
        <v>48</v>
      </c>
      <c r="B49" s="33">
        <f>Data!D49</f>
        <v>44329.861111111109</v>
      </c>
      <c r="C49" s="36">
        <f>IF(Data!E49="Yoga",1,0)</f>
        <v>0</v>
      </c>
      <c r="D49" s="36">
        <f>IF(AND(C49=1,Data!H49="Full Practice"),1,0)</f>
        <v>0</v>
      </c>
      <c r="E49" s="36">
        <f>IF(AND(C49=1,Data!H49="Southern Soul"),1,0)</f>
        <v>0</v>
      </c>
      <c r="F49" s="36">
        <f t="shared" si="7"/>
        <v>0</v>
      </c>
      <c r="G49" s="46">
        <f t="shared" si="8"/>
        <v>0</v>
      </c>
      <c r="H49" s="46">
        <f t="shared" si="9"/>
        <v>0</v>
      </c>
      <c r="I49" s="46">
        <f t="shared" si="10"/>
        <v>0</v>
      </c>
      <c r="J49" s="46">
        <f t="shared" si="11"/>
        <v>0</v>
      </c>
      <c r="K49" s="46">
        <f t="shared" si="12"/>
        <v>0</v>
      </c>
      <c r="L49" s="46">
        <f t="shared" si="13"/>
        <v>0</v>
      </c>
    </row>
    <row r="50" spans="1:12" x14ac:dyDescent="0.15">
      <c r="A50" s="32">
        <f>Data!A50</f>
        <v>49</v>
      </c>
      <c r="B50" s="33">
        <f>Data!D50</f>
        <v>44330.597222222219</v>
      </c>
      <c r="C50" s="36">
        <f>IF(Data!E50="Yoga",1,0)</f>
        <v>0</v>
      </c>
      <c r="D50" s="36">
        <f>IF(AND(C50=1,Data!H50="Full Practice"),1,0)</f>
        <v>0</v>
      </c>
      <c r="E50" s="36">
        <f>IF(AND(C50=1,Data!H50="Southern Soul"),1,0)</f>
        <v>0</v>
      </c>
      <c r="F50" s="36">
        <f t="shared" si="7"/>
        <v>0</v>
      </c>
      <c r="G50" s="46">
        <f t="shared" si="8"/>
        <v>0</v>
      </c>
      <c r="H50" s="46">
        <f t="shared" si="9"/>
        <v>0</v>
      </c>
      <c r="I50" s="46">
        <f t="shared" si="10"/>
        <v>0</v>
      </c>
      <c r="J50" s="46">
        <f t="shared" si="11"/>
        <v>0</v>
      </c>
      <c r="K50" s="46">
        <f t="shared" si="12"/>
        <v>0</v>
      </c>
      <c r="L50" s="46">
        <f t="shared" si="13"/>
        <v>0</v>
      </c>
    </row>
    <row r="51" spans="1:12" x14ac:dyDescent="0.15">
      <c r="A51" s="32">
        <f>Data!A51</f>
        <v>50</v>
      </c>
      <c r="B51" s="33">
        <f>Data!D51</f>
        <v>44332.32916666667</v>
      </c>
      <c r="C51" s="36">
        <f>IF(Data!E51="Yoga",1,0)</f>
        <v>0</v>
      </c>
      <c r="D51" s="36">
        <f>IF(AND(C51=1,Data!H51="Full Practice"),1,0)</f>
        <v>0</v>
      </c>
      <c r="E51" s="36">
        <f>IF(AND(C51=1,Data!H51="Southern Soul"),1,0)</f>
        <v>0</v>
      </c>
      <c r="F51" s="36">
        <f t="shared" si="7"/>
        <v>0</v>
      </c>
      <c r="G51" s="46">
        <f t="shared" si="8"/>
        <v>0</v>
      </c>
      <c r="H51" s="46">
        <f t="shared" si="9"/>
        <v>0</v>
      </c>
      <c r="I51" s="46">
        <f t="shared" si="10"/>
        <v>0</v>
      </c>
      <c r="J51" s="46">
        <f t="shared" si="11"/>
        <v>0</v>
      </c>
      <c r="K51" s="46">
        <f t="shared" si="12"/>
        <v>0</v>
      </c>
      <c r="L51" s="46">
        <f t="shared" si="13"/>
        <v>0</v>
      </c>
    </row>
    <row r="52" spans="1:12" x14ac:dyDescent="0.15">
      <c r="A52" s="32">
        <f>Data!A52</f>
        <v>51</v>
      </c>
      <c r="B52" s="33">
        <f>Data!D52</f>
        <v>44333.554166666669</v>
      </c>
      <c r="C52" s="36">
        <f>IF(Data!E52="Yoga",1,0)</f>
        <v>1</v>
      </c>
      <c r="D52" s="36">
        <f>IF(AND(C52=1,Data!H52="Full Practice"),1,0)</f>
        <v>1</v>
      </c>
      <c r="E52" s="36">
        <f>IF(AND(C52=1,Data!H52="Southern Soul"),1,0)</f>
        <v>0</v>
      </c>
      <c r="F52" s="36">
        <f t="shared" si="7"/>
        <v>0</v>
      </c>
      <c r="G52" s="46">
        <f t="shared" si="8"/>
        <v>0</v>
      </c>
      <c r="H52" s="46">
        <f t="shared" si="9"/>
        <v>0</v>
      </c>
      <c r="I52" s="46">
        <f t="shared" si="10"/>
        <v>0</v>
      </c>
      <c r="J52" s="46">
        <f t="shared" si="11"/>
        <v>0</v>
      </c>
      <c r="K52" s="46">
        <f t="shared" si="12"/>
        <v>0</v>
      </c>
      <c r="L52" s="46">
        <f t="shared" si="13"/>
        <v>0</v>
      </c>
    </row>
    <row r="53" spans="1:12" x14ac:dyDescent="0.15">
      <c r="A53" s="32">
        <f>Data!A53</f>
        <v>52</v>
      </c>
      <c r="B53" s="33">
        <f>Data!D53</f>
        <v>44333.570138888892</v>
      </c>
      <c r="C53" s="36">
        <f>IF(Data!E53="Yoga",1,0)</f>
        <v>0</v>
      </c>
      <c r="D53" s="36">
        <f>IF(AND(C53=1,Data!H53="Full Practice"),1,0)</f>
        <v>0</v>
      </c>
      <c r="E53" s="36">
        <f>IF(AND(C53=1,Data!H53="Southern Soul"),1,0)</f>
        <v>0</v>
      </c>
      <c r="F53" s="36">
        <f t="shared" si="7"/>
        <v>0</v>
      </c>
      <c r="G53" s="46">
        <f t="shared" si="8"/>
        <v>0</v>
      </c>
      <c r="H53" s="46">
        <f t="shared" si="9"/>
        <v>0</v>
      </c>
      <c r="I53" s="46">
        <f t="shared" si="10"/>
        <v>0</v>
      </c>
      <c r="J53" s="46">
        <f t="shared" si="11"/>
        <v>0</v>
      </c>
      <c r="K53" s="46">
        <f t="shared" si="12"/>
        <v>0</v>
      </c>
      <c r="L53" s="46">
        <f t="shared" si="13"/>
        <v>0</v>
      </c>
    </row>
    <row r="54" spans="1:12" x14ac:dyDescent="0.15">
      <c r="A54" s="32">
        <f>Data!A54</f>
        <v>53</v>
      </c>
      <c r="B54" s="33">
        <f>Data!D54</f>
        <v>44334.538194444445</v>
      </c>
      <c r="C54" s="36">
        <f>IF(Data!E54="Yoga",1,0)</f>
        <v>1</v>
      </c>
      <c r="D54" s="36">
        <f>IF(AND(C54=1,Data!H54="Full Practice"),1,0)</f>
        <v>1</v>
      </c>
      <c r="E54" s="36">
        <f>IF(AND(C54=1,Data!H54="Southern Soul"),1,0)</f>
        <v>0</v>
      </c>
      <c r="F54" s="36">
        <f t="shared" si="7"/>
        <v>0</v>
      </c>
      <c r="G54" s="46">
        <f t="shared" si="8"/>
        <v>0</v>
      </c>
      <c r="H54" s="46">
        <f t="shared" si="9"/>
        <v>1</v>
      </c>
      <c r="I54" s="46">
        <f t="shared" si="10"/>
        <v>1</v>
      </c>
      <c r="J54" s="46">
        <f t="shared" si="11"/>
        <v>1</v>
      </c>
      <c r="K54" s="46">
        <f t="shared" si="12"/>
        <v>1</v>
      </c>
      <c r="L54" s="46">
        <f t="shared" si="13"/>
        <v>1</v>
      </c>
    </row>
    <row r="55" spans="1:12" x14ac:dyDescent="0.15">
      <c r="A55" s="32">
        <f>Data!A55</f>
        <v>54</v>
      </c>
      <c r="B55" s="33">
        <f>Data!D55</f>
        <v>44334.840277777781</v>
      </c>
      <c r="C55" s="36">
        <f>IF(Data!E55="Yoga",1,0)</f>
        <v>0</v>
      </c>
      <c r="D55" s="36">
        <f>IF(AND(C55=1,Data!H55="Full Practice"),1,0)</f>
        <v>0</v>
      </c>
      <c r="E55" s="36">
        <f>IF(AND(C55=1,Data!H55="Southern Soul"),1,0)</f>
        <v>0</v>
      </c>
      <c r="F55" s="36">
        <f t="shared" si="7"/>
        <v>0</v>
      </c>
      <c r="G55" s="46">
        <f t="shared" si="8"/>
        <v>0</v>
      </c>
      <c r="H55" s="46">
        <f t="shared" si="9"/>
        <v>0</v>
      </c>
      <c r="I55" s="46">
        <f t="shared" si="10"/>
        <v>0</v>
      </c>
      <c r="J55" s="46">
        <f t="shared" si="11"/>
        <v>0</v>
      </c>
      <c r="K55" s="46">
        <f t="shared" si="12"/>
        <v>0</v>
      </c>
      <c r="L55" s="46">
        <f t="shared" si="13"/>
        <v>0</v>
      </c>
    </row>
    <row r="56" spans="1:12" x14ac:dyDescent="0.15">
      <c r="A56" s="32">
        <f>Data!A56</f>
        <v>55</v>
      </c>
      <c r="B56" s="33">
        <f>Data!D56</f>
        <v>44336.529166666667</v>
      </c>
      <c r="C56" s="36">
        <f>IF(Data!E56="Yoga",1,0)</f>
        <v>1</v>
      </c>
      <c r="D56" s="36">
        <f>IF(AND(C56=1,Data!H56="Full Practice"),1,0)</f>
        <v>1</v>
      </c>
      <c r="E56" s="36">
        <f>IF(AND(C56=1,Data!H56="Southern Soul"),1,0)</f>
        <v>0</v>
      </c>
      <c r="F56" s="36">
        <f t="shared" si="7"/>
        <v>0</v>
      </c>
      <c r="G56" s="46">
        <f t="shared" si="8"/>
        <v>0</v>
      </c>
      <c r="H56" s="46">
        <f t="shared" si="9"/>
        <v>0</v>
      </c>
      <c r="I56" s="46">
        <f t="shared" si="10"/>
        <v>0</v>
      </c>
      <c r="J56" s="46">
        <f t="shared" si="11"/>
        <v>1</v>
      </c>
      <c r="K56" s="46">
        <f t="shared" si="12"/>
        <v>1</v>
      </c>
      <c r="L56" s="46">
        <f t="shared" si="13"/>
        <v>1</v>
      </c>
    </row>
    <row r="57" spans="1:12" x14ac:dyDescent="0.15">
      <c r="A57" s="32">
        <f>Data!A57</f>
        <v>56</v>
      </c>
      <c r="B57" s="33">
        <f>Data!D57</f>
        <v>44336.72152777778</v>
      </c>
      <c r="C57" s="36">
        <f>IF(Data!E57="Yoga",1,0)</f>
        <v>0</v>
      </c>
      <c r="D57" s="36">
        <f>IF(AND(C57=1,Data!H57="Full Practice"),1,0)</f>
        <v>0</v>
      </c>
      <c r="E57" s="36">
        <f>IF(AND(C57=1,Data!H57="Southern Soul"),1,0)</f>
        <v>0</v>
      </c>
      <c r="F57" s="36">
        <f t="shared" si="7"/>
        <v>0</v>
      </c>
      <c r="G57" s="46">
        <f t="shared" si="8"/>
        <v>0</v>
      </c>
      <c r="H57" s="46">
        <f t="shared" si="9"/>
        <v>0</v>
      </c>
      <c r="I57" s="46">
        <f t="shared" si="10"/>
        <v>0</v>
      </c>
      <c r="J57" s="46">
        <f t="shared" si="11"/>
        <v>0</v>
      </c>
      <c r="K57" s="46">
        <f t="shared" si="12"/>
        <v>0</v>
      </c>
      <c r="L57" s="46">
        <f t="shared" si="13"/>
        <v>0</v>
      </c>
    </row>
    <row r="58" spans="1:12" x14ac:dyDescent="0.15">
      <c r="A58" s="32">
        <f>Data!A58</f>
        <v>57</v>
      </c>
      <c r="B58" s="33">
        <f>Data!D58</f>
        <v>44337.520833333336</v>
      </c>
      <c r="C58" s="36">
        <f>IF(Data!E58="Yoga",1,0)</f>
        <v>1</v>
      </c>
      <c r="D58" s="36">
        <f>IF(AND(C58=1,Data!H58="Full Practice"),1,0)</f>
        <v>1</v>
      </c>
      <c r="E58" s="36">
        <f>IF(AND(C58=1,Data!H58="Southern Soul"),1,0)</f>
        <v>0</v>
      </c>
      <c r="F58" s="36">
        <f t="shared" si="7"/>
        <v>0</v>
      </c>
      <c r="G58" s="46">
        <f t="shared" si="8"/>
        <v>0</v>
      </c>
      <c r="H58" s="46">
        <f t="shared" si="9"/>
        <v>1</v>
      </c>
      <c r="I58" s="46">
        <f t="shared" si="10"/>
        <v>1</v>
      </c>
      <c r="J58" s="46">
        <f t="shared" si="11"/>
        <v>1</v>
      </c>
      <c r="K58" s="46">
        <f t="shared" si="12"/>
        <v>1</v>
      </c>
      <c r="L58" s="46">
        <f t="shared" si="13"/>
        <v>1</v>
      </c>
    </row>
    <row r="59" spans="1:12" x14ac:dyDescent="0.15">
      <c r="A59" s="32">
        <f>Data!A59</f>
        <v>58</v>
      </c>
      <c r="B59" s="33">
        <f>Data!D59</f>
        <v>44338.46875</v>
      </c>
      <c r="C59" s="36">
        <f>IF(Data!E59="Yoga",1,0)</f>
        <v>1</v>
      </c>
      <c r="D59" s="36">
        <f>IF(AND(C59=1,Data!H59="Full Practice"),1,0)</f>
        <v>0</v>
      </c>
      <c r="E59" s="36">
        <f>IF(AND(C59=1,Data!H59="Southern Soul"),1,0)</f>
        <v>1</v>
      </c>
      <c r="F59" s="36">
        <f t="shared" si="7"/>
        <v>0</v>
      </c>
      <c r="G59" s="46">
        <f t="shared" si="8"/>
        <v>0</v>
      </c>
      <c r="H59" s="46">
        <f t="shared" si="9"/>
        <v>1</v>
      </c>
      <c r="I59" s="46">
        <f t="shared" si="10"/>
        <v>1</v>
      </c>
      <c r="J59" s="46">
        <f t="shared" si="11"/>
        <v>1</v>
      </c>
      <c r="K59" s="46">
        <f t="shared" si="12"/>
        <v>1</v>
      </c>
      <c r="L59" s="46">
        <f t="shared" si="13"/>
        <v>1</v>
      </c>
    </row>
    <row r="60" spans="1:12" x14ac:dyDescent="0.15">
      <c r="A60" s="32">
        <f>Data!A60</f>
        <v>59</v>
      </c>
      <c r="B60" s="33">
        <f>Data!D60</f>
        <v>44339.769444444442</v>
      </c>
      <c r="C60" s="36">
        <f>IF(Data!E60="Yoga",1,0)</f>
        <v>0</v>
      </c>
      <c r="D60" s="36">
        <f>IF(AND(C60=1,Data!H60="Full Practice"),1,0)</f>
        <v>0</v>
      </c>
      <c r="E60" s="36">
        <f>IF(AND(C60=1,Data!H60="Southern Soul"),1,0)</f>
        <v>0</v>
      </c>
      <c r="F60" s="36">
        <f t="shared" si="7"/>
        <v>0</v>
      </c>
      <c r="G60" s="46">
        <f t="shared" si="8"/>
        <v>0</v>
      </c>
      <c r="H60" s="46">
        <f t="shared" si="9"/>
        <v>0</v>
      </c>
      <c r="I60" s="46">
        <f t="shared" si="10"/>
        <v>0</v>
      </c>
      <c r="J60" s="46">
        <f t="shared" si="11"/>
        <v>0</v>
      </c>
      <c r="K60" s="46">
        <f t="shared" si="12"/>
        <v>0</v>
      </c>
      <c r="L60" s="46">
        <f t="shared" si="13"/>
        <v>0</v>
      </c>
    </row>
    <row r="61" spans="1:12" x14ac:dyDescent="0.15">
      <c r="A61" s="32">
        <f>Data!A61</f>
        <v>60</v>
      </c>
      <c r="B61" s="33">
        <f>Data!D61</f>
        <v>44339.770833333336</v>
      </c>
      <c r="C61" s="36">
        <f>IF(Data!E61="Yoga",1,0)</f>
        <v>0</v>
      </c>
      <c r="D61" s="36">
        <f>IF(AND(C61=1,Data!H61="Full Practice"),1,0)</f>
        <v>0</v>
      </c>
      <c r="E61" s="36">
        <f>IF(AND(C61=1,Data!H61="Southern Soul"),1,0)</f>
        <v>0</v>
      </c>
      <c r="F61" s="36">
        <f t="shared" si="7"/>
        <v>0</v>
      </c>
      <c r="G61" s="46">
        <f t="shared" si="8"/>
        <v>0</v>
      </c>
      <c r="H61" s="46">
        <f t="shared" si="9"/>
        <v>0</v>
      </c>
      <c r="I61" s="46">
        <f t="shared" si="10"/>
        <v>0</v>
      </c>
      <c r="J61" s="46">
        <f t="shared" si="11"/>
        <v>0</v>
      </c>
      <c r="K61" s="46">
        <f t="shared" si="12"/>
        <v>0</v>
      </c>
      <c r="L61" s="46">
        <f t="shared" si="13"/>
        <v>0</v>
      </c>
    </row>
    <row r="62" spans="1:12" x14ac:dyDescent="0.15">
      <c r="A62" s="32">
        <f>Data!A62</f>
        <v>61</v>
      </c>
      <c r="B62" s="33">
        <f>Data!D62</f>
        <v>44340.718055555553</v>
      </c>
      <c r="C62" s="36">
        <f>IF(Data!E62="Yoga",1,0)</f>
        <v>0</v>
      </c>
      <c r="D62" s="36">
        <f>IF(AND(C62=1,Data!H62="Full Practice"),1,0)</f>
        <v>0</v>
      </c>
      <c r="E62" s="36">
        <f>IF(AND(C62=1,Data!H62="Southern Soul"),1,0)</f>
        <v>0</v>
      </c>
      <c r="F62" s="36">
        <f t="shared" si="7"/>
        <v>0</v>
      </c>
      <c r="G62" s="46">
        <f t="shared" si="8"/>
        <v>0</v>
      </c>
      <c r="H62" s="46">
        <f t="shared" si="9"/>
        <v>0</v>
      </c>
      <c r="I62" s="46">
        <f t="shared" si="10"/>
        <v>0</v>
      </c>
      <c r="J62" s="46">
        <f t="shared" si="11"/>
        <v>0</v>
      </c>
      <c r="K62" s="46">
        <f t="shared" si="12"/>
        <v>0</v>
      </c>
      <c r="L62" s="46">
        <f t="shared" si="13"/>
        <v>0</v>
      </c>
    </row>
    <row r="63" spans="1:12" x14ac:dyDescent="0.15">
      <c r="A63" s="32">
        <f>Data!A63</f>
        <v>62</v>
      </c>
      <c r="B63" s="33">
        <f>Data!D63</f>
        <v>44341.742361111108</v>
      </c>
      <c r="C63" s="36">
        <f>IF(Data!E63="Yoga",1,0)</f>
        <v>0</v>
      </c>
      <c r="D63" s="36">
        <f>IF(AND(C63=1,Data!H63="Full Practice"),1,0)</f>
        <v>0</v>
      </c>
      <c r="E63" s="36">
        <f>IF(AND(C63=1,Data!H63="Southern Soul"),1,0)</f>
        <v>0</v>
      </c>
      <c r="F63" s="36">
        <f t="shared" si="7"/>
        <v>0</v>
      </c>
      <c r="G63" s="46">
        <f t="shared" si="8"/>
        <v>0</v>
      </c>
      <c r="H63" s="46">
        <f t="shared" si="9"/>
        <v>0</v>
      </c>
      <c r="I63" s="46">
        <f t="shared" si="10"/>
        <v>0</v>
      </c>
      <c r="J63" s="46">
        <f t="shared" si="11"/>
        <v>0</v>
      </c>
      <c r="K63" s="46">
        <f t="shared" si="12"/>
        <v>0</v>
      </c>
      <c r="L63" s="46">
        <f t="shared" si="13"/>
        <v>0</v>
      </c>
    </row>
    <row r="64" spans="1:12" x14ac:dyDescent="0.15">
      <c r="A64" s="32">
        <f>Data!A64</f>
        <v>63</v>
      </c>
      <c r="B64" s="33">
        <f>Data!D64</f>
        <v>44341.814583333333</v>
      </c>
      <c r="C64" s="36">
        <f>IF(Data!E64="Yoga",1,0)</f>
        <v>0</v>
      </c>
      <c r="D64" s="36">
        <f>IF(AND(C64=1,Data!H64="Full Practice"),1,0)</f>
        <v>0</v>
      </c>
      <c r="E64" s="36">
        <f>IF(AND(C64=1,Data!H64="Southern Soul"),1,0)</f>
        <v>0</v>
      </c>
      <c r="F64" s="36">
        <f t="shared" si="7"/>
        <v>0</v>
      </c>
      <c r="G64" s="46">
        <f t="shared" si="8"/>
        <v>0</v>
      </c>
      <c r="H64" s="46">
        <f t="shared" si="9"/>
        <v>0</v>
      </c>
      <c r="I64" s="46">
        <f t="shared" si="10"/>
        <v>0</v>
      </c>
      <c r="J64" s="46">
        <f t="shared" si="11"/>
        <v>0</v>
      </c>
      <c r="K64" s="46">
        <f t="shared" si="12"/>
        <v>0</v>
      </c>
      <c r="L64" s="46">
        <f t="shared" si="13"/>
        <v>0</v>
      </c>
    </row>
    <row r="65" spans="1:12" x14ac:dyDescent="0.15">
      <c r="A65" s="32">
        <f>Data!A65</f>
        <v>64</v>
      </c>
      <c r="B65" s="33">
        <f>Data!D65</f>
        <v>44342.470138888886</v>
      </c>
      <c r="C65" s="36">
        <f>IF(Data!E65="Yoga",1,0)</f>
        <v>1</v>
      </c>
      <c r="D65" s="36">
        <f>IF(AND(C65=1,Data!H65="Full Practice"),1,0)</f>
        <v>1</v>
      </c>
      <c r="E65" s="36">
        <f>IF(AND(C65=1,Data!H65="Southern Soul"),1,0)</f>
        <v>0</v>
      </c>
      <c r="F65" s="36">
        <f t="shared" si="7"/>
        <v>0</v>
      </c>
      <c r="G65" s="46">
        <f t="shared" si="8"/>
        <v>0</v>
      </c>
      <c r="H65" s="46">
        <f t="shared" si="9"/>
        <v>0</v>
      </c>
      <c r="I65" s="46">
        <f t="shared" si="10"/>
        <v>0</v>
      </c>
      <c r="J65" s="46">
        <f t="shared" si="11"/>
        <v>0</v>
      </c>
      <c r="K65" s="46">
        <f t="shared" si="12"/>
        <v>0</v>
      </c>
      <c r="L65" s="46">
        <f t="shared" si="13"/>
        <v>0</v>
      </c>
    </row>
    <row r="66" spans="1:12" x14ac:dyDescent="0.15">
      <c r="A66" s="32">
        <f>Data!A66</f>
        <v>65</v>
      </c>
      <c r="B66" s="33">
        <f>Data!D66</f>
        <v>44344.788888888892</v>
      </c>
      <c r="C66" s="36">
        <f>IF(Data!E66="Yoga",1,0)</f>
        <v>0</v>
      </c>
      <c r="D66" s="36">
        <f>IF(AND(C66=1,Data!H66="Full Practice"),1,0)</f>
        <v>0</v>
      </c>
      <c r="E66" s="36">
        <f>IF(AND(C66=1,Data!H66="Southern Soul"),1,0)</f>
        <v>0</v>
      </c>
      <c r="F66" s="36">
        <f t="shared" ref="F66:F93" si="14">IF(AND(C66=1,D66=0,E66=0),1,0)</f>
        <v>0</v>
      </c>
      <c r="G66" s="46">
        <f t="shared" si="8"/>
        <v>0</v>
      </c>
      <c r="H66" s="46">
        <f t="shared" si="9"/>
        <v>0</v>
      </c>
      <c r="I66" s="46">
        <f t="shared" si="10"/>
        <v>0</v>
      </c>
      <c r="J66" s="46">
        <f t="shared" si="11"/>
        <v>0</v>
      </c>
      <c r="K66" s="46">
        <f t="shared" si="12"/>
        <v>0</v>
      </c>
      <c r="L66" s="46">
        <f t="shared" si="13"/>
        <v>0</v>
      </c>
    </row>
    <row r="67" spans="1:12" x14ac:dyDescent="0.15">
      <c r="A67" s="32">
        <f>Data!A67</f>
        <v>66</v>
      </c>
      <c r="B67" s="33">
        <f>Data!D67</f>
        <v>44344.788888888892</v>
      </c>
      <c r="C67" s="36">
        <f>IF(Data!E67="Yoga",1,0)</f>
        <v>0</v>
      </c>
      <c r="D67" s="36">
        <f>IF(AND(C67=1,Data!H67="Full Practice"),1,0)</f>
        <v>0</v>
      </c>
      <c r="E67" s="36">
        <f>IF(AND(C67=1,Data!H67="Southern Soul"),1,0)</f>
        <v>0</v>
      </c>
      <c r="F67" s="36">
        <f t="shared" si="14"/>
        <v>0</v>
      </c>
      <c r="G67" s="46">
        <f t="shared" si="8"/>
        <v>0</v>
      </c>
      <c r="H67" s="46">
        <f t="shared" si="9"/>
        <v>0</v>
      </c>
      <c r="I67" s="46">
        <f t="shared" si="10"/>
        <v>0</v>
      </c>
      <c r="J67" s="46">
        <f t="shared" si="11"/>
        <v>0</v>
      </c>
      <c r="K67" s="46">
        <f t="shared" si="12"/>
        <v>0</v>
      </c>
      <c r="L67" s="46">
        <f t="shared" si="13"/>
        <v>0</v>
      </c>
    </row>
    <row r="68" spans="1:12" x14ac:dyDescent="0.15">
      <c r="A68" s="32">
        <f>Data!A68</f>
        <v>67</v>
      </c>
      <c r="B68" s="33">
        <f>Data!D68</f>
        <v>44345.470138888886</v>
      </c>
      <c r="C68" s="36">
        <f>IF(Data!E68="Yoga",1,0)</f>
        <v>1</v>
      </c>
      <c r="D68" s="36">
        <f>IF(AND(C68=1,Data!H68="Full Practice"),1,0)</f>
        <v>0</v>
      </c>
      <c r="E68" s="36">
        <f>IF(AND(C68=1,Data!H68="Southern Soul"),1,0)</f>
        <v>1</v>
      </c>
      <c r="F68" s="36">
        <f t="shared" si="14"/>
        <v>0</v>
      </c>
      <c r="G68" s="46">
        <f t="shared" si="8"/>
        <v>0</v>
      </c>
      <c r="H68" s="46">
        <f t="shared" si="9"/>
        <v>0</v>
      </c>
      <c r="I68" s="46">
        <f t="shared" si="10"/>
        <v>0</v>
      </c>
      <c r="J68" s="46">
        <f t="shared" si="11"/>
        <v>0</v>
      </c>
      <c r="K68" s="46">
        <f t="shared" si="12"/>
        <v>0</v>
      </c>
      <c r="L68" s="46">
        <f t="shared" si="13"/>
        <v>0</v>
      </c>
    </row>
    <row r="69" spans="1:12" x14ac:dyDescent="0.15">
      <c r="A69" s="32">
        <f>Data!A69</f>
        <v>68</v>
      </c>
      <c r="B69" s="33">
        <f>Data!D69</f>
        <v>44346.477083333331</v>
      </c>
      <c r="C69" s="36">
        <f>IF(Data!E69="Yoga",1,0)</f>
        <v>1</v>
      </c>
      <c r="D69" s="36">
        <f>IF(AND(C69=1,Data!H69="Full Practice"),1,0)</f>
        <v>0</v>
      </c>
      <c r="E69" s="36">
        <f>IF(AND(C69=1,Data!H69="Southern Soul"),1,0)</f>
        <v>1</v>
      </c>
      <c r="F69" s="36">
        <f t="shared" si="14"/>
        <v>0</v>
      </c>
      <c r="G69" s="46">
        <f t="shared" si="8"/>
        <v>0</v>
      </c>
      <c r="H69" s="46">
        <f t="shared" si="9"/>
        <v>0</v>
      </c>
      <c r="I69" s="46">
        <f t="shared" si="10"/>
        <v>1</v>
      </c>
      <c r="J69" s="46">
        <f t="shared" si="11"/>
        <v>1</v>
      </c>
      <c r="K69" s="46">
        <f t="shared" si="12"/>
        <v>1</v>
      </c>
      <c r="L69" s="46">
        <f t="shared" si="13"/>
        <v>1</v>
      </c>
    </row>
    <row r="70" spans="1:12" x14ac:dyDescent="0.15">
      <c r="A70" s="32">
        <f>Data!A70</f>
        <v>69</v>
      </c>
      <c r="B70" s="33">
        <f>Data!D70</f>
        <v>44347.381249999999</v>
      </c>
      <c r="C70" s="36">
        <f>IF(Data!E70="Yoga",1,0)</f>
        <v>0</v>
      </c>
      <c r="D70" s="36">
        <f>IF(AND(C70=1,Data!H70="Full Practice"),1,0)</f>
        <v>0</v>
      </c>
      <c r="E70" s="36">
        <f>IF(AND(C70=1,Data!H70="Southern Soul"),1,0)</f>
        <v>0</v>
      </c>
      <c r="F70" s="36">
        <f t="shared" si="14"/>
        <v>0</v>
      </c>
      <c r="G70" s="46">
        <f t="shared" si="8"/>
        <v>0</v>
      </c>
      <c r="H70" s="46">
        <f t="shared" si="9"/>
        <v>0</v>
      </c>
      <c r="I70" s="46">
        <f t="shared" si="10"/>
        <v>0</v>
      </c>
      <c r="J70" s="46">
        <f t="shared" si="11"/>
        <v>0</v>
      </c>
      <c r="K70" s="46">
        <f t="shared" si="12"/>
        <v>0</v>
      </c>
      <c r="L70" s="46">
        <f t="shared" si="13"/>
        <v>0</v>
      </c>
    </row>
    <row r="71" spans="1:12" x14ac:dyDescent="0.15">
      <c r="A71" s="32">
        <f>Data!A71</f>
        <v>70</v>
      </c>
      <c r="B71" s="33">
        <f>Data!D71</f>
        <v>44349.538194444445</v>
      </c>
      <c r="C71" s="36">
        <f>IF(Data!E71="Yoga",1,0)</f>
        <v>1</v>
      </c>
      <c r="D71" s="36">
        <f>IF(AND(C71=1,Data!H71="Full Practice"),1,0)</f>
        <v>1</v>
      </c>
      <c r="E71" s="36">
        <f>IF(AND(C71=1,Data!H71="Southern Soul"),1,0)</f>
        <v>0</v>
      </c>
      <c r="F71" s="36">
        <f t="shared" si="14"/>
        <v>0</v>
      </c>
      <c r="G71" s="46">
        <f t="shared" si="8"/>
        <v>0</v>
      </c>
      <c r="H71" s="46">
        <f t="shared" si="9"/>
        <v>0</v>
      </c>
      <c r="I71" s="46">
        <f t="shared" si="10"/>
        <v>0</v>
      </c>
      <c r="J71" s="46">
        <f t="shared" si="11"/>
        <v>0</v>
      </c>
      <c r="K71" s="46">
        <f t="shared" si="12"/>
        <v>0</v>
      </c>
      <c r="L71" s="46">
        <f t="shared" si="13"/>
        <v>0</v>
      </c>
    </row>
    <row r="72" spans="1:12" x14ac:dyDescent="0.15">
      <c r="A72" s="32">
        <f>Data!A72</f>
        <v>71</v>
      </c>
      <c r="B72" s="33">
        <f>Data!D72</f>
        <v>44350.531944444447</v>
      </c>
      <c r="C72" s="36">
        <f>IF(Data!E72="Yoga",1,0)</f>
        <v>1</v>
      </c>
      <c r="D72" s="36">
        <f>IF(AND(C72=1,Data!H72="Full Practice"),1,0)</f>
        <v>1</v>
      </c>
      <c r="E72" s="36">
        <f>IF(AND(C72=1,Data!H72="Southern Soul"),1,0)</f>
        <v>0</v>
      </c>
      <c r="F72" s="36">
        <f t="shared" si="14"/>
        <v>0</v>
      </c>
      <c r="G72" s="46">
        <f t="shared" ref="G72:G93" si="15">IF(
OR(
AND(B72-B71&lt;0.5,C72=1,C71=1),
AND(B72-B70&lt;0.5,C72=1,C70=1),
AND(B72-B69&lt;0.5,C72=1,C69=1),
AND(B72-B68&lt;0.5,C72=1,C68=1),
AND(B72-B67&lt;0.5,C72=1,C67=1),
AND(B72-B66&lt;0.5,C72=1,C66=1)
),1,0)</f>
        <v>0</v>
      </c>
      <c r="H72" s="46">
        <f t="shared" ref="H72:H93" si="16">IF(
OR(
AND(B72-B71&lt;1,C72=1,C71=1),
AND(B72-B70&lt;1,C72=1,C70=1),
AND(B72-B69&lt;1,C72=1,C69=1),
AND(B72-B68&lt;1,C72=1,C68=1),
AND(B72-B67&lt;1,C72=1,C67=1),
AND(B72-B66&lt;1,C72=1,C66=1)
),1,0)</f>
        <v>1</v>
      </c>
      <c r="I72" s="46">
        <f t="shared" ref="I72:I93" si="17">IF(
OR(
AND(B72-B71&lt;1.5,C72=1,C71=1),
AND(B72-B70&lt;1.5,C72=1,C70=1),
AND(B72-B69&lt;1.5,C72=1,C69=1),
AND(B72-B68&lt;1.5,C72=1,C68=1),
AND(B72-B67&lt;1.5,C72=1,C67=1),
AND(B72-B66&lt;1.5,C72=1,C66=1)
),1,0)</f>
        <v>1</v>
      </c>
      <c r="J72" s="46">
        <f t="shared" ref="J72:J93" si="18">IF(
OR(
AND(B72-B71&lt;2,C72=1,C71=1),
AND(B72-B70&lt;2,C72=1,C70=1),
AND(B72-B69&lt;2,C72=1,C69=1),
AND(B72-B68&lt;2,C72=1,C68=1),
AND(B72-B67&lt;2,C72=1,C67=1),
AND(B72-B66&lt;2,C72=1,C66=1)
),1,0)</f>
        <v>1</v>
      </c>
      <c r="K72" s="46">
        <f t="shared" ref="K72:K93" si="19">IF(
OR(
AND(B72-B71&lt;2.5,C72=1,C71=1),
AND(B72-B70&lt;2.5,C72=1,C70=1),
AND(B72-B69&lt;2.5,C72=1,C69=1),
AND(B72-B68&lt;2.5,C72=1,C68=1),
AND(B72-B67&lt;2.5,C72=1,C67=1),
AND(B72-B66&lt;2.5,C72=1,C66=1)
),1,0)</f>
        <v>1</v>
      </c>
      <c r="L72" s="46">
        <f t="shared" ref="L72:L93" si="20">IF(
OR(
AND(B72-B71&lt;3,C72=1,C71=1),
AND(B72-B70&lt;3,C72=1,C70=1),
AND(B72-B69&lt;3,C72=1,C69=1),
AND(B72-B68&lt;3,C72=1,C68=1),
AND(B72-B67&lt;3,C72=1,C67=1),
AND(B72-B66&lt;3,C72=1,C66=1)
),1,0)</f>
        <v>1</v>
      </c>
    </row>
    <row r="73" spans="1:12" x14ac:dyDescent="0.15">
      <c r="A73" s="32">
        <f>Data!A73</f>
        <v>72</v>
      </c>
      <c r="B73" s="33">
        <f>Data!D73</f>
        <v>44350.214583333334</v>
      </c>
      <c r="C73" s="36">
        <f>IF(Data!E73="Yoga",1,0)</f>
        <v>0</v>
      </c>
      <c r="D73" s="36">
        <f>IF(AND(C73=1,Data!H73="Full Practice"),1,0)</f>
        <v>0</v>
      </c>
      <c r="E73" s="36">
        <f>IF(AND(C73=1,Data!H73="Southern Soul"),1,0)</f>
        <v>0</v>
      </c>
      <c r="F73" s="36">
        <f t="shared" si="14"/>
        <v>0</v>
      </c>
      <c r="G73" s="46">
        <f t="shared" si="15"/>
        <v>0</v>
      </c>
      <c r="H73" s="46">
        <f t="shared" si="16"/>
        <v>0</v>
      </c>
      <c r="I73" s="46">
        <f t="shared" si="17"/>
        <v>0</v>
      </c>
      <c r="J73" s="46">
        <f t="shared" si="18"/>
        <v>0</v>
      </c>
      <c r="K73" s="46">
        <f t="shared" si="19"/>
        <v>0</v>
      </c>
      <c r="L73" s="46">
        <f t="shared" si="20"/>
        <v>0</v>
      </c>
    </row>
    <row r="74" spans="1:12" x14ac:dyDescent="0.15">
      <c r="A74" s="32">
        <f>Data!A74</f>
        <v>73</v>
      </c>
      <c r="B74" s="33">
        <f>Data!D74</f>
        <v>44350.29583333333</v>
      </c>
      <c r="C74" s="36">
        <f>IF(Data!E74="Yoga",1,0)</f>
        <v>0</v>
      </c>
      <c r="D74" s="36">
        <f>IF(AND(C74=1,Data!H74="Full Practice"),1,0)</f>
        <v>0</v>
      </c>
      <c r="E74" s="36">
        <f>IF(AND(C74=1,Data!H74="Southern Soul"),1,0)</f>
        <v>0</v>
      </c>
      <c r="F74" s="36">
        <f t="shared" si="14"/>
        <v>0</v>
      </c>
      <c r="G74" s="46">
        <f t="shared" si="15"/>
        <v>0</v>
      </c>
      <c r="H74" s="46">
        <f t="shared" si="16"/>
        <v>0</v>
      </c>
      <c r="I74" s="46">
        <f t="shared" si="17"/>
        <v>0</v>
      </c>
      <c r="J74" s="46">
        <f t="shared" si="18"/>
        <v>0</v>
      </c>
      <c r="K74" s="46">
        <f t="shared" si="19"/>
        <v>0</v>
      </c>
      <c r="L74" s="46">
        <f t="shared" si="20"/>
        <v>0</v>
      </c>
    </row>
    <row r="75" spans="1:12" x14ac:dyDescent="0.15">
      <c r="A75" s="32">
        <f>Data!A75</f>
        <v>74</v>
      </c>
      <c r="B75" s="33">
        <f>Data!D75</f>
        <v>44351.787499999999</v>
      </c>
      <c r="C75" s="36">
        <f>IF(Data!E75="Yoga",1,0)</f>
        <v>0</v>
      </c>
      <c r="D75" s="36">
        <f>IF(AND(C75=1,Data!H75="Full Practice"),1,0)</f>
        <v>0</v>
      </c>
      <c r="E75" s="36">
        <f>IF(AND(C75=1,Data!H75="Southern Soul"),1,0)</f>
        <v>0</v>
      </c>
      <c r="F75" s="36">
        <f t="shared" si="14"/>
        <v>0</v>
      </c>
      <c r="G75" s="46">
        <f t="shared" si="15"/>
        <v>0</v>
      </c>
      <c r="H75" s="46">
        <f t="shared" si="16"/>
        <v>0</v>
      </c>
      <c r="I75" s="46">
        <f t="shared" si="17"/>
        <v>0</v>
      </c>
      <c r="J75" s="46">
        <f t="shared" si="18"/>
        <v>0</v>
      </c>
      <c r="K75" s="46">
        <f t="shared" si="19"/>
        <v>0</v>
      </c>
      <c r="L75" s="46">
        <f t="shared" si="20"/>
        <v>0</v>
      </c>
    </row>
    <row r="76" spans="1:12" x14ac:dyDescent="0.15">
      <c r="A76" s="32">
        <f>Data!A76</f>
        <v>75</v>
      </c>
      <c r="B76" s="33">
        <f>Data!D76</f>
        <v>44352.399305555555</v>
      </c>
      <c r="C76" s="36">
        <f>IF(Data!E76="Yoga",1,0)</f>
        <v>1</v>
      </c>
      <c r="D76" s="36">
        <f>IF(AND(C76=1,Data!H76="Full Practice"),1,0)</f>
        <v>0</v>
      </c>
      <c r="E76" s="36">
        <f>IF(AND(C76=1,Data!H76="Southern Soul"),1,0)</f>
        <v>1</v>
      </c>
      <c r="F76" s="36">
        <f t="shared" si="14"/>
        <v>0</v>
      </c>
      <c r="G76" s="46">
        <f t="shared" si="15"/>
        <v>0</v>
      </c>
      <c r="H76" s="46">
        <f t="shared" si="16"/>
        <v>0</v>
      </c>
      <c r="I76" s="46">
        <f t="shared" si="17"/>
        <v>0</v>
      </c>
      <c r="J76" s="46">
        <f t="shared" si="18"/>
        <v>1</v>
      </c>
      <c r="K76" s="46">
        <f t="shared" si="19"/>
        <v>1</v>
      </c>
      <c r="L76" s="46">
        <f t="shared" si="20"/>
        <v>1</v>
      </c>
    </row>
    <row r="77" spans="1:12" x14ac:dyDescent="0.15">
      <c r="A77" s="32">
        <f>Data!A77</f>
        <v>76</v>
      </c>
      <c r="B77" s="33">
        <f>Data!D77</f>
        <v>44352.411111111112</v>
      </c>
      <c r="C77" s="36">
        <f>IF(Data!E77="Yoga",1,0)</f>
        <v>0</v>
      </c>
      <c r="D77" s="36">
        <f>IF(AND(C77=1,Data!H77="Full Practice"),1,0)</f>
        <v>0</v>
      </c>
      <c r="E77" s="36">
        <f>IF(AND(C77=1,Data!H77="Southern Soul"),1,0)</f>
        <v>0</v>
      </c>
      <c r="F77" s="36">
        <f t="shared" si="14"/>
        <v>0</v>
      </c>
      <c r="G77" s="46">
        <f t="shared" si="15"/>
        <v>0</v>
      </c>
      <c r="H77" s="46">
        <f t="shared" si="16"/>
        <v>0</v>
      </c>
      <c r="I77" s="46">
        <f t="shared" si="17"/>
        <v>0</v>
      </c>
      <c r="J77" s="46">
        <f t="shared" si="18"/>
        <v>0</v>
      </c>
      <c r="K77" s="46">
        <f t="shared" si="19"/>
        <v>0</v>
      </c>
      <c r="L77" s="46">
        <f t="shared" si="20"/>
        <v>0</v>
      </c>
    </row>
    <row r="78" spans="1:12" x14ac:dyDescent="0.15">
      <c r="A78" s="32">
        <f>Data!A78</f>
        <v>77</v>
      </c>
      <c r="B78" s="33">
        <f>Data!D78</f>
        <v>44354.541666666664</v>
      </c>
      <c r="C78" s="36">
        <f>IF(Data!E78="Yoga",1,0)</f>
        <v>1</v>
      </c>
      <c r="D78" s="36">
        <f>IF(AND(C78=1,Data!H78="Full Practice"),1,0)</f>
        <v>1</v>
      </c>
      <c r="E78" s="36">
        <f>IF(AND(C78=1,Data!H78="Southern Soul"),1,0)</f>
        <v>0</v>
      </c>
      <c r="F78" s="36">
        <f t="shared" si="14"/>
        <v>0</v>
      </c>
      <c r="G78" s="46">
        <f t="shared" si="15"/>
        <v>0</v>
      </c>
      <c r="H78" s="46">
        <f t="shared" si="16"/>
        <v>0</v>
      </c>
      <c r="I78" s="46">
        <f t="shared" si="17"/>
        <v>0</v>
      </c>
      <c r="J78" s="46">
        <f t="shared" si="18"/>
        <v>0</v>
      </c>
      <c r="K78" s="46">
        <f t="shared" si="19"/>
        <v>1</v>
      </c>
      <c r="L78" s="46">
        <f t="shared" si="20"/>
        <v>1</v>
      </c>
    </row>
    <row r="79" spans="1:12" x14ac:dyDescent="0.15">
      <c r="A79" s="32">
        <f>Data!A79</f>
        <v>78</v>
      </c>
      <c r="B79" s="33">
        <f>Data!D79</f>
        <v>44354.718055555553</v>
      </c>
      <c r="C79" s="36">
        <f>IF(Data!E79="Yoga",1,0)</f>
        <v>0</v>
      </c>
      <c r="D79" s="36">
        <f>IF(AND(C79=1,Data!H79="Full Practice"),1,0)</f>
        <v>0</v>
      </c>
      <c r="E79" s="36">
        <f>IF(AND(C79=1,Data!H79="Southern Soul"),1,0)</f>
        <v>0</v>
      </c>
      <c r="F79" s="36">
        <f t="shared" si="14"/>
        <v>0</v>
      </c>
      <c r="G79" s="46">
        <f t="shared" si="15"/>
        <v>0</v>
      </c>
      <c r="H79" s="46">
        <f t="shared" si="16"/>
        <v>0</v>
      </c>
      <c r="I79" s="46">
        <f t="shared" si="17"/>
        <v>0</v>
      </c>
      <c r="J79" s="46">
        <f t="shared" si="18"/>
        <v>0</v>
      </c>
      <c r="K79" s="46">
        <f t="shared" si="19"/>
        <v>0</v>
      </c>
      <c r="L79" s="46">
        <f t="shared" si="20"/>
        <v>0</v>
      </c>
    </row>
    <row r="80" spans="1:12" x14ac:dyDescent="0.15">
      <c r="A80" s="32">
        <f>Data!A80</f>
        <v>79</v>
      </c>
      <c r="B80" s="33">
        <f>Data!D80</f>
        <v>44355.72152777778</v>
      </c>
      <c r="C80" s="36">
        <f>IF(Data!E80="Yoga",1,0)</f>
        <v>0</v>
      </c>
      <c r="D80" s="36">
        <f>IF(AND(C80=1,Data!H80="Full Practice"),1,0)</f>
        <v>0</v>
      </c>
      <c r="E80" s="36">
        <f>IF(AND(C80=1,Data!H80="Southern Soul"),1,0)</f>
        <v>0</v>
      </c>
      <c r="F80" s="36">
        <f t="shared" si="14"/>
        <v>0</v>
      </c>
      <c r="G80" s="46">
        <f t="shared" si="15"/>
        <v>0</v>
      </c>
      <c r="H80" s="46">
        <f t="shared" si="16"/>
        <v>0</v>
      </c>
      <c r="I80" s="46">
        <f t="shared" si="17"/>
        <v>0</v>
      </c>
      <c r="J80" s="46">
        <f t="shared" si="18"/>
        <v>0</v>
      </c>
      <c r="K80" s="46">
        <f t="shared" si="19"/>
        <v>0</v>
      </c>
      <c r="L80" s="46">
        <f t="shared" si="20"/>
        <v>0</v>
      </c>
    </row>
    <row r="81" spans="1:12" x14ac:dyDescent="0.15">
      <c r="A81" s="32">
        <f>Data!A81</f>
        <v>80</v>
      </c>
      <c r="B81" s="33">
        <f>Data!D81</f>
        <v>44357.535416666666</v>
      </c>
      <c r="C81" s="36">
        <f>IF(Data!E81="Yoga",1,0)</f>
        <v>1</v>
      </c>
      <c r="D81" s="36">
        <f>IF(AND(C81=1,Data!H81="Full Practice"),1,0)</f>
        <v>1</v>
      </c>
      <c r="E81" s="36">
        <f>IF(AND(C81=1,Data!H81="Southern Soul"),1,0)</f>
        <v>0</v>
      </c>
      <c r="F81" s="36">
        <f t="shared" si="14"/>
        <v>0</v>
      </c>
      <c r="G81" s="46">
        <f t="shared" si="15"/>
        <v>0</v>
      </c>
      <c r="H81" s="46">
        <f t="shared" si="16"/>
        <v>0</v>
      </c>
      <c r="I81" s="46">
        <f t="shared" si="17"/>
        <v>0</v>
      </c>
      <c r="J81" s="46">
        <f t="shared" si="18"/>
        <v>0</v>
      </c>
      <c r="K81" s="46">
        <f t="shared" si="19"/>
        <v>0</v>
      </c>
      <c r="L81" s="46">
        <f t="shared" si="20"/>
        <v>1</v>
      </c>
    </row>
    <row r="82" spans="1:12" x14ac:dyDescent="0.15">
      <c r="A82" s="32">
        <f>Data!A82</f>
        <v>81</v>
      </c>
      <c r="B82" s="33">
        <f>Data!D82</f>
        <v>44357.838194444441</v>
      </c>
      <c r="C82" s="36">
        <f>IF(Data!E82="Yoga",1,0)</f>
        <v>0</v>
      </c>
      <c r="D82" s="36">
        <f>IF(AND(C82=1,Data!H82="Full Practice"),1,0)</f>
        <v>0</v>
      </c>
      <c r="E82" s="36">
        <f>IF(AND(C82=1,Data!H82="Southern Soul"),1,0)</f>
        <v>0</v>
      </c>
      <c r="F82" s="36">
        <f t="shared" si="14"/>
        <v>0</v>
      </c>
      <c r="G82" s="46">
        <f t="shared" si="15"/>
        <v>0</v>
      </c>
      <c r="H82" s="46">
        <f t="shared" si="16"/>
        <v>0</v>
      </c>
      <c r="I82" s="46">
        <f t="shared" si="17"/>
        <v>0</v>
      </c>
      <c r="J82" s="46">
        <f t="shared" si="18"/>
        <v>0</v>
      </c>
      <c r="K82" s="46">
        <f t="shared" si="19"/>
        <v>0</v>
      </c>
      <c r="L82" s="46">
        <f t="shared" si="20"/>
        <v>0</v>
      </c>
    </row>
    <row r="83" spans="1:12" x14ac:dyDescent="0.15">
      <c r="A83" s="32">
        <f>Data!A83</f>
        <v>82</v>
      </c>
      <c r="B83" s="33">
        <f>Data!D83</f>
        <v>44359.40347222222</v>
      </c>
      <c r="C83" s="36">
        <f>IF(Data!E83="Yoga",1,0)</f>
        <v>1</v>
      </c>
      <c r="D83" s="36">
        <f>IF(AND(C83=1,Data!H83="Full Practice"),1,0)</f>
        <v>0</v>
      </c>
      <c r="E83" s="36">
        <f>IF(AND(C83=1,Data!H83="Southern Soul"),1,0)</f>
        <v>1</v>
      </c>
      <c r="F83" s="36">
        <f t="shared" si="14"/>
        <v>0</v>
      </c>
      <c r="G83" s="46">
        <f t="shared" si="15"/>
        <v>0</v>
      </c>
      <c r="H83" s="46">
        <f t="shared" si="16"/>
        <v>0</v>
      </c>
      <c r="I83" s="46">
        <f t="shared" si="17"/>
        <v>0</v>
      </c>
      <c r="J83" s="46">
        <f t="shared" si="18"/>
        <v>1</v>
      </c>
      <c r="K83" s="46">
        <f t="shared" si="19"/>
        <v>1</v>
      </c>
      <c r="L83" s="46">
        <f t="shared" si="20"/>
        <v>1</v>
      </c>
    </row>
    <row r="84" spans="1:12" x14ac:dyDescent="0.15">
      <c r="A84" s="32">
        <f>Data!A84</f>
        <v>83</v>
      </c>
      <c r="B84" s="33">
        <f>Data!D84</f>
        <v>44359.410416666666</v>
      </c>
      <c r="C84" s="36">
        <f>IF(Data!E84="Yoga",1,0)</f>
        <v>0</v>
      </c>
      <c r="D84" s="36">
        <f>IF(AND(C84=1,Data!H84="Full Practice"),1,0)</f>
        <v>0</v>
      </c>
      <c r="E84" s="36">
        <f>IF(AND(C84=1,Data!H84="Southern Soul"),1,0)</f>
        <v>0</v>
      </c>
      <c r="F84" s="36">
        <f t="shared" si="14"/>
        <v>0</v>
      </c>
      <c r="G84" s="46">
        <f t="shared" si="15"/>
        <v>0</v>
      </c>
      <c r="H84" s="46">
        <f t="shared" si="16"/>
        <v>0</v>
      </c>
      <c r="I84" s="46">
        <f t="shared" si="17"/>
        <v>0</v>
      </c>
      <c r="J84" s="46">
        <f t="shared" si="18"/>
        <v>0</v>
      </c>
      <c r="K84" s="46">
        <f t="shared" si="19"/>
        <v>0</v>
      </c>
      <c r="L84" s="46">
        <f t="shared" si="20"/>
        <v>0</v>
      </c>
    </row>
    <row r="85" spans="1:12" x14ac:dyDescent="0.15">
      <c r="A85" s="32">
        <f>Data!A85</f>
        <v>84</v>
      </c>
      <c r="B85" s="33">
        <f>Data!D85</f>
        <v>44361.621527777781</v>
      </c>
      <c r="C85" s="36">
        <f>IF(Data!E85="Yoga",1,0)</f>
        <v>0</v>
      </c>
      <c r="D85" s="36">
        <f>IF(AND(C85=1,Data!H85="Full Practice"),1,0)</f>
        <v>0</v>
      </c>
      <c r="E85" s="36">
        <f>IF(AND(C85=1,Data!H85="Southern Soul"),1,0)</f>
        <v>0</v>
      </c>
      <c r="F85" s="36">
        <f t="shared" si="14"/>
        <v>0</v>
      </c>
      <c r="G85" s="46">
        <f t="shared" si="15"/>
        <v>0</v>
      </c>
      <c r="H85" s="46">
        <f t="shared" si="16"/>
        <v>0</v>
      </c>
      <c r="I85" s="46">
        <f t="shared" si="17"/>
        <v>0</v>
      </c>
      <c r="J85" s="46">
        <f t="shared" si="18"/>
        <v>0</v>
      </c>
      <c r="K85" s="46">
        <f t="shared" si="19"/>
        <v>0</v>
      </c>
      <c r="L85" s="46">
        <f t="shared" si="20"/>
        <v>0</v>
      </c>
    </row>
    <row r="86" spans="1:12" x14ac:dyDescent="0.15">
      <c r="A86" s="32">
        <f>Data!A86</f>
        <v>85</v>
      </c>
      <c r="B86" s="33">
        <f>Data!D86</f>
        <v>44362.595833333333</v>
      </c>
      <c r="C86" s="36">
        <f>IF(Data!E86="Yoga",1,0)</f>
        <v>0</v>
      </c>
      <c r="D86" s="36">
        <f>IF(AND(C86=1,Data!H86="Full Practice"),1,0)</f>
        <v>0</v>
      </c>
      <c r="E86" s="36">
        <f>IF(AND(C86=1,Data!H86="Southern Soul"),1,0)</f>
        <v>0</v>
      </c>
      <c r="F86" s="36">
        <f t="shared" si="14"/>
        <v>0</v>
      </c>
      <c r="G86" s="46">
        <f t="shared" si="15"/>
        <v>0</v>
      </c>
      <c r="H86" s="46">
        <f t="shared" si="16"/>
        <v>0</v>
      </c>
      <c r="I86" s="46">
        <f t="shared" si="17"/>
        <v>0</v>
      </c>
      <c r="J86" s="46">
        <f t="shared" si="18"/>
        <v>0</v>
      </c>
      <c r="K86" s="46">
        <f t="shared" si="19"/>
        <v>0</v>
      </c>
      <c r="L86" s="46">
        <f t="shared" si="20"/>
        <v>0</v>
      </c>
    </row>
    <row r="87" spans="1:12" x14ac:dyDescent="0.15">
      <c r="A87" s="32">
        <f>Data!A87</f>
        <v>86</v>
      </c>
      <c r="B87" s="33">
        <f>Data!D87</f>
        <v>44363.664583333331</v>
      </c>
      <c r="C87" s="36">
        <f>IF(Data!E87="Yoga",1,0)</f>
        <v>0</v>
      </c>
      <c r="D87" s="36">
        <f>IF(AND(C87=1,Data!H87="Full Practice"),1,0)</f>
        <v>0</v>
      </c>
      <c r="E87" s="36">
        <f>IF(AND(C87=1,Data!H87="Southern Soul"),1,0)</f>
        <v>0</v>
      </c>
      <c r="F87" s="36">
        <f t="shared" si="14"/>
        <v>0</v>
      </c>
      <c r="G87" s="46">
        <f t="shared" si="15"/>
        <v>0</v>
      </c>
      <c r="H87" s="46">
        <f t="shared" si="16"/>
        <v>0</v>
      </c>
      <c r="I87" s="46">
        <f t="shared" si="17"/>
        <v>0</v>
      </c>
      <c r="J87" s="46">
        <f t="shared" si="18"/>
        <v>0</v>
      </c>
      <c r="K87" s="46">
        <f t="shared" si="19"/>
        <v>0</v>
      </c>
      <c r="L87" s="46">
        <f t="shared" si="20"/>
        <v>0</v>
      </c>
    </row>
    <row r="88" spans="1:12" x14ac:dyDescent="0.15">
      <c r="A88" s="32">
        <f>Data!A88</f>
        <v>87</v>
      </c>
      <c r="B88" s="33">
        <f>Data!D88</f>
        <v>44364.592361111114</v>
      </c>
      <c r="C88" s="36">
        <f>IF(Data!E88="Yoga",1,0)</f>
        <v>0</v>
      </c>
      <c r="D88" s="36">
        <f>IF(AND(C88=1,Data!H88="Full Practice"),1,0)</f>
        <v>0</v>
      </c>
      <c r="E88" s="36">
        <f>IF(AND(C88=1,Data!H88="Southern Soul"),1,0)</f>
        <v>0</v>
      </c>
      <c r="F88" s="36">
        <f t="shared" si="14"/>
        <v>0</v>
      </c>
      <c r="G88" s="46">
        <f t="shared" si="15"/>
        <v>0</v>
      </c>
      <c r="H88" s="46">
        <f t="shared" si="16"/>
        <v>0</v>
      </c>
      <c r="I88" s="46">
        <f t="shared" si="17"/>
        <v>0</v>
      </c>
      <c r="J88" s="46">
        <f t="shared" si="18"/>
        <v>0</v>
      </c>
      <c r="K88" s="46">
        <f t="shared" si="19"/>
        <v>0</v>
      </c>
      <c r="L88" s="46">
        <f t="shared" si="20"/>
        <v>0</v>
      </c>
    </row>
    <row r="89" spans="1:12" x14ac:dyDescent="0.15">
      <c r="A89" s="32">
        <f>Data!A89</f>
        <v>88</v>
      </c>
      <c r="B89" s="33">
        <f>Data!D89</f>
        <v>44365.436111111114</v>
      </c>
      <c r="C89" s="36">
        <f>IF(Data!E89="Yoga",1,0)</f>
        <v>0</v>
      </c>
      <c r="D89" s="36">
        <f>IF(AND(C89=1,Data!H89="Full Practice"),1,0)</f>
        <v>0</v>
      </c>
      <c r="E89" s="36">
        <f>IF(AND(C89=1,Data!H89="Southern Soul"),1,0)</f>
        <v>0</v>
      </c>
      <c r="F89" s="36">
        <f t="shared" si="14"/>
        <v>0</v>
      </c>
      <c r="G89" s="46">
        <f t="shared" si="15"/>
        <v>0</v>
      </c>
      <c r="H89" s="46">
        <f t="shared" si="16"/>
        <v>0</v>
      </c>
      <c r="I89" s="46">
        <f t="shared" si="17"/>
        <v>0</v>
      </c>
      <c r="J89" s="46">
        <f t="shared" si="18"/>
        <v>0</v>
      </c>
      <c r="K89" s="46">
        <f t="shared" si="19"/>
        <v>0</v>
      </c>
      <c r="L89" s="46">
        <f t="shared" si="20"/>
        <v>0</v>
      </c>
    </row>
    <row r="90" spans="1:12" x14ac:dyDescent="0.15">
      <c r="A90" s="32">
        <f>Data!A90</f>
        <v>89</v>
      </c>
      <c r="B90" s="33">
        <f>Data!D90</f>
        <v>44368.529166666667</v>
      </c>
      <c r="C90" s="36">
        <f>IF(Data!E90="Yoga",1,0)</f>
        <v>1</v>
      </c>
      <c r="D90" s="36">
        <f>IF(AND(C90=1,Data!H90="Full Practice"),1,0)</f>
        <v>0</v>
      </c>
      <c r="E90" s="36">
        <f>IF(AND(C90=1,Data!H90="Southern Soul"),1,0)</f>
        <v>0</v>
      </c>
      <c r="F90" s="36">
        <f t="shared" si="14"/>
        <v>1</v>
      </c>
      <c r="G90" s="46">
        <f t="shared" si="15"/>
        <v>0</v>
      </c>
      <c r="H90" s="46">
        <f t="shared" si="16"/>
        <v>0</v>
      </c>
      <c r="I90" s="46">
        <f t="shared" si="17"/>
        <v>0</v>
      </c>
      <c r="J90" s="46">
        <f t="shared" si="18"/>
        <v>0</v>
      </c>
      <c r="K90" s="46">
        <f t="shared" si="19"/>
        <v>0</v>
      </c>
      <c r="L90" s="46">
        <f t="shared" si="20"/>
        <v>0</v>
      </c>
    </row>
    <row r="91" spans="1:12" x14ac:dyDescent="0.15">
      <c r="A91" s="32">
        <f>Data!A91</f>
        <v>90</v>
      </c>
      <c r="B91" s="33">
        <f>Data!D91</f>
        <v>44368.73333333333</v>
      </c>
      <c r="C91" s="36">
        <f>IF(Data!E91="Yoga",1,0)</f>
        <v>0</v>
      </c>
      <c r="D91" s="36">
        <f>IF(AND(C91=1,Data!H91="Full Practice"),1,0)</f>
        <v>0</v>
      </c>
      <c r="E91" s="36">
        <f>IF(AND(C91=1,Data!H91="Southern Soul"),1,0)</f>
        <v>0</v>
      </c>
      <c r="F91" s="36">
        <f t="shared" si="14"/>
        <v>0</v>
      </c>
      <c r="G91" s="46">
        <f t="shared" si="15"/>
        <v>0</v>
      </c>
      <c r="H91" s="46">
        <f t="shared" si="16"/>
        <v>0</v>
      </c>
      <c r="I91" s="46">
        <f t="shared" si="17"/>
        <v>0</v>
      </c>
      <c r="J91" s="46">
        <f t="shared" si="18"/>
        <v>0</v>
      </c>
      <c r="K91" s="46">
        <f t="shared" si="19"/>
        <v>0</v>
      </c>
      <c r="L91" s="46">
        <f t="shared" si="20"/>
        <v>0</v>
      </c>
    </row>
    <row r="92" spans="1:12" x14ac:dyDescent="0.15">
      <c r="A92" s="32">
        <f>Data!A92</f>
        <v>91</v>
      </c>
      <c r="B92" s="33">
        <f>Data!D92</f>
        <v>44371.498611111114</v>
      </c>
      <c r="C92" s="36">
        <f>IF(Data!E92="Yoga",1,0)</f>
        <v>1</v>
      </c>
      <c r="D92" s="36">
        <f>IF(AND(C92=1,Data!H92="Full Practice"),1,0)</f>
        <v>0</v>
      </c>
      <c r="E92" s="36">
        <f>IF(AND(C92=1,Data!H92="Southern Soul"),1,0)</f>
        <v>0</v>
      </c>
      <c r="F92" s="36">
        <f t="shared" si="14"/>
        <v>1</v>
      </c>
      <c r="G92" s="46">
        <f t="shared" si="15"/>
        <v>0</v>
      </c>
      <c r="H92" s="46">
        <f t="shared" si="16"/>
        <v>0</v>
      </c>
      <c r="I92" s="46">
        <f t="shared" si="17"/>
        <v>0</v>
      </c>
      <c r="J92" s="46">
        <f t="shared" si="18"/>
        <v>0</v>
      </c>
      <c r="K92" s="46">
        <f t="shared" si="19"/>
        <v>0</v>
      </c>
      <c r="L92" s="46">
        <f t="shared" si="20"/>
        <v>1</v>
      </c>
    </row>
    <row r="93" spans="1:12" x14ac:dyDescent="0.15">
      <c r="A93" s="32">
        <f>Data!A93</f>
        <v>92</v>
      </c>
      <c r="B93" s="33">
        <f>Data!D93</f>
        <v>44371.724999999999</v>
      </c>
      <c r="C93" s="36">
        <f>IF(Data!E93="Yoga",1,0)</f>
        <v>0</v>
      </c>
      <c r="D93" s="36">
        <f>IF(AND(C93=1,Data!H93="Full Practice"),1,0)</f>
        <v>0</v>
      </c>
      <c r="E93" s="36">
        <f>IF(AND(C93=1,Data!H93="Southern Soul"),1,0)</f>
        <v>0</v>
      </c>
      <c r="F93" s="36">
        <f t="shared" si="14"/>
        <v>0</v>
      </c>
      <c r="G93" s="46">
        <f t="shared" si="15"/>
        <v>0</v>
      </c>
      <c r="H93" s="46">
        <f t="shared" si="16"/>
        <v>0</v>
      </c>
      <c r="I93" s="46">
        <f t="shared" si="17"/>
        <v>0</v>
      </c>
      <c r="J93" s="46">
        <f t="shared" si="18"/>
        <v>0</v>
      </c>
      <c r="K93" s="46">
        <f t="shared" si="19"/>
        <v>0</v>
      </c>
      <c r="L93" s="46">
        <f t="shared" si="20"/>
        <v>0</v>
      </c>
    </row>
    <row r="94" spans="1:12" x14ac:dyDescent="0.15">
      <c r="A94" s="32">
        <f>Data!A94</f>
        <v>93</v>
      </c>
      <c r="B94" s="33">
        <f>Data!D94</f>
        <v>44373.397916666669</v>
      </c>
      <c r="C94" s="36">
        <f>IF(Data!E94="Yoga",1,0)</f>
        <v>0</v>
      </c>
      <c r="D94" s="36">
        <f>IF(AND(C94=1,Data!H94="Full Practice"),1,0)</f>
        <v>0</v>
      </c>
      <c r="E94" s="36">
        <f>IF(AND(C94=1,Data!H94="Southern Soul"),1,0)</f>
        <v>0</v>
      </c>
      <c r="F94" s="36">
        <f t="shared" ref="F94:F120" si="21">IF(AND(C94=1,D94=0,E94=0),1,0)</f>
        <v>0</v>
      </c>
      <c r="G94" s="46">
        <f t="shared" ref="G94:G120" si="22">IF(
OR(
AND(B94-B93&lt;0.5,C94=1,C93=1),
AND(B94-B92&lt;0.5,C94=1,C92=1),
AND(B94-B91&lt;0.5,C94=1,C91=1),
AND(B94-B90&lt;0.5,C94=1,C90=1),
AND(B94-B89&lt;0.5,C94=1,C89=1),
AND(B94-B88&lt;0.5,C94=1,C88=1)
),1,0)</f>
        <v>0</v>
      </c>
      <c r="H94" s="46">
        <f t="shared" ref="H94:H120" si="23">IF(
OR(
AND(B94-B93&lt;1,C94=1,C93=1),
AND(B94-B92&lt;1,C94=1,C92=1),
AND(B94-B91&lt;1,C94=1,C91=1),
AND(B94-B90&lt;1,C94=1,C90=1),
AND(B94-B89&lt;1,C94=1,C89=1),
AND(B94-B88&lt;1,C94=1,C88=1)
),1,0)</f>
        <v>0</v>
      </c>
      <c r="I94" s="46">
        <f t="shared" ref="I94:I120" si="24">IF(
OR(
AND(B94-B93&lt;1.5,C94=1,C93=1),
AND(B94-B92&lt;1.5,C94=1,C92=1),
AND(B94-B91&lt;1.5,C94=1,C91=1),
AND(B94-B90&lt;1.5,C94=1,C90=1),
AND(B94-B89&lt;1.5,C94=1,C89=1),
AND(B94-B88&lt;1.5,C94=1,C88=1)
),1,0)</f>
        <v>0</v>
      </c>
      <c r="J94" s="46">
        <f t="shared" ref="J94:J120" si="25">IF(
OR(
AND(B94-B93&lt;2,C94=1,C93=1),
AND(B94-B92&lt;2,C94=1,C92=1),
AND(B94-B91&lt;2,C94=1,C91=1),
AND(B94-B90&lt;2,C94=1,C90=1),
AND(B94-B89&lt;2,C94=1,C89=1),
AND(B94-B88&lt;2,C94=1,C88=1)
),1,0)</f>
        <v>0</v>
      </c>
      <c r="K94" s="46">
        <f t="shared" ref="K94:K120" si="26">IF(
OR(
AND(B94-B93&lt;2.5,C94=1,C93=1),
AND(B94-B92&lt;2.5,C94=1,C92=1),
AND(B94-B91&lt;2.5,C94=1,C91=1),
AND(B94-B90&lt;2.5,C94=1,C90=1),
AND(B94-B89&lt;2.5,C94=1,C89=1),
AND(B94-B88&lt;2.5,C94=1,C88=1)
),1,0)</f>
        <v>0</v>
      </c>
      <c r="L94" s="46">
        <f t="shared" ref="L94:L120" si="27">IF(
OR(
AND(B94-B93&lt;3,C94=1,C93=1),
AND(B94-B92&lt;3,C94=1,C92=1),
AND(B94-B91&lt;3,C94=1,C91=1),
AND(B94-B90&lt;3,C94=1,C90=1),
AND(B94-B89&lt;3,C94=1,C89=1),
AND(B94-B88&lt;3,C94=1,C88=1)
),1,0)</f>
        <v>0</v>
      </c>
    </row>
    <row r="95" spans="1:12" x14ac:dyDescent="0.15">
      <c r="A95" s="32">
        <f>Data!A95</f>
        <v>94</v>
      </c>
      <c r="B95" s="33">
        <f>Data!D95</f>
        <v>44374.67083333333</v>
      </c>
      <c r="C95" s="36">
        <f>IF(Data!E95="Yoga",1,0)</f>
        <v>0</v>
      </c>
      <c r="D95" s="36">
        <f>IF(AND(C95=1,Data!H95="Full Practice"),1,0)</f>
        <v>0</v>
      </c>
      <c r="E95" s="36">
        <f>IF(AND(C95=1,Data!H95="Southern Soul"),1,0)</f>
        <v>0</v>
      </c>
      <c r="F95" s="36">
        <f t="shared" si="21"/>
        <v>0</v>
      </c>
      <c r="G95" s="46">
        <f t="shared" si="22"/>
        <v>0</v>
      </c>
      <c r="H95" s="46">
        <f t="shared" si="23"/>
        <v>0</v>
      </c>
      <c r="I95" s="46">
        <f t="shared" si="24"/>
        <v>0</v>
      </c>
      <c r="J95" s="46">
        <f t="shared" si="25"/>
        <v>0</v>
      </c>
      <c r="K95" s="46">
        <f t="shared" si="26"/>
        <v>0</v>
      </c>
      <c r="L95" s="46">
        <f t="shared" si="27"/>
        <v>0</v>
      </c>
    </row>
    <row r="96" spans="1:12" x14ac:dyDescent="0.15">
      <c r="A96" s="32">
        <f>Data!A96</f>
        <v>95</v>
      </c>
      <c r="B96" s="33">
        <f>Data!D96</f>
        <v>44375.334027777775</v>
      </c>
      <c r="C96" s="36">
        <f>IF(Data!E96="Yoga",1,0)</f>
        <v>0</v>
      </c>
      <c r="D96" s="36">
        <f>IF(AND(C96=1,Data!H96="Full Practice"),1,0)</f>
        <v>0</v>
      </c>
      <c r="E96" s="36">
        <f>IF(AND(C96=1,Data!H96="Southern Soul"),1,0)</f>
        <v>0</v>
      </c>
      <c r="F96" s="36">
        <f t="shared" si="21"/>
        <v>0</v>
      </c>
      <c r="G96" s="46">
        <f t="shared" si="22"/>
        <v>0</v>
      </c>
      <c r="H96" s="46">
        <f t="shared" si="23"/>
        <v>0</v>
      </c>
      <c r="I96" s="46">
        <f t="shared" si="24"/>
        <v>0</v>
      </c>
      <c r="J96" s="46">
        <f t="shared" si="25"/>
        <v>0</v>
      </c>
      <c r="K96" s="46">
        <f t="shared" si="26"/>
        <v>0</v>
      </c>
      <c r="L96" s="46">
        <f t="shared" si="27"/>
        <v>0</v>
      </c>
    </row>
    <row r="97" spans="1:12" x14ac:dyDescent="0.15">
      <c r="A97" s="32">
        <f>Data!A97</f>
        <v>96</v>
      </c>
      <c r="B97" s="33">
        <f>Data!D97</f>
        <v>44376.333333333336</v>
      </c>
      <c r="C97" s="36">
        <f>IF(Data!E97="Yoga",1,0)</f>
        <v>0</v>
      </c>
      <c r="D97" s="36">
        <f>IF(AND(C97=1,Data!H97="Full Practice"),1,0)</f>
        <v>0</v>
      </c>
      <c r="E97" s="36">
        <f>IF(AND(C97=1,Data!H97="Southern Soul"),1,0)</f>
        <v>0</v>
      </c>
      <c r="F97" s="36">
        <f t="shared" si="21"/>
        <v>0</v>
      </c>
      <c r="G97" s="46">
        <f t="shared" si="22"/>
        <v>0</v>
      </c>
      <c r="H97" s="46">
        <f t="shared" si="23"/>
        <v>0</v>
      </c>
      <c r="I97" s="46">
        <f t="shared" si="24"/>
        <v>0</v>
      </c>
      <c r="J97" s="46">
        <f t="shared" si="25"/>
        <v>0</v>
      </c>
      <c r="K97" s="46">
        <f t="shared" si="26"/>
        <v>0</v>
      </c>
      <c r="L97" s="46">
        <f t="shared" si="27"/>
        <v>0</v>
      </c>
    </row>
    <row r="98" spans="1:12" x14ac:dyDescent="0.15">
      <c r="A98" s="32">
        <f>Data!A98</f>
        <v>97</v>
      </c>
      <c r="B98" s="33">
        <f>Data!D98</f>
        <v>44377.275694444441</v>
      </c>
      <c r="C98" s="36">
        <f>IF(Data!E98="Yoga",1,0)</f>
        <v>0</v>
      </c>
      <c r="D98" s="36">
        <f>IF(AND(C98=1,Data!H98="Full Practice"),1,0)</f>
        <v>0</v>
      </c>
      <c r="E98" s="36">
        <f>IF(AND(C98=1,Data!H98="Southern Soul"),1,0)</f>
        <v>0</v>
      </c>
      <c r="F98" s="36">
        <f t="shared" si="21"/>
        <v>0</v>
      </c>
      <c r="G98" s="46">
        <f t="shared" si="22"/>
        <v>0</v>
      </c>
      <c r="H98" s="46">
        <f t="shared" si="23"/>
        <v>0</v>
      </c>
      <c r="I98" s="46">
        <f t="shared" si="24"/>
        <v>0</v>
      </c>
      <c r="J98" s="46">
        <f t="shared" si="25"/>
        <v>0</v>
      </c>
      <c r="K98" s="46">
        <f t="shared" si="26"/>
        <v>0</v>
      </c>
      <c r="L98" s="46">
        <f t="shared" si="27"/>
        <v>0</v>
      </c>
    </row>
    <row r="99" spans="1:12" x14ac:dyDescent="0.15">
      <c r="A99" s="32">
        <f>Data!A99</f>
        <v>98</v>
      </c>
      <c r="B99" s="33">
        <f>Data!D99</f>
        <v>44382.430555555555</v>
      </c>
      <c r="C99" s="36">
        <f>IF(Data!E99="Yoga",1,0)</f>
        <v>0</v>
      </c>
      <c r="D99" s="36">
        <f>IF(AND(C99=1,Data!H99="Full Practice"),1,0)</f>
        <v>0</v>
      </c>
      <c r="E99" s="36">
        <f>IF(AND(C99=1,Data!H99="Southern Soul"),1,0)</f>
        <v>0</v>
      </c>
      <c r="F99" s="36">
        <f t="shared" si="21"/>
        <v>0</v>
      </c>
      <c r="G99" s="46">
        <f t="shared" si="22"/>
        <v>0</v>
      </c>
      <c r="H99" s="46">
        <f t="shared" si="23"/>
        <v>0</v>
      </c>
      <c r="I99" s="46">
        <f t="shared" si="24"/>
        <v>0</v>
      </c>
      <c r="J99" s="46">
        <f t="shared" si="25"/>
        <v>0</v>
      </c>
      <c r="K99" s="46">
        <f t="shared" si="26"/>
        <v>0</v>
      </c>
      <c r="L99" s="46">
        <f t="shared" si="27"/>
        <v>0</v>
      </c>
    </row>
    <row r="100" spans="1:12" x14ac:dyDescent="0.15">
      <c r="A100" s="32">
        <f>Data!A100</f>
        <v>99</v>
      </c>
      <c r="B100" s="33">
        <f>Data!D100</f>
        <v>44383.498611111114</v>
      </c>
      <c r="C100" s="36">
        <f>IF(Data!E100="Yoga",1,0)</f>
        <v>1</v>
      </c>
      <c r="D100" s="36">
        <f>IF(AND(C100=1,Data!H100="Full Practice"),1,0)</f>
        <v>1</v>
      </c>
      <c r="E100" s="36">
        <f>IF(AND(C100=1,Data!H100="Southern Soul"),1,0)</f>
        <v>0</v>
      </c>
      <c r="F100" s="36">
        <f t="shared" si="21"/>
        <v>0</v>
      </c>
      <c r="G100" s="46">
        <f t="shared" si="22"/>
        <v>0</v>
      </c>
      <c r="H100" s="46">
        <f t="shared" si="23"/>
        <v>0</v>
      </c>
      <c r="I100" s="46">
        <f t="shared" si="24"/>
        <v>0</v>
      </c>
      <c r="J100" s="46">
        <f t="shared" si="25"/>
        <v>0</v>
      </c>
      <c r="K100" s="46">
        <f t="shared" si="26"/>
        <v>0</v>
      </c>
      <c r="L100" s="46">
        <f t="shared" si="27"/>
        <v>0</v>
      </c>
    </row>
    <row r="101" spans="1:12" x14ac:dyDescent="0.15">
      <c r="A101" s="32">
        <f>Data!A101</f>
        <v>100</v>
      </c>
      <c r="B101" s="33">
        <f>Data!D101</f>
        <v>44384.798611111109</v>
      </c>
      <c r="C101" s="36">
        <f>IF(Data!E101="Yoga",1,0)</f>
        <v>0</v>
      </c>
      <c r="D101" s="36">
        <f>IF(AND(C101=1,Data!H101="Full Practice"),1,0)</f>
        <v>0</v>
      </c>
      <c r="E101" s="36">
        <f>IF(AND(C101=1,Data!H101="Southern Soul"),1,0)</f>
        <v>0</v>
      </c>
      <c r="F101" s="36">
        <f t="shared" si="21"/>
        <v>0</v>
      </c>
      <c r="G101" s="46">
        <f t="shared" si="22"/>
        <v>0</v>
      </c>
      <c r="H101" s="46">
        <f t="shared" si="23"/>
        <v>0</v>
      </c>
      <c r="I101" s="46">
        <f t="shared" si="24"/>
        <v>0</v>
      </c>
      <c r="J101" s="46">
        <f t="shared" si="25"/>
        <v>0</v>
      </c>
      <c r="K101" s="46">
        <f t="shared" si="26"/>
        <v>0</v>
      </c>
      <c r="L101" s="46">
        <f t="shared" si="27"/>
        <v>0</v>
      </c>
    </row>
    <row r="102" spans="1:12" x14ac:dyDescent="0.15">
      <c r="A102" s="32">
        <f>Data!A102</f>
        <v>101</v>
      </c>
      <c r="B102" s="33">
        <f>Data!D102</f>
        <v>44387.355555555558</v>
      </c>
      <c r="C102" s="36">
        <f>IF(Data!E102="Yoga",1,0)</f>
        <v>1</v>
      </c>
      <c r="D102" s="36">
        <f>IF(AND(C102=1,Data!H102="Full Practice"),1,0)</f>
        <v>0</v>
      </c>
      <c r="E102" s="36">
        <f>IF(AND(C102=1,Data!H102="Southern Soul"),1,0)</f>
        <v>1</v>
      </c>
      <c r="F102" s="36">
        <f t="shared" si="21"/>
        <v>0</v>
      </c>
      <c r="G102" s="46">
        <f t="shared" si="22"/>
        <v>0</v>
      </c>
      <c r="H102" s="46">
        <f t="shared" si="23"/>
        <v>0</v>
      </c>
      <c r="I102" s="46">
        <f t="shared" si="24"/>
        <v>0</v>
      </c>
      <c r="J102" s="46">
        <f t="shared" si="25"/>
        <v>0</v>
      </c>
      <c r="K102" s="46">
        <f t="shared" si="26"/>
        <v>0</v>
      </c>
      <c r="L102" s="46">
        <f t="shared" si="27"/>
        <v>0</v>
      </c>
    </row>
    <row r="103" spans="1:12" x14ac:dyDescent="0.15">
      <c r="A103" s="32">
        <f>Data!A103</f>
        <v>102</v>
      </c>
      <c r="B103" s="33">
        <f>Data!D103</f>
        <v>44387.418749999997</v>
      </c>
      <c r="C103" s="36">
        <f>IF(Data!E103="Yoga",1,0)</f>
        <v>0</v>
      </c>
      <c r="D103" s="36">
        <f>IF(AND(C103=1,Data!H103="Full Practice"),1,0)</f>
        <v>0</v>
      </c>
      <c r="E103" s="36">
        <f>IF(AND(C103=1,Data!H103="Southern Soul"),1,0)</f>
        <v>0</v>
      </c>
      <c r="F103" s="36">
        <f t="shared" si="21"/>
        <v>0</v>
      </c>
      <c r="G103" s="46">
        <f t="shared" si="22"/>
        <v>0</v>
      </c>
      <c r="H103" s="46">
        <f t="shared" si="23"/>
        <v>0</v>
      </c>
      <c r="I103" s="46">
        <f t="shared" si="24"/>
        <v>0</v>
      </c>
      <c r="J103" s="46">
        <f t="shared" si="25"/>
        <v>0</v>
      </c>
      <c r="K103" s="46">
        <f t="shared" si="26"/>
        <v>0</v>
      </c>
      <c r="L103" s="46">
        <f t="shared" si="27"/>
        <v>0</v>
      </c>
    </row>
    <row r="104" spans="1:12" x14ac:dyDescent="0.15">
      <c r="A104" s="32">
        <f>Data!A104</f>
        <v>103</v>
      </c>
      <c r="B104" s="33">
        <f>Data!D104</f>
        <v>44390.646527777775</v>
      </c>
      <c r="C104" s="36">
        <f>IF(Data!E104="Yoga",1,0)</f>
        <v>0</v>
      </c>
      <c r="D104" s="36">
        <f>IF(AND(C104=1,Data!H104="Full Practice"),1,0)</f>
        <v>0</v>
      </c>
      <c r="E104" s="36">
        <f>IF(AND(C104=1,Data!H104="Southern Soul"),1,0)</f>
        <v>0</v>
      </c>
      <c r="F104" s="36">
        <f t="shared" si="21"/>
        <v>0</v>
      </c>
      <c r="G104" s="46">
        <f t="shared" si="22"/>
        <v>0</v>
      </c>
      <c r="H104" s="46">
        <f t="shared" si="23"/>
        <v>0</v>
      </c>
      <c r="I104" s="46">
        <f t="shared" si="24"/>
        <v>0</v>
      </c>
      <c r="J104" s="46">
        <f t="shared" si="25"/>
        <v>0</v>
      </c>
      <c r="K104" s="46">
        <f t="shared" si="26"/>
        <v>0</v>
      </c>
      <c r="L104" s="46">
        <f t="shared" si="27"/>
        <v>0</v>
      </c>
    </row>
    <row r="105" spans="1:12" x14ac:dyDescent="0.15">
      <c r="A105" s="32">
        <f>Data!A105</f>
        <v>104</v>
      </c>
      <c r="B105" s="33">
        <f>Data!D105</f>
        <v>44391.552777777775</v>
      </c>
      <c r="C105" s="36">
        <f>IF(Data!E105="Yoga",1,0)</f>
        <v>0</v>
      </c>
      <c r="D105" s="36">
        <f>IF(AND(C105=1,Data!H105="Full Practice"),1,0)</f>
        <v>0</v>
      </c>
      <c r="E105" s="36">
        <f>IF(AND(C105=1,Data!H105="Southern Soul"),1,0)</f>
        <v>0</v>
      </c>
      <c r="F105" s="36">
        <f t="shared" si="21"/>
        <v>0</v>
      </c>
      <c r="G105" s="46">
        <f t="shared" si="22"/>
        <v>0</v>
      </c>
      <c r="H105" s="46">
        <f t="shared" si="23"/>
        <v>0</v>
      </c>
      <c r="I105" s="46">
        <f t="shared" si="24"/>
        <v>0</v>
      </c>
      <c r="J105" s="46">
        <f t="shared" si="25"/>
        <v>0</v>
      </c>
      <c r="K105" s="46">
        <f t="shared" si="26"/>
        <v>0</v>
      </c>
      <c r="L105" s="46">
        <f t="shared" si="27"/>
        <v>0</v>
      </c>
    </row>
    <row r="106" spans="1:12" x14ac:dyDescent="0.15">
      <c r="A106" s="32">
        <f>Data!A106</f>
        <v>105</v>
      </c>
      <c r="B106" s="33">
        <f>Data!D106</f>
        <v>44395.555555555555</v>
      </c>
      <c r="C106" s="36">
        <f>IF(Data!E106="Yoga",1,0)</f>
        <v>0</v>
      </c>
      <c r="D106" s="36">
        <f>IF(AND(C106=1,Data!H106="Full Practice"),1,0)</f>
        <v>0</v>
      </c>
      <c r="E106" s="36">
        <f>IF(AND(C106=1,Data!H106="Southern Soul"),1,0)</f>
        <v>0</v>
      </c>
      <c r="F106" s="36">
        <f t="shared" si="21"/>
        <v>0</v>
      </c>
      <c r="G106" s="46">
        <f t="shared" si="22"/>
        <v>0</v>
      </c>
      <c r="H106" s="46">
        <f t="shared" si="23"/>
        <v>0</v>
      </c>
      <c r="I106" s="46">
        <f t="shared" si="24"/>
        <v>0</v>
      </c>
      <c r="J106" s="46">
        <f t="shared" si="25"/>
        <v>0</v>
      </c>
      <c r="K106" s="46">
        <f t="shared" si="26"/>
        <v>0</v>
      </c>
      <c r="L106" s="46">
        <f t="shared" si="27"/>
        <v>0</v>
      </c>
    </row>
    <row r="107" spans="1:12" x14ac:dyDescent="0.15">
      <c r="A107" s="32">
        <f>Data!A107</f>
        <v>106</v>
      </c>
      <c r="B107" s="33">
        <f>Data!D107</f>
        <v>0</v>
      </c>
      <c r="C107" s="36">
        <f>IF(Data!E107="Yoga",1,0)</f>
        <v>0</v>
      </c>
      <c r="D107" s="36">
        <f>IF(AND(C107=1,Data!H107="Full Practice"),1,0)</f>
        <v>0</v>
      </c>
      <c r="E107" s="36">
        <f>IF(AND(C107=1,Data!H107="Southern Soul"),1,0)</f>
        <v>0</v>
      </c>
      <c r="F107" s="36">
        <f t="shared" si="21"/>
        <v>0</v>
      </c>
      <c r="G107" s="46">
        <f t="shared" si="22"/>
        <v>0</v>
      </c>
      <c r="H107" s="46">
        <f t="shared" si="23"/>
        <v>0</v>
      </c>
      <c r="I107" s="46">
        <f t="shared" si="24"/>
        <v>0</v>
      </c>
      <c r="J107" s="46">
        <f t="shared" si="25"/>
        <v>0</v>
      </c>
      <c r="K107" s="46">
        <f t="shared" si="26"/>
        <v>0</v>
      </c>
      <c r="L107" s="46">
        <f t="shared" si="27"/>
        <v>0</v>
      </c>
    </row>
    <row r="108" spans="1:12" x14ac:dyDescent="0.15">
      <c r="A108" s="32">
        <f>Data!A108</f>
        <v>107</v>
      </c>
      <c r="B108" s="33">
        <f>Data!D108</f>
        <v>0</v>
      </c>
      <c r="C108" s="36">
        <f>IF(Data!E108="Yoga",1,0)</f>
        <v>0</v>
      </c>
      <c r="D108" s="36">
        <f>IF(AND(C108=1,Data!H108="Full Practice"),1,0)</f>
        <v>0</v>
      </c>
      <c r="E108" s="36">
        <f>IF(AND(C108=1,Data!H108="Southern Soul"),1,0)</f>
        <v>0</v>
      </c>
      <c r="F108" s="36">
        <f t="shared" si="21"/>
        <v>0</v>
      </c>
      <c r="G108" s="46">
        <f t="shared" si="22"/>
        <v>0</v>
      </c>
      <c r="H108" s="46">
        <f t="shared" si="23"/>
        <v>0</v>
      </c>
      <c r="I108" s="46">
        <f t="shared" si="24"/>
        <v>0</v>
      </c>
      <c r="J108" s="46">
        <f t="shared" si="25"/>
        <v>0</v>
      </c>
      <c r="K108" s="46">
        <f t="shared" si="26"/>
        <v>0</v>
      </c>
      <c r="L108" s="46">
        <f t="shared" si="27"/>
        <v>0</v>
      </c>
    </row>
    <row r="109" spans="1:12" x14ac:dyDescent="0.15">
      <c r="A109" s="32">
        <f>Data!A109</f>
        <v>108</v>
      </c>
      <c r="B109" s="33">
        <f>Data!D109</f>
        <v>0</v>
      </c>
      <c r="C109" s="36">
        <f>IF(Data!E109="Yoga",1,0)</f>
        <v>0</v>
      </c>
      <c r="D109" s="36">
        <f>IF(AND(C109=1,Data!H109="Full Practice"),1,0)</f>
        <v>0</v>
      </c>
      <c r="E109" s="36">
        <f>IF(AND(C109=1,Data!H109="Southern Soul"),1,0)</f>
        <v>0</v>
      </c>
      <c r="F109" s="36">
        <f t="shared" si="21"/>
        <v>0</v>
      </c>
      <c r="G109" s="46">
        <f t="shared" si="22"/>
        <v>0</v>
      </c>
      <c r="H109" s="46">
        <f t="shared" si="23"/>
        <v>0</v>
      </c>
      <c r="I109" s="46">
        <f t="shared" si="24"/>
        <v>0</v>
      </c>
      <c r="J109" s="46">
        <f t="shared" si="25"/>
        <v>0</v>
      </c>
      <c r="K109" s="46">
        <f t="shared" si="26"/>
        <v>0</v>
      </c>
      <c r="L109" s="46">
        <f t="shared" si="27"/>
        <v>0</v>
      </c>
    </row>
    <row r="110" spans="1:12" x14ac:dyDescent="0.15">
      <c r="A110" s="32">
        <f>Data!A110</f>
        <v>109</v>
      </c>
      <c r="B110" s="33">
        <f>Data!D110</f>
        <v>0</v>
      </c>
      <c r="C110" s="36">
        <f>IF(Data!E110="Yoga",1,0)</f>
        <v>0</v>
      </c>
      <c r="D110" s="36">
        <f>IF(AND(C110=1,Data!H110="Full Practice"),1,0)</f>
        <v>0</v>
      </c>
      <c r="E110" s="36">
        <f>IF(AND(C110=1,Data!H110="Southern Soul"),1,0)</f>
        <v>0</v>
      </c>
      <c r="F110" s="36">
        <f t="shared" si="21"/>
        <v>0</v>
      </c>
      <c r="G110" s="46">
        <f t="shared" si="22"/>
        <v>0</v>
      </c>
      <c r="H110" s="46">
        <f t="shared" si="23"/>
        <v>0</v>
      </c>
      <c r="I110" s="46">
        <f t="shared" si="24"/>
        <v>0</v>
      </c>
      <c r="J110" s="46">
        <f t="shared" si="25"/>
        <v>0</v>
      </c>
      <c r="K110" s="46">
        <f t="shared" si="26"/>
        <v>0</v>
      </c>
      <c r="L110" s="46">
        <f t="shared" si="27"/>
        <v>0</v>
      </c>
    </row>
    <row r="111" spans="1:12" x14ac:dyDescent="0.15">
      <c r="A111" s="32">
        <f>Data!A111</f>
        <v>110</v>
      </c>
      <c r="B111" s="33">
        <f>Data!D111</f>
        <v>0</v>
      </c>
      <c r="C111" s="36">
        <f>IF(Data!E111="Yoga",1,0)</f>
        <v>0</v>
      </c>
      <c r="D111" s="36">
        <f>IF(AND(C111=1,Data!H111="Full Practice"),1,0)</f>
        <v>0</v>
      </c>
      <c r="E111" s="36">
        <f>IF(AND(C111=1,Data!H111="Southern Soul"),1,0)</f>
        <v>0</v>
      </c>
      <c r="F111" s="36">
        <f t="shared" si="21"/>
        <v>0</v>
      </c>
      <c r="G111" s="46">
        <f t="shared" si="22"/>
        <v>0</v>
      </c>
      <c r="H111" s="46">
        <f t="shared" si="23"/>
        <v>0</v>
      </c>
      <c r="I111" s="46">
        <f t="shared" si="24"/>
        <v>0</v>
      </c>
      <c r="J111" s="46">
        <f t="shared" si="25"/>
        <v>0</v>
      </c>
      <c r="K111" s="46">
        <f t="shared" si="26"/>
        <v>0</v>
      </c>
      <c r="L111" s="46">
        <f t="shared" si="27"/>
        <v>0</v>
      </c>
    </row>
    <row r="112" spans="1:12" x14ac:dyDescent="0.15">
      <c r="A112" s="32">
        <f>Data!A112</f>
        <v>111</v>
      </c>
      <c r="B112" s="33">
        <f>Data!D112</f>
        <v>0</v>
      </c>
      <c r="C112" s="36">
        <f>IF(Data!E112="Yoga",1,0)</f>
        <v>0</v>
      </c>
      <c r="D112" s="36">
        <f>IF(AND(C112=1,Data!H112="Full Practice"),1,0)</f>
        <v>0</v>
      </c>
      <c r="E112" s="36">
        <f>IF(AND(C112=1,Data!H112="Southern Soul"),1,0)</f>
        <v>0</v>
      </c>
      <c r="F112" s="36">
        <f t="shared" si="21"/>
        <v>0</v>
      </c>
      <c r="G112" s="46">
        <f t="shared" si="22"/>
        <v>0</v>
      </c>
      <c r="H112" s="46">
        <f t="shared" si="23"/>
        <v>0</v>
      </c>
      <c r="I112" s="46">
        <f t="shared" si="24"/>
        <v>0</v>
      </c>
      <c r="J112" s="46">
        <f t="shared" si="25"/>
        <v>0</v>
      </c>
      <c r="K112" s="46">
        <f t="shared" si="26"/>
        <v>0</v>
      </c>
      <c r="L112" s="46">
        <f t="shared" si="27"/>
        <v>0</v>
      </c>
    </row>
    <row r="113" spans="1:12" x14ac:dyDescent="0.15">
      <c r="A113" s="32">
        <f>Data!A113</f>
        <v>112</v>
      </c>
      <c r="B113" s="33">
        <f>Data!D113</f>
        <v>0</v>
      </c>
      <c r="C113" s="36">
        <f>IF(Data!E113="Yoga",1,0)</f>
        <v>0</v>
      </c>
      <c r="D113" s="36">
        <f>IF(AND(C113=1,Data!H113="Full Practice"),1,0)</f>
        <v>0</v>
      </c>
      <c r="E113" s="36">
        <f>IF(AND(C113=1,Data!H113="Southern Soul"),1,0)</f>
        <v>0</v>
      </c>
      <c r="F113" s="36">
        <f t="shared" si="21"/>
        <v>0</v>
      </c>
      <c r="G113" s="46">
        <f t="shared" si="22"/>
        <v>0</v>
      </c>
      <c r="H113" s="46">
        <f t="shared" si="23"/>
        <v>0</v>
      </c>
      <c r="I113" s="46">
        <f t="shared" si="24"/>
        <v>0</v>
      </c>
      <c r="J113" s="46">
        <f t="shared" si="25"/>
        <v>0</v>
      </c>
      <c r="K113" s="46">
        <f t="shared" si="26"/>
        <v>0</v>
      </c>
      <c r="L113" s="46">
        <f t="shared" si="27"/>
        <v>0</v>
      </c>
    </row>
    <row r="114" spans="1:12" x14ac:dyDescent="0.15">
      <c r="A114" s="32">
        <f>Data!A114</f>
        <v>113</v>
      </c>
      <c r="B114" s="33">
        <f>Data!D114</f>
        <v>0</v>
      </c>
      <c r="C114" s="36">
        <f>IF(Data!E114="Yoga",1,0)</f>
        <v>0</v>
      </c>
      <c r="D114" s="36">
        <f>IF(AND(C114=1,Data!H114="Full Practice"),1,0)</f>
        <v>0</v>
      </c>
      <c r="E114" s="36">
        <f>IF(AND(C114=1,Data!H114="Southern Soul"),1,0)</f>
        <v>0</v>
      </c>
      <c r="F114" s="36">
        <f t="shared" si="21"/>
        <v>0</v>
      </c>
      <c r="G114" s="46">
        <f t="shared" si="22"/>
        <v>0</v>
      </c>
      <c r="H114" s="46">
        <f t="shared" si="23"/>
        <v>0</v>
      </c>
      <c r="I114" s="46">
        <f t="shared" si="24"/>
        <v>0</v>
      </c>
      <c r="J114" s="46">
        <f t="shared" si="25"/>
        <v>0</v>
      </c>
      <c r="K114" s="46">
        <f t="shared" si="26"/>
        <v>0</v>
      </c>
      <c r="L114" s="46">
        <f t="shared" si="27"/>
        <v>0</v>
      </c>
    </row>
    <row r="115" spans="1:12" x14ac:dyDescent="0.15">
      <c r="A115" s="32">
        <f>Data!A115</f>
        <v>114</v>
      </c>
      <c r="B115" s="33">
        <f>Data!D115</f>
        <v>0</v>
      </c>
      <c r="C115" s="36">
        <f>IF(Data!E115="Yoga",1,0)</f>
        <v>0</v>
      </c>
      <c r="D115" s="36">
        <f>IF(AND(C115=1,Data!H115="Full Practice"),1,0)</f>
        <v>0</v>
      </c>
      <c r="E115" s="36">
        <f>IF(AND(C115=1,Data!H115="Southern Soul"),1,0)</f>
        <v>0</v>
      </c>
      <c r="F115" s="36">
        <f t="shared" si="21"/>
        <v>0</v>
      </c>
      <c r="G115" s="46">
        <f t="shared" si="22"/>
        <v>0</v>
      </c>
      <c r="H115" s="46">
        <f t="shared" si="23"/>
        <v>0</v>
      </c>
      <c r="I115" s="46">
        <f t="shared" si="24"/>
        <v>0</v>
      </c>
      <c r="J115" s="46">
        <f t="shared" si="25"/>
        <v>0</v>
      </c>
      <c r="K115" s="46">
        <f t="shared" si="26"/>
        <v>0</v>
      </c>
      <c r="L115" s="46">
        <f t="shared" si="27"/>
        <v>0</v>
      </c>
    </row>
    <row r="116" spans="1:12" x14ac:dyDescent="0.15">
      <c r="A116" s="32">
        <f>Data!A116</f>
        <v>115</v>
      </c>
      <c r="B116" s="33">
        <f>Data!D116</f>
        <v>0</v>
      </c>
      <c r="C116" s="36">
        <f>IF(Data!E116="Yoga",1,0)</f>
        <v>0</v>
      </c>
      <c r="D116" s="36">
        <f>IF(AND(C116=1,Data!H116="Full Practice"),1,0)</f>
        <v>0</v>
      </c>
      <c r="E116" s="36">
        <f>IF(AND(C116=1,Data!H116="Southern Soul"),1,0)</f>
        <v>0</v>
      </c>
      <c r="F116" s="36">
        <f t="shared" si="21"/>
        <v>0</v>
      </c>
      <c r="G116" s="46">
        <f t="shared" si="22"/>
        <v>0</v>
      </c>
      <c r="H116" s="46">
        <f t="shared" si="23"/>
        <v>0</v>
      </c>
      <c r="I116" s="46">
        <f t="shared" si="24"/>
        <v>0</v>
      </c>
      <c r="J116" s="46">
        <f t="shared" si="25"/>
        <v>0</v>
      </c>
      <c r="K116" s="46">
        <f t="shared" si="26"/>
        <v>0</v>
      </c>
      <c r="L116" s="46">
        <f t="shared" si="27"/>
        <v>0</v>
      </c>
    </row>
    <row r="117" spans="1:12" x14ac:dyDescent="0.15">
      <c r="A117" s="32">
        <f>Data!A117</f>
        <v>116</v>
      </c>
      <c r="B117" s="33">
        <f>Data!D117</f>
        <v>0</v>
      </c>
      <c r="C117" s="36">
        <f>IF(Data!E117="Yoga",1,0)</f>
        <v>0</v>
      </c>
      <c r="D117" s="36">
        <f>IF(AND(C117=1,Data!H117="Full Practice"),1,0)</f>
        <v>0</v>
      </c>
      <c r="E117" s="36">
        <f>IF(AND(C117=1,Data!H117="Southern Soul"),1,0)</f>
        <v>0</v>
      </c>
      <c r="F117" s="36">
        <f t="shared" si="21"/>
        <v>0</v>
      </c>
      <c r="G117" s="46">
        <f t="shared" si="22"/>
        <v>0</v>
      </c>
      <c r="H117" s="46">
        <f t="shared" si="23"/>
        <v>0</v>
      </c>
      <c r="I117" s="46">
        <f t="shared" si="24"/>
        <v>0</v>
      </c>
      <c r="J117" s="46">
        <f t="shared" si="25"/>
        <v>0</v>
      </c>
      <c r="K117" s="46">
        <f t="shared" si="26"/>
        <v>0</v>
      </c>
      <c r="L117" s="46">
        <f t="shared" si="27"/>
        <v>0</v>
      </c>
    </row>
    <row r="118" spans="1:12" x14ac:dyDescent="0.15">
      <c r="A118" s="32">
        <f>Data!A118</f>
        <v>117</v>
      </c>
      <c r="B118" s="33">
        <f>Data!D118</f>
        <v>0</v>
      </c>
      <c r="C118" s="36">
        <f>IF(Data!E118="Yoga",1,0)</f>
        <v>0</v>
      </c>
      <c r="D118" s="36">
        <f>IF(AND(C118=1,Data!H118="Full Practice"),1,0)</f>
        <v>0</v>
      </c>
      <c r="E118" s="36">
        <f>IF(AND(C118=1,Data!H118="Southern Soul"),1,0)</f>
        <v>0</v>
      </c>
      <c r="F118" s="36">
        <f t="shared" si="21"/>
        <v>0</v>
      </c>
      <c r="G118" s="46">
        <f t="shared" si="22"/>
        <v>0</v>
      </c>
      <c r="H118" s="46">
        <f t="shared" si="23"/>
        <v>0</v>
      </c>
      <c r="I118" s="46">
        <f t="shared" si="24"/>
        <v>0</v>
      </c>
      <c r="J118" s="46">
        <f t="shared" si="25"/>
        <v>0</v>
      </c>
      <c r="K118" s="46">
        <f t="shared" si="26"/>
        <v>0</v>
      </c>
      <c r="L118" s="46">
        <f t="shared" si="27"/>
        <v>0</v>
      </c>
    </row>
    <row r="119" spans="1:12" x14ac:dyDescent="0.15">
      <c r="A119" s="32">
        <f>Data!A119</f>
        <v>118</v>
      </c>
      <c r="B119" s="33">
        <f>Data!D119</f>
        <v>0</v>
      </c>
      <c r="C119" s="36">
        <f>IF(Data!E119="Yoga",1,0)</f>
        <v>0</v>
      </c>
      <c r="D119" s="36">
        <f>IF(AND(C119=1,Data!H119="Full Practice"),1,0)</f>
        <v>0</v>
      </c>
      <c r="E119" s="36">
        <f>IF(AND(C119=1,Data!H119="Southern Soul"),1,0)</f>
        <v>0</v>
      </c>
      <c r="F119" s="36">
        <f t="shared" si="21"/>
        <v>0</v>
      </c>
      <c r="G119" s="46">
        <f t="shared" si="22"/>
        <v>0</v>
      </c>
      <c r="H119" s="46">
        <f t="shared" si="23"/>
        <v>0</v>
      </c>
      <c r="I119" s="46">
        <f t="shared" si="24"/>
        <v>0</v>
      </c>
      <c r="J119" s="46">
        <f t="shared" si="25"/>
        <v>0</v>
      </c>
      <c r="K119" s="46">
        <f t="shared" si="26"/>
        <v>0</v>
      </c>
      <c r="L119" s="46">
        <f t="shared" si="27"/>
        <v>0</v>
      </c>
    </row>
    <row r="120" spans="1:12" x14ac:dyDescent="0.15">
      <c r="A120" s="32">
        <f>Data!A120</f>
        <v>119</v>
      </c>
      <c r="B120" s="33">
        <f>Data!D120</f>
        <v>0</v>
      </c>
      <c r="C120" s="36">
        <f>IF(Data!E120="Yoga",1,0)</f>
        <v>0</v>
      </c>
      <c r="D120" s="36">
        <f>IF(AND(C120=1,Data!H120="Full Practice"),1,0)</f>
        <v>0</v>
      </c>
      <c r="E120" s="36">
        <f>IF(AND(C120=1,Data!H120="Southern Soul"),1,0)</f>
        <v>0</v>
      </c>
      <c r="F120" s="36">
        <f t="shared" si="21"/>
        <v>0</v>
      </c>
      <c r="G120" s="46">
        <f t="shared" si="22"/>
        <v>0</v>
      </c>
      <c r="H120" s="46">
        <f t="shared" si="23"/>
        <v>0</v>
      </c>
      <c r="I120" s="46">
        <f t="shared" si="24"/>
        <v>0</v>
      </c>
      <c r="J120" s="46">
        <f t="shared" si="25"/>
        <v>0</v>
      </c>
      <c r="K120" s="46">
        <f t="shared" si="26"/>
        <v>0</v>
      </c>
      <c r="L120" s="46">
        <f t="shared" si="27"/>
        <v>0</v>
      </c>
    </row>
    <row r="121" spans="1:12" x14ac:dyDescent="0.15">
      <c r="A121" s="32">
        <f>Data!A121</f>
        <v>120</v>
      </c>
      <c r="B121" s="33">
        <f>Data!D121</f>
        <v>0</v>
      </c>
      <c r="C121" s="36">
        <f>IF(Data!E121="Yoga",1,0)</f>
        <v>0</v>
      </c>
      <c r="D121" s="36">
        <f>IF(AND(C121=1,Data!H121="Full Practice"),1,0)</f>
        <v>0</v>
      </c>
      <c r="E121" s="36">
        <f>IF(AND(C121=1,Data!H121="Southern Soul"),1,0)</f>
        <v>0</v>
      </c>
      <c r="F121" s="36">
        <f t="shared" ref="F121:F150" si="28">IF(AND(C121=1,D121=0,E121=0),1,0)</f>
        <v>0</v>
      </c>
      <c r="G121" s="46">
        <f t="shared" ref="G121:G150" si="29">IF(
OR(
AND(B121-B120&lt;0.5,C121=1,C120=1),
AND(B121-B119&lt;0.5,C121=1,C119=1),
AND(B121-B118&lt;0.5,C121=1,C118=1),
AND(B121-B117&lt;0.5,C121=1,C117=1),
AND(B121-B116&lt;0.5,C121=1,C116=1),
AND(B121-B115&lt;0.5,C121=1,C115=1)
),1,0)</f>
        <v>0</v>
      </c>
      <c r="H121" s="46">
        <f t="shared" ref="H121:H150" si="30">IF(
OR(
AND(B121-B120&lt;1,C121=1,C120=1),
AND(B121-B119&lt;1,C121=1,C119=1),
AND(B121-B118&lt;1,C121=1,C118=1),
AND(B121-B117&lt;1,C121=1,C117=1),
AND(B121-B116&lt;1,C121=1,C116=1),
AND(B121-B115&lt;1,C121=1,C115=1)
),1,0)</f>
        <v>0</v>
      </c>
      <c r="I121" s="46">
        <f t="shared" ref="I121:I150" si="31">IF(
OR(
AND(B121-B120&lt;1.5,C121=1,C120=1),
AND(B121-B119&lt;1.5,C121=1,C119=1),
AND(B121-B118&lt;1.5,C121=1,C118=1),
AND(B121-B117&lt;1.5,C121=1,C117=1),
AND(B121-B116&lt;1.5,C121=1,C116=1),
AND(B121-B115&lt;1.5,C121=1,C115=1)
),1,0)</f>
        <v>0</v>
      </c>
      <c r="J121" s="46">
        <f t="shared" ref="J121:J150" si="32">IF(
OR(
AND(B121-B120&lt;2,C121=1,C120=1),
AND(B121-B119&lt;2,C121=1,C119=1),
AND(B121-B118&lt;2,C121=1,C118=1),
AND(B121-B117&lt;2,C121=1,C117=1),
AND(B121-B116&lt;2,C121=1,C116=1),
AND(B121-B115&lt;2,C121=1,C115=1)
),1,0)</f>
        <v>0</v>
      </c>
      <c r="K121" s="46">
        <f t="shared" ref="K121:K150" si="33">IF(
OR(
AND(B121-B120&lt;2.5,C121=1,C120=1),
AND(B121-B119&lt;2.5,C121=1,C119=1),
AND(B121-B118&lt;2.5,C121=1,C118=1),
AND(B121-B117&lt;2.5,C121=1,C117=1),
AND(B121-B116&lt;2.5,C121=1,C116=1),
AND(B121-B115&lt;2.5,C121=1,C115=1)
),1,0)</f>
        <v>0</v>
      </c>
      <c r="L121" s="46">
        <f t="shared" ref="L121:L150" si="34">IF(
OR(
AND(B121-B120&lt;3,C121=1,C120=1),
AND(B121-B119&lt;3,C121=1,C119=1),
AND(B121-B118&lt;3,C121=1,C118=1),
AND(B121-B117&lt;3,C121=1,C117=1),
AND(B121-B116&lt;3,C121=1,C116=1),
AND(B121-B115&lt;3,C121=1,C115=1)
),1,0)</f>
        <v>0</v>
      </c>
    </row>
    <row r="122" spans="1:12" x14ac:dyDescent="0.15">
      <c r="A122" s="32">
        <f>Data!A122</f>
        <v>121</v>
      </c>
      <c r="B122" s="33">
        <f>Data!D122</f>
        <v>0</v>
      </c>
      <c r="C122" s="36">
        <f>IF(Data!E122="Yoga",1,0)</f>
        <v>0</v>
      </c>
      <c r="D122" s="36">
        <f>IF(AND(C122=1,Data!H122="Full Practice"),1,0)</f>
        <v>0</v>
      </c>
      <c r="E122" s="36">
        <f>IF(AND(C122=1,Data!H122="Southern Soul"),1,0)</f>
        <v>0</v>
      </c>
      <c r="F122" s="36">
        <f t="shared" si="28"/>
        <v>0</v>
      </c>
      <c r="G122" s="46">
        <f t="shared" si="29"/>
        <v>0</v>
      </c>
      <c r="H122" s="46">
        <f t="shared" si="30"/>
        <v>0</v>
      </c>
      <c r="I122" s="46">
        <f t="shared" si="31"/>
        <v>0</v>
      </c>
      <c r="J122" s="46">
        <f t="shared" si="32"/>
        <v>0</v>
      </c>
      <c r="K122" s="46">
        <f t="shared" si="33"/>
        <v>0</v>
      </c>
      <c r="L122" s="46">
        <f t="shared" si="34"/>
        <v>0</v>
      </c>
    </row>
    <row r="123" spans="1:12" x14ac:dyDescent="0.15">
      <c r="A123" s="32">
        <f>Data!A123</f>
        <v>122</v>
      </c>
      <c r="B123" s="33">
        <f>Data!D123</f>
        <v>0</v>
      </c>
      <c r="C123" s="36">
        <f>IF(Data!E123="Yoga",1,0)</f>
        <v>0</v>
      </c>
      <c r="D123" s="36">
        <f>IF(AND(C123=1,Data!H123="Full Practice"),1,0)</f>
        <v>0</v>
      </c>
      <c r="E123" s="36">
        <f>IF(AND(C123=1,Data!H123="Southern Soul"),1,0)</f>
        <v>0</v>
      </c>
      <c r="F123" s="36">
        <f t="shared" si="28"/>
        <v>0</v>
      </c>
      <c r="G123" s="46">
        <f t="shared" si="29"/>
        <v>0</v>
      </c>
      <c r="H123" s="46">
        <f t="shared" si="30"/>
        <v>0</v>
      </c>
      <c r="I123" s="46">
        <f t="shared" si="31"/>
        <v>0</v>
      </c>
      <c r="J123" s="46">
        <f t="shared" si="32"/>
        <v>0</v>
      </c>
      <c r="K123" s="46">
        <f t="shared" si="33"/>
        <v>0</v>
      </c>
      <c r="L123" s="46">
        <f t="shared" si="34"/>
        <v>0</v>
      </c>
    </row>
    <row r="124" spans="1:12" x14ac:dyDescent="0.15">
      <c r="A124" s="32">
        <f>Data!A124</f>
        <v>123</v>
      </c>
      <c r="B124" s="33">
        <f>Data!D124</f>
        <v>0</v>
      </c>
      <c r="C124" s="36">
        <f>IF(Data!E124="Yoga",1,0)</f>
        <v>0</v>
      </c>
      <c r="D124" s="36">
        <f>IF(AND(C124=1,Data!H124="Full Practice"),1,0)</f>
        <v>0</v>
      </c>
      <c r="E124" s="36">
        <f>IF(AND(C124=1,Data!H124="Southern Soul"),1,0)</f>
        <v>0</v>
      </c>
      <c r="F124" s="36">
        <f t="shared" si="28"/>
        <v>0</v>
      </c>
      <c r="G124" s="46">
        <f t="shared" si="29"/>
        <v>0</v>
      </c>
      <c r="H124" s="46">
        <f t="shared" si="30"/>
        <v>0</v>
      </c>
      <c r="I124" s="46">
        <f t="shared" si="31"/>
        <v>0</v>
      </c>
      <c r="J124" s="46">
        <f t="shared" si="32"/>
        <v>0</v>
      </c>
      <c r="K124" s="46">
        <f t="shared" si="33"/>
        <v>0</v>
      </c>
      <c r="L124" s="46">
        <f t="shared" si="34"/>
        <v>0</v>
      </c>
    </row>
    <row r="125" spans="1:12" x14ac:dyDescent="0.15">
      <c r="A125" s="32">
        <f>Data!A125</f>
        <v>124</v>
      </c>
      <c r="B125" s="33">
        <f>Data!D125</f>
        <v>0</v>
      </c>
      <c r="C125" s="36">
        <f>IF(Data!E125="Yoga",1,0)</f>
        <v>0</v>
      </c>
      <c r="D125" s="36">
        <f>IF(AND(C125=1,Data!H125="Full Practice"),1,0)</f>
        <v>0</v>
      </c>
      <c r="E125" s="36">
        <f>IF(AND(C125=1,Data!H125="Southern Soul"),1,0)</f>
        <v>0</v>
      </c>
      <c r="F125" s="36">
        <f t="shared" si="28"/>
        <v>0</v>
      </c>
      <c r="G125" s="46">
        <f t="shared" si="29"/>
        <v>0</v>
      </c>
      <c r="H125" s="46">
        <f t="shared" si="30"/>
        <v>0</v>
      </c>
      <c r="I125" s="46">
        <f t="shared" si="31"/>
        <v>0</v>
      </c>
      <c r="J125" s="46">
        <f t="shared" si="32"/>
        <v>0</v>
      </c>
      <c r="K125" s="46">
        <f t="shared" si="33"/>
        <v>0</v>
      </c>
      <c r="L125" s="46">
        <f t="shared" si="34"/>
        <v>0</v>
      </c>
    </row>
    <row r="126" spans="1:12" x14ac:dyDescent="0.15">
      <c r="A126" s="32">
        <f>Data!A126</f>
        <v>125</v>
      </c>
      <c r="B126" s="33">
        <f>Data!D126</f>
        <v>0</v>
      </c>
      <c r="C126" s="36">
        <f>IF(Data!E126="Yoga",1,0)</f>
        <v>0</v>
      </c>
      <c r="D126" s="36">
        <f>IF(AND(C126=1,Data!H126="Full Practice"),1,0)</f>
        <v>0</v>
      </c>
      <c r="E126" s="36">
        <f>IF(AND(C126=1,Data!H126="Southern Soul"),1,0)</f>
        <v>0</v>
      </c>
      <c r="F126" s="36">
        <f t="shared" si="28"/>
        <v>0</v>
      </c>
      <c r="G126" s="46">
        <f t="shared" si="29"/>
        <v>0</v>
      </c>
      <c r="H126" s="46">
        <f t="shared" si="30"/>
        <v>0</v>
      </c>
      <c r="I126" s="46">
        <f t="shared" si="31"/>
        <v>0</v>
      </c>
      <c r="J126" s="46">
        <f t="shared" si="32"/>
        <v>0</v>
      </c>
      <c r="K126" s="46">
        <f t="shared" si="33"/>
        <v>0</v>
      </c>
      <c r="L126" s="46">
        <f t="shared" si="34"/>
        <v>0</v>
      </c>
    </row>
    <row r="127" spans="1:12" x14ac:dyDescent="0.15">
      <c r="A127" s="32">
        <f>Data!A127</f>
        <v>126</v>
      </c>
      <c r="B127" s="33">
        <f>Data!D127</f>
        <v>0</v>
      </c>
      <c r="C127" s="36">
        <f>IF(Data!E127="Yoga",1,0)</f>
        <v>0</v>
      </c>
      <c r="D127" s="36">
        <f>IF(AND(C127=1,Data!H127="Full Practice"),1,0)</f>
        <v>0</v>
      </c>
      <c r="E127" s="36">
        <f>IF(AND(C127=1,Data!H127="Southern Soul"),1,0)</f>
        <v>0</v>
      </c>
      <c r="F127" s="36">
        <f t="shared" si="28"/>
        <v>0</v>
      </c>
      <c r="G127" s="46">
        <f t="shared" si="29"/>
        <v>0</v>
      </c>
      <c r="H127" s="46">
        <f t="shared" si="30"/>
        <v>0</v>
      </c>
      <c r="I127" s="46">
        <f t="shared" si="31"/>
        <v>0</v>
      </c>
      <c r="J127" s="46">
        <f t="shared" si="32"/>
        <v>0</v>
      </c>
      <c r="K127" s="46">
        <f t="shared" si="33"/>
        <v>0</v>
      </c>
      <c r="L127" s="46">
        <f t="shared" si="34"/>
        <v>0</v>
      </c>
    </row>
    <row r="128" spans="1:12" x14ac:dyDescent="0.15">
      <c r="A128" s="32">
        <f>Data!A128</f>
        <v>127</v>
      </c>
      <c r="B128" s="33">
        <f>Data!D128</f>
        <v>0</v>
      </c>
      <c r="C128" s="36">
        <f>IF(Data!E128="Yoga",1,0)</f>
        <v>0</v>
      </c>
      <c r="D128" s="36">
        <f>IF(AND(C128=1,Data!H128="Full Practice"),1,0)</f>
        <v>0</v>
      </c>
      <c r="E128" s="36">
        <f>IF(AND(C128=1,Data!H128="Southern Soul"),1,0)</f>
        <v>0</v>
      </c>
      <c r="F128" s="36">
        <f t="shared" si="28"/>
        <v>0</v>
      </c>
      <c r="G128" s="46">
        <f t="shared" si="29"/>
        <v>0</v>
      </c>
      <c r="H128" s="46">
        <f t="shared" si="30"/>
        <v>0</v>
      </c>
      <c r="I128" s="46">
        <f t="shared" si="31"/>
        <v>0</v>
      </c>
      <c r="J128" s="46">
        <f t="shared" si="32"/>
        <v>0</v>
      </c>
      <c r="K128" s="46">
        <f t="shared" si="33"/>
        <v>0</v>
      </c>
      <c r="L128" s="46">
        <f t="shared" si="34"/>
        <v>0</v>
      </c>
    </row>
    <row r="129" spans="1:12" x14ac:dyDescent="0.15">
      <c r="A129" s="32">
        <f>Data!A129</f>
        <v>128</v>
      </c>
      <c r="B129" s="33">
        <f>Data!D129</f>
        <v>0</v>
      </c>
      <c r="C129" s="36">
        <f>IF(Data!E129="Yoga",1,0)</f>
        <v>0</v>
      </c>
      <c r="D129" s="36">
        <f>IF(AND(C129=1,Data!H129="Full Practice"),1,0)</f>
        <v>0</v>
      </c>
      <c r="E129" s="36">
        <f>IF(AND(C129=1,Data!H129="Southern Soul"),1,0)</f>
        <v>0</v>
      </c>
      <c r="F129" s="36">
        <f t="shared" si="28"/>
        <v>0</v>
      </c>
      <c r="G129" s="46">
        <f t="shared" si="29"/>
        <v>0</v>
      </c>
      <c r="H129" s="46">
        <f t="shared" si="30"/>
        <v>0</v>
      </c>
      <c r="I129" s="46">
        <f t="shared" si="31"/>
        <v>0</v>
      </c>
      <c r="J129" s="46">
        <f t="shared" si="32"/>
        <v>0</v>
      </c>
      <c r="K129" s="46">
        <f t="shared" si="33"/>
        <v>0</v>
      </c>
      <c r="L129" s="46">
        <f t="shared" si="34"/>
        <v>0</v>
      </c>
    </row>
    <row r="130" spans="1:12" x14ac:dyDescent="0.15">
      <c r="A130" s="32">
        <f>Data!A130</f>
        <v>129</v>
      </c>
      <c r="B130" s="33">
        <f>Data!D130</f>
        <v>0</v>
      </c>
      <c r="C130" s="36">
        <f>IF(Data!E130="Yoga",1,0)</f>
        <v>0</v>
      </c>
      <c r="D130" s="36">
        <f>IF(AND(C130=1,Data!H130="Full Practice"),1,0)</f>
        <v>0</v>
      </c>
      <c r="E130" s="36">
        <f>IF(AND(C130=1,Data!H130="Southern Soul"),1,0)</f>
        <v>0</v>
      </c>
      <c r="F130" s="36">
        <f t="shared" si="28"/>
        <v>0</v>
      </c>
      <c r="G130" s="46">
        <f t="shared" si="29"/>
        <v>0</v>
      </c>
      <c r="H130" s="46">
        <f t="shared" si="30"/>
        <v>0</v>
      </c>
      <c r="I130" s="46">
        <f t="shared" si="31"/>
        <v>0</v>
      </c>
      <c r="J130" s="46">
        <f t="shared" si="32"/>
        <v>0</v>
      </c>
      <c r="K130" s="46">
        <f t="shared" si="33"/>
        <v>0</v>
      </c>
      <c r="L130" s="46">
        <f t="shared" si="34"/>
        <v>0</v>
      </c>
    </row>
    <row r="131" spans="1:12" x14ac:dyDescent="0.15">
      <c r="A131" s="32">
        <f>Data!A131</f>
        <v>0</v>
      </c>
      <c r="B131" s="33">
        <f>Data!D131</f>
        <v>0</v>
      </c>
      <c r="C131" s="36">
        <f>IF(Data!E131="Yoga",1,0)</f>
        <v>0</v>
      </c>
      <c r="D131" s="36">
        <f>IF(AND(C131=1,Data!H131="Full Practice"),1,0)</f>
        <v>0</v>
      </c>
      <c r="E131" s="36">
        <f>IF(AND(C131=1,Data!H131="Southern Soul"),1,0)</f>
        <v>0</v>
      </c>
      <c r="F131" s="36">
        <f t="shared" si="28"/>
        <v>0</v>
      </c>
      <c r="G131" s="46">
        <f t="shared" si="29"/>
        <v>0</v>
      </c>
      <c r="H131" s="46">
        <f t="shared" si="30"/>
        <v>0</v>
      </c>
      <c r="I131" s="46">
        <f t="shared" si="31"/>
        <v>0</v>
      </c>
      <c r="J131" s="46">
        <f t="shared" si="32"/>
        <v>0</v>
      </c>
      <c r="K131" s="46">
        <f t="shared" si="33"/>
        <v>0</v>
      </c>
      <c r="L131" s="46">
        <f t="shared" si="34"/>
        <v>0</v>
      </c>
    </row>
    <row r="132" spans="1:12" x14ac:dyDescent="0.15">
      <c r="A132" s="32">
        <f>Data!A132</f>
        <v>0</v>
      </c>
      <c r="B132" s="33">
        <f>Data!D132</f>
        <v>0</v>
      </c>
      <c r="C132" s="36">
        <f>IF(Data!E132="Yoga",1,0)</f>
        <v>0</v>
      </c>
      <c r="D132" s="36">
        <f>IF(AND(C132=1,Data!H132="Full Practice"),1,0)</f>
        <v>0</v>
      </c>
      <c r="E132" s="36">
        <f>IF(AND(C132=1,Data!H132="Southern Soul"),1,0)</f>
        <v>0</v>
      </c>
      <c r="F132" s="36">
        <f t="shared" si="28"/>
        <v>0</v>
      </c>
      <c r="G132" s="46">
        <f t="shared" si="29"/>
        <v>0</v>
      </c>
      <c r="H132" s="46">
        <f t="shared" si="30"/>
        <v>0</v>
      </c>
      <c r="I132" s="46">
        <f t="shared" si="31"/>
        <v>0</v>
      </c>
      <c r="J132" s="46">
        <f t="shared" si="32"/>
        <v>0</v>
      </c>
      <c r="K132" s="46">
        <f t="shared" si="33"/>
        <v>0</v>
      </c>
      <c r="L132" s="46">
        <f t="shared" si="34"/>
        <v>0</v>
      </c>
    </row>
    <row r="133" spans="1:12" x14ac:dyDescent="0.15">
      <c r="A133" s="32">
        <f>Data!A133</f>
        <v>0</v>
      </c>
      <c r="B133" s="33">
        <f>Data!D133</f>
        <v>0</v>
      </c>
      <c r="C133" s="36">
        <f>IF(Data!E133="Yoga",1,0)</f>
        <v>0</v>
      </c>
      <c r="D133" s="36">
        <f>IF(AND(C133=1,Data!H133="Full Practice"),1,0)</f>
        <v>0</v>
      </c>
      <c r="E133" s="36">
        <f>IF(AND(C133=1,Data!H133="Southern Soul"),1,0)</f>
        <v>0</v>
      </c>
      <c r="F133" s="36">
        <f t="shared" si="28"/>
        <v>0</v>
      </c>
      <c r="G133" s="46">
        <f t="shared" si="29"/>
        <v>0</v>
      </c>
      <c r="H133" s="46">
        <f t="shared" si="30"/>
        <v>0</v>
      </c>
      <c r="I133" s="46">
        <f t="shared" si="31"/>
        <v>0</v>
      </c>
      <c r="J133" s="46">
        <f t="shared" si="32"/>
        <v>0</v>
      </c>
      <c r="K133" s="46">
        <f t="shared" si="33"/>
        <v>0</v>
      </c>
      <c r="L133" s="46">
        <f t="shared" si="34"/>
        <v>0</v>
      </c>
    </row>
    <row r="134" spans="1:12" x14ac:dyDescent="0.15">
      <c r="A134" s="32">
        <f>Data!A134</f>
        <v>0</v>
      </c>
      <c r="B134" s="33">
        <f>Data!D134</f>
        <v>0</v>
      </c>
      <c r="C134" s="36">
        <f>IF(Data!E134="Yoga",1,0)</f>
        <v>0</v>
      </c>
      <c r="D134" s="36">
        <f>IF(AND(C134=1,Data!H134="Full Practice"),1,0)</f>
        <v>0</v>
      </c>
      <c r="E134" s="36">
        <f>IF(AND(C134=1,Data!H134="Southern Soul"),1,0)</f>
        <v>0</v>
      </c>
      <c r="F134" s="36">
        <f t="shared" si="28"/>
        <v>0</v>
      </c>
      <c r="G134" s="46">
        <f t="shared" si="29"/>
        <v>0</v>
      </c>
      <c r="H134" s="46">
        <f t="shared" si="30"/>
        <v>0</v>
      </c>
      <c r="I134" s="46">
        <f t="shared" si="31"/>
        <v>0</v>
      </c>
      <c r="J134" s="46">
        <f t="shared" si="32"/>
        <v>0</v>
      </c>
      <c r="K134" s="46">
        <f t="shared" si="33"/>
        <v>0</v>
      </c>
      <c r="L134" s="46">
        <f t="shared" si="34"/>
        <v>0</v>
      </c>
    </row>
    <row r="135" spans="1:12" x14ac:dyDescent="0.15">
      <c r="A135" s="32">
        <f>Data!A135</f>
        <v>0</v>
      </c>
      <c r="B135" s="33">
        <f>Data!D135</f>
        <v>0</v>
      </c>
      <c r="C135" s="36">
        <f>IF(Data!E135="Yoga",1,0)</f>
        <v>0</v>
      </c>
      <c r="D135" s="36">
        <f>IF(AND(C135=1,Data!H135="Full Practice"),1,0)</f>
        <v>0</v>
      </c>
      <c r="E135" s="36">
        <f>IF(AND(C135=1,Data!H135="Southern Soul"),1,0)</f>
        <v>0</v>
      </c>
      <c r="F135" s="36">
        <f t="shared" si="28"/>
        <v>0</v>
      </c>
      <c r="G135" s="46">
        <f t="shared" si="29"/>
        <v>0</v>
      </c>
      <c r="H135" s="46">
        <f t="shared" si="30"/>
        <v>0</v>
      </c>
      <c r="I135" s="46">
        <f t="shared" si="31"/>
        <v>0</v>
      </c>
      <c r="J135" s="46">
        <f t="shared" si="32"/>
        <v>0</v>
      </c>
      <c r="K135" s="46">
        <f t="shared" si="33"/>
        <v>0</v>
      </c>
      <c r="L135" s="46">
        <f t="shared" si="34"/>
        <v>0</v>
      </c>
    </row>
    <row r="136" spans="1:12" x14ac:dyDescent="0.15">
      <c r="A136" s="32">
        <f>Data!A136</f>
        <v>0</v>
      </c>
      <c r="B136" s="33">
        <f>Data!D136</f>
        <v>0</v>
      </c>
      <c r="C136" s="36">
        <f>IF(Data!E136="Yoga",1,0)</f>
        <v>0</v>
      </c>
      <c r="D136" s="36">
        <f>IF(AND(C136=1,Data!H136="Full Practice"),1,0)</f>
        <v>0</v>
      </c>
      <c r="E136" s="36">
        <f>IF(AND(C136=1,Data!H136="Southern Soul"),1,0)</f>
        <v>0</v>
      </c>
      <c r="F136" s="36">
        <f t="shared" si="28"/>
        <v>0</v>
      </c>
      <c r="G136" s="46">
        <f t="shared" si="29"/>
        <v>0</v>
      </c>
      <c r="H136" s="46">
        <f t="shared" si="30"/>
        <v>0</v>
      </c>
      <c r="I136" s="46">
        <f t="shared" si="31"/>
        <v>0</v>
      </c>
      <c r="J136" s="46">
        <f t="shared" si="32"/>
        <v>0</v>
      </c>
      <c r="K136" s="46">
        <f t="shared" si="33"/>
        <v>0</v>
      </c>
      <c r="L136" s="46">
        <f t="shared" si="34"/>
        <v>0</v>
      </c>
    </row>
    <row r="137" spans="1:12" x14ac:dyDescent="0.15">
      <c r="A137" s="32">
        <f>Data!A137</f>
        <v>0</v>
      </c>
      <c r="B137" s="33">
        <f>Data!D137</f>
        <v>0</v>
      </c>
      <c r="C137" s="36">
        <f>IF(Data!E137="Yoga",1,0)</f>
        <v>0</v>
      </c>
      <c r="D137" s="36">
        <f>IF(AND(C137=1,Data!H137="Full Practice"),1,0)</f>
        <v>0</v>
      </c>
      <c r="E137" s="36">
        <f>IF(AND(C137=1,Data!H137="Southern Soul"),1,0)</f>
        <v>0</v>
      </c>
      <c r="F137" s="36">
        <f t="shared" si="28"/>
        <v>0</v>
      </c>
      <c r="G137" s="46">
        <f t="shared" si="29"/>
        <v>0</v>
      </c>
      <c r="H137" s="46">
        <f t="shared" si="30"/>
        <v>0</v>
      </c>
      <c r="I137" s="46">
        <f t="shared" si="31"/>
        <v>0</v>
      </c>
      <c r="J137" s="46">
        <f t="shared" si="32"/>
        <v>0</v>
      </c>
      <c r="K137" s="46">
        <f t="shared" si="33"/>
        <v>0</v>
      </c>
      <c r="L137" s="46">
        <f t="shared" si="34"/>
        <v>0</v>
      </c>
    </row>
    <row r="138" spans="1:12" x14ac:dyDescent="0.15">
      <c r="A138" s="32">
        <f>Data!A138</f>
        <v>0</v>
      </c>
      <c r="B138" s="33">
        <f>Data!D138</f>
        <v>0</v>
      </c>
      <c r="C138" s="36">
        <f>IF(Data!E138="Yoga",1,0)</f>
        <v>0</v>
      </c>
      <c r="D138" s="36">
        <f>IF(AND(C138=1,Data!H138="Full Practice"),1,0)</f>
        <v>0</v>
      </c>
      <c r="E138" s="36">
        <f>IF(AND(C138=1,Data!H138="Southern Soul"),1,0)</f>
        <v>0</v>
      </c>
      <c r="F138" s="36">
        <f t="shared" si="28"/>
        <v>0</v>
      </c>
      <c r="G138" s="46">
        <f t="shared" si="29"/>
        <v>0</v>
      </c>
      <c r="H138" s="46">
        <f t="shared" si="30"/>
        <v>0</v>
      </c>
      <c r="I138" s="46">
        <f t="shared" si="31"/>
        <v>0</v>
      </c>
      <c r="J138" s="46">
        <f t="shared" si="32"/>
        <v>0</v>
      </c>
      <c r="K138" s="46">
        <f t="shared" si="33"/>
        <v>0</v>
      </c>
      <c r="L138" s="46">
        <f t="shared" si="34"/>
        <v>0</v>
      </c>
    </row>
    <row r="139" spans="1:12" x14ac:dyDescent="0.15">
      <c r="A139" s="32">
        <f>Data!A139</f>
        <v>0</v>
      </c>
      <c r="B139" s="33">
        <f>Data!D139</f>
        <v>0</v>
      </c>
      <c r="C139" s="36">
        <f>IF(Data!E139="Yoga",1,0)</f>
        <v>0</v>
      </c>
      <c r="D139" s="36">
        <f>IF(AND(C139=1,Data!H139="Full Practice"),1,0)</f>
        <v>0</v>
      </c>
      <c r="E139" s="36">
        <f>IF(AND(C139=1,Data!H139="Southern Soul"),1,0)</f>
        <v>0</v>
      </c>
      <c r="F139" s="36">
        <f t="shared" si="28"/>
        <v>0</v>
      </c>
      <c r="G139" s="46">
        <f t="shared" si="29"/>
        <v>0</v>
      </c>
      <c r="H139" s="46">
        <f t="shared" si="30"/>
        <v>0</v>
      </c>
      <c r="I139" s="46">
        <f t="shared" si="31"/>
        <v>0</v>
      </c>
      <c r="J139" s="46">
        <f t="shared" si="32"/>
        <v>0</v>
      </c>
      <c r="K139" s="46">
        <f t="shared" si="33"/>
        <v>0</v>
      </c>
      <c r="L139" s="46">
        <f t="shared" si="34"/>
        <v>0</v>
      </c>
    </row>
    <row r="140" spans="1:12" x14ac:dyDescent="0.15">
      <c r="A140" s="32">
        <f>Data!A140</f>
        <v>0</v>
      </c>
      <c r="B140" s="33">
        <f>Data!D140</f>
        <v>0</v>
      </c>
      <c r="C140" s="36">
        <f>IF(Data!E140="Yoga",1,0)</f>
        <v>0</v>
      </c>
      <c r="D140" s="36">
        <f>IF(AND(C140=1,Data!H140="Full Practice"),1,0)</f>
        <v>0</v>
      </c>
      <c r="E140" s="36">
        <f>IF(AND(C140=1,Data!H140="Southern Soul"),1,0)</f>
        <v>0</v>
      </c>
      <c r="F140" s="36">
        <f t="shared" si="28"/>
        <v>0</v>
      </c>
      <c r="G140" s="46">
        <f t="shared" si="29"/>
        <v>0</v>
      </c>
      <c r="H140" s="46">
        <f t="shared" si="30"/>
        <v>0</v>
      </c>
      <c r="I140" s="46">
        <f t="shared" si="31"/>
        <v>0</v>
      </c>
      <c r="J140" s="46">
        <f t="shared" si="32"/>
        <v>0</v>
      </c>
      <c r="K140" s="46">
        <f t="shared" si="33"/>
        <v>0</v>
      </c>
      <c r="L140" s="46">
        <f t="shared" si="34"/>
        <v>0</v>
      </c>
    </row>
    <row r="141" spans="1:12" x14ac:dyDescent="0.15">
      <c r="A141" s="32">
        <f>Data!A141</f>
        <v>0</v>
      </c>
      <c r="B141" s="33">
        <f>Data!D141</f>
        <v>0</v>
      </c>
      <c r="C141" s="36">
        <f>IF(Data!E141="Yoga",1,0)</f>
        <v>0</v>
      </c>
      <c r="D141" s="36">
        <f>IF(AND(C141=1,Data!H141="Full Practice"),1,0)</f>
        <v>0</v>
      </c>
      <c r="E141" s="36">
        <f>IF(AND(C141=1,Data!H141="Southern Soul"),1,0)</f>
        <v>0</v>
      </c>
      <c r="F141" s="36">
        <f t="shared" si="28"/>
        <v>0</v>
      </c>
      <c r="G141" s="46">
        <f t="shared" si="29"/>
        <v>0</v>
      </c>
      <c r="H141" s="46">
        <f t="shared" si="30"/>
        <v>0</v>
      </c>
      <c r="I141" s="46">
        <f t="shared" si="31"/>
        <v>0</v>
      </c>
      <c r="J141" s="46">
        <f t="shared" si="32"/>
        <v>0</v>
      </c>
      <c r="K141" s="46">
        <f t="shared" si="33"/>
        <v>0</v>
      </c>
      <c r="L141" s="46">
        <f t="shared" si="34"/>
        <v>0</v>
      </c>
    </row>
    <row r="142" spans="1:12" x14ac:dyDescent="0.15">
      <c r="A142" s="32">
        <f>Data!A142</f>
        <v>0</v>
      </c>
      <c r="B142" s="33">
        <f>Data!D142</f>
        <v>0</v>
      </c>
      <c r="C142" s="36">
        <f>IF(Data!E142="Yoga",1,0)</f>
        <v>0</v>
      </c>
      <c r="D142" s="36">
        <f>IF(AND(C142=1,Data!H142="Full Practice"),1,0)</f>
        <v>0</v>
      </c>
      <c r="E142" s="36">
        <f>IF(AND(C142=1,Data!H142="Southern Soul"),1,0)</f>
        <v>0</v>
      </c>
      <c r="F142" s="36">
        <f t="shared" si="28"/>
        <v>0</v>
      </c>
      <c r="G142" s="46">
        <f t="shared" si="29"/>
        <v>0</v>
      </c>
      <c r="H142" s="46">
        <f t="shared" si="30"/>
        <v>0</v>
      </c>
      <c r="I142" s="46">
        <f t="shared" si="31"/>
        <v>0</v>
      </c>
      <c r="J142" s="46">
        <f t="shared" si="32"/>
        <v>0</v>
      </c>
      <c r="K142" s="46">
        <f t="shared" si="33"/>
        <v>0</v>
      </c>
      <c r="L142" s="46">
        <f t="shared" si="34"/>
        <v>0</v>
      </c>
    </row>
    <row r="143" spans="1:12" x14ac:dyDescent="0.15">
      <c r="A143" s="32">
        <f>Data!A143</f>
        <v>0</v>
      </c>
      <c r="B143" s="33">
        <f>Data!D143</f>
        <v>0</v>
      </c>
      <c r="C143" s="36">
        <f>IF(Data!E143="Yoga",1,0)</f>
        <v>0</v>
      </c>
      <c r="D143" s="36">
        <f>IF(AND(C143=1,Data!H143="Full Practice"),1,0)</f>
        <v>0</v>
      </c>
      <c r="E143" s="36">
        <f>IF(AND(C143=1,Data!H143="Southern Soul"),1,0)</f>
        <v>0</v>
      </c>
      <c r="F143" s="36">
        <f t="shared" si="28"/>
        <v>0</v>
      </c>
      <c r="G143" s="46">
        <f t="shared" si="29"/>
        <v>0</v>
      </c>
      <c r="H143" s="46">
        <f t="shared" si="30"/>
        <v>0</v>
      </c>
      <c r="I143" s="46">
        <f t="shared" si="31"/>
        <v>0</v>
      </c>
      <c r="J143" s="46">
        <f t="shared" si="32"/>
        <v>0</v>
      </c>
      <c r="K143" s="46">
        <f t="shared" si="33"/>
        <v>0</v>
      </c>
      <c r="L143" s="46">
        <f t="shared" si="34"/>
        <v>0</v>
      </c>
    </row>
    <row r="144" spans="1:12" x14ac:dyDescent="0.15">
      <c r="A144" s="32">
        <f>Data!A144</f>
        <v>0</v>
      </c>
      <c r="B144" s="33">
        <f>Data!D144</f>
        <v>0</v>
      </c>
      <c r="C144" s="36">
        <f>IF(Data!E144="Yoga",1,0)</f>
        <v>0</v>
      </c>
      <c r="D144" s="36">
        <f>IF(AND(C144=1,Data!H144="Full Practice"),1,0)</f>
        <v>0</v>
      </c>
      <c r="E144" s="36">
        <f>IF(AND(C144=1,Data!H144="Southern Soul"),1,0)</f>
        <v>0</v>
      </c>
      <c r="F144" s="36">
        <f t="shared" si="28"/>
        <v>0</v>
      </c>
      <c r="G144" s="46">
        <f t="shared" si="29"/>
        <v>0</v>
      </c>
      <c r="H144" s="46">
        <f t="shared" si="30"/>
        <v>0</v>
      </c>
      <c r="I144" s="46">
        <f t="shared" si="31"/>
        <v>0</v>
      </c>
      <c r="J144" s="46">
        <f t="shared" si="32"/>
        <v>0</v>
      </c>
      <c r="K144" s="46">
        <f t="shared" si="33"/>
        <v>0</v>
      </c>
      <c r="L144" s="46">
        <f t="shared" si="34"/>
        <v>0</v>
      </c>
    </row>
    <row r="145" spans="1:12" x14ac:dyDescent="0.15">
      <c r="A145" s="32">
        <f>Data!A145</f>
        <v>0</v>
      </c>
      <c r="B145" s="33">
        <f>Data!D145</f>
        <v>0</v>
      </c>
      <c r="C145" s="36">
        <f>IF(Data!E145="Yoga",1,0)</f>
        <v>0</v>
      </c>
      <c r="D145" s="36">
        <f>IF(AND(C145=1,Data!H145="Full Practice"),1,0)</f>
        <v>0</v>
      </c>
      <c r="E145" s="36">
        <f>IF(AND(C145=1,Data!H145="Southern Soul"),1,0)</f>
        <v>0</v>
      </c>
      <c r="F145" s="36">
        <f t="shared" si="28"/>
        <v>0</v>
      </c>
      <c r="G145" s="46">
        <f t="shared" si="29"/>
        <v>0</v>
      </c>
      <c r="H145" s="46">
        <f t="shared" si="30"/>
        <v>0</v>
      </c>
      <c r="I145" s="46">
        <f t="shared" si="31"/>
        <v>0</v>
      </c>
      <c r="J145" s="46">
        <f t="shared" si="32"/>
        <v>0</v>
      </c>
      <c r="K145" s="46">
        <f t="shared" si="33"/>
        <v>0</v>
      </c>
      <c r="L145" s="46">
        <f t="shared" si="34"/>
        <v>0</v>
      </c>
    </row>
    <row r="146" spans="1:12" x14ac:dyDescent="0.15">
      <c r="A146" s="32">
        <f>Data!A146</f>
        <v>0</v>
      </c>
      <c r="B146" s="33">
        <f>Data!D146</f>
        <v>0</v>
      </c>
      <c r="C146" s="36">
        <f>IF(Data!E146="Yoga",1,0)</f>
        <v>0</v>
      </c>
      <c r="D146" s="36">
        <f>IF(AND(C146=1,Data!H146="Full Practice"),1,0)</f>
        <v>0</v>
      </c>
      <c r="E146" s="36">
        <f>IF(AND(C146=1,Data!H146="Southern Soul"),1,0)</f>
        <v>0</v>
      </c>
      <c r="F146" s="36">
        <f t="shared" si="28"/>
        <v>0</v>
      </c>
      <c r="G146" s="46">
        <f t="shared" si="29"/>
        <v>0</v>
      </c>
      <c r="H146" s="46">
        <f t="shared" si="30"/>
        <v>0</v>
      </c>
      <c r="I146" s="46">
        <f t="shared" si="31"/>
        <v>0</v>
      </c>
      <c r="J146" s="46">
        <f t="shared" si="32"/>
        <v>0</v>
      </c>
      <c r="K146" s="46">
        <f t="shared" si="33"/>
        <v>0</v>
      </c>
      <c r="L146" s="46">
        <f t="shared" si="34"/>
        <v>0</v>
      </c>
    </row>
    <row r="147" spans="1:12" x14ac:dyDescent="0.15">
      <c r="A147" s="32">
        <f>Data!A147</f>
        <v>0</v>
      </c>
      <c r="B147" s="33">
        <f>Data!D147</f>
        <v>0</v>
      </c>
      <c r="C147" s="36">
        <f>IF(Data!E147="Yoga",1,0)</f>
        <v>0</v>
      </c>
      <c r="D147" s="36">
        <f>IF(AND(C147=1,Data!H147="Full Practice"),1,0)</f>
        <v>0</v>
      </c>
      <c r="E147" s="36">
        <f>IF(AND(C147=1,Data!H147="Southern Soul"),1,0)</f>
        <v>0</v>
      </c>
      <c r="F147" s="36">
        <f t="shared" si="28"/>
        <v>0</v>
      </c>
      <c r="G147" s="46">
        <f t="shared" si="29"/>
        <v>0</v>
      </c>
      <c r="H147" s="46">
        <f t="shared" si="30"/>
        <v>0</v>
      </c>
      <c r="I147" s="46">
        <f t="shared" si="31"/>
        <v>0</v>
      </c>
      <c r="J147" s="46">
        <f t="shared" si="32"/>
        <v>0</v>
      </c>
      <c r="K147" s="46">
        <f t="shared" si="33"/>
        <v>0</v>
      </c>
      <c r="L147" s="46">
        <f t="shared" si="34"/>
        <v>0</v>
      </c>
    </row>
    <row r="148" spans="1:12" x14ac:dyDescent="0.15">
      <c r="A148" s="32">
        <f>Data!A148</f>
        <v>0</v>
      </c>
      <c r="B148" s="33">
        <f>Data!D148</f>
        <v>0</v>
      </c>
      <c r="C148" s="36">
        <f>IF(Data!E148="Yoga",1,0)</f>
        <v>0</v>
      </c>
      <c r="D148" s="36">
        <f>IF(AND(C148=1,Data!H148="Full Practice"),1,0)</f>
        <v>0</v>
      </c>
      <c r="E148" s="36">
        <f>IF(AND(C148=1,Data!H148="Southern Soul"),1,0)</f>
        <v>0</v>
      </c>
      <c r="F148" s="36">
        <f t="shared" si="28"/>
        <v>0</v>
      </c>
      <c r="G148" s="46">
        <f t="shared" si="29"/>
        <v>0</v>
      </c>
      <c r="H148" s="46">
        <f t="shared" si="30"/>
        <v>0</v>
      </c>
      <c r="I148" s="46">
        <f t="shared" si="31"/>
        <v>0</v>
      </c>
      <c r="J148" s="46">
        <f t="shared" si="32"/>
        <v>0</v>
      </c>
      <c r="K148" s="46">
        <f t="shared" si="33"/>
        <v>0</v>
      </c>
      <c r="L148" s="46">
        <f t="shared" si="34"/>
        <v>0</v>
      </c>
    </row>
    <row r="149" spans="1:12" x14ac:dyDescent="0.15">
      <c r="A149" s="32">
        <f>Data!A149</f>
        <v>0</v>
      </c>
      <c r="B149" s="33">
        <f>Data!D149</f>
        <v>0</v>
      </c>
      <c r="C149" s="36">
        <f>IF(Data!E149="Yoga",1,0)</f>
        <v>0</v>
      </c>
      <c r="D149" s="36">
        <f>IF(AND(C149=1,Data!H149="Full Practice"),1,0)</f>
        <v>0</v>
      </c>
      <c r="E149" s="36">
        <f>IF(AND(C149=1,Data!H149="Southern Soul"),1,0)</f>
        <v>0</v>
      </c>
      <c r="F149" s="36">
        <f t="shared" si="28"/>
        <v>0</v>
      </c>
      <c r="G149" s="46">
        <f t="shared" si="29"/>
        <v>0</v>
      </c>
      <c r="H149" s="46">
        <f t="shared" si="30"/>
        <v>0</v>
      </c>
      <c r="I149" s="46">
        <f t="shared" si="31"/>
        <v>0</v>
      </c>
      <c r="J149" s="46">
        <f t="shared" si="32"/>
        <v>0</v>
      </c>
      <c r="K149" s="46">
        <f t="shared" si="33"/>
        <v>0</v>
      </c>
      <c r="L149" s="46">
        <f t="shared" si="34"/>
        <v>0</v>
      </c>
    </row>
    <row r="150" spans="1:12" x14ac:dyDescent="0.15">
      <c r="A150" s="32">
        <f>Data!A150</f>
        <v>0</v>
      </c>
      <c r="B150" s="33">
        <f>Data!D150</f>
        <v>0</v>
      </c>
      <c r="C150" s="36">
        <f>IF(Data!E150="Yoga",1,0)</f>
        <v>0</v>
      </c>
      <c r="D150" s="36">
        <f>IF(AND(C150=1,Data!H150="Full Practice"),1,0)</f>
        <v>0</v>
      </c>
      <c r="E150" s="36">
        <f>IF(AND(C150=1,Data!H150="Southern Soul"),1,0)</f>
        <v>0</v>
      </c>
      <c r="F150" s="36">
        <f t="shared" si="28"/>
        <v>0</v>
      </c>
      <c r="G150" s="46">
        <f t="shared" si="29"/>
        <v>0</v>
      </c>
      <c r="H150" s="46">
        <f t="shared" si="30"/>
        <v>0</v>
      </c>
      <c r="I150" s="46">
        <f t="shared" si="31"/>
        <v>0</v>
      </c>
      <c r="J150" s="46">
        <f t="shared" si="32"/>
        <v>0</v>
      </c>
      <c r="K150" s="46">
        <f t="shared" si="33"/>
        <v>0</v>
      </c>
      <c r="L150" s="46">
        <f t="shared" si="34"/>
        <v>0</v>
      </c>
    </row>
  </sheetData>
  <autoFilter ref="A1:L2" xr:uid="{D52BE510-9832-2845-8C0E-96E1C434DCF1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C8D1-35DC-9440-B364-F536490FA16C}">
  <dimension ref="A1:O150"/>
  <sheetViews>
    <sheetView workbookViewId="0">
      <pane ySplit="1" topLeftCell="A133" activePane="bottomLeft" state="frozen"/>
      <selection pane="bottomLeft" activeCell="D1" sqref="D1:H1"/>
    </sheetView>
  </sheetViews>
  <sheetFormatPr baseColWidth="10" defaultRowHeight="13" x14ac:dyDescent="0.15"/>
  <cols>
    <col min="1" max="1" width="5.6640625" style="25" bestFit="1" customWidth="1"/>
    <col min="2" max="2" width="12.1640625" style="25" bestFit="1" customWidth="1"/>
    <col min="3" max="15" width="5.6640625" style="38" bestFit="1" customWidth="1"/>
  </cols>
  <sheetData>
    <row r="1" spans="1:15" ht="188" x14ac:dyDescent="0.15">
      <c r="A1" s="31" t="s">
        <v>109</v>
      </c>
      <c r="B1" s="31" t="s">
        <v>88</v>
      </c>
      <c r="C1" s="44" t="s">
        <v>79</v>
      </c>
      <c r="D1" s="44" t="s">
        <v>150</v>
      </c>
      <c r="E1" s="44" t="s">
        <v>151</v>
      </c>
      <c r="F1" s="44" t="s">
        <v>152</v>
      </c>
      <c r="G1" s="44" t="s">
        <v>153</v>
      </c>
      <c r="H1" s="44" t="s">
        <v>154</v>
      </c>
      <c r="I1" s="44" t="s">
        <v>111</v>
      </c>
      <c r="J1" s="49" t="s">
        <v>113</v>
      </c>
      <c r="K1" s="49" t="s">
        <v>112</v>
      </c>
      <c r="L1" s="49" t="s">
        <v>114</v>
      </c>
      <c r="M1" s="49" t="s">
        <v>115</v>
      </c>
      <c r="N1" s="49" t="s">
        <v>116</v>
      </c>
      <c r="O1" s="49" t="s">
        <v>117</v>
      </c>
    </row>
    <row r="2" spans="1:15" x14ac:dyDescent="0.15">
      <c r="A2" s="29">
        <f>Data!A2</f>
        <v>1</v>
      </c>
      <c r="B2" s="39">
        <f>Data!D2</f>
        <v>44290.691666666666</v>
      </c>
      <c r="C2" s="38">
        <f>IF(Data!E2="Biking",1,0)</f>
        <v>0</v>
      </c>
      <c r="D2" s="38">
        <f>IF(AND(C2=1,Data!H2="White Oak - Green"),1,0)</f>
        <v>0</v>
      </c>
      <c r="E2" s="38">
        <f>IF(AND(C2=1,Data!H2="Whole Enchilada"),1,0)</f>
        <v>0</v>
      </c>
      <c r="F2" s="38">
        <f>IF(AND(C2=1,Data!H2="Stringers"),1,0)</f>
        <v>0</v>
      </c>
      <c r="G2" s="38">
        <f>IF(AND(C2=1,Data!H2="Riverwalk"),1,0)</f>
        <v>0</v>
      </c>
      <c r="H2" s="38">
        <f>IF(AND(C2=1,Data!H2="Greenway"),1,0)</f>
        <v>0</v>
      </c>
      <c r="I2" s="38">
        <f>IF(
AND(
C2=1,D2=0,E2=0,F2=0,G2=0,H2=0
),1,0)</f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29">
        <f>Data!A3</f>
        <v>2</v>
      </c>
      <c r="B3" s="39">
        <f>Data!D3</f>
        <v>44291.707638888889</v>
      </c>
      <c r="C3" s="38">
        <f>IF(Data!E3="Biking",1,0)</f>
        <v>1</v>
      </c>
      <c r="D3" s="38">
        <f>IF(AND(C3=1,Data!H3="White Oak - Green"),1,0)</f>
        <v>0</v>
      </c>
      <c r="E3" s="38">
        <f>IF(AND(C3=1,Data!H3="Whole Enchilada"),1,0)</f>
        <v>0</v>
      </c>
      <c r="F3" s="38">
        <f>IF(AND(C3=1,Data!H3="Stringers"),1,0)</f>
        <v>0</v>
      </c>
      <c r="G3" s="38">
        <f>IF(AND(C3=1,Data!H3="Riverwalk"),1,0)</f>
        <v>1</v>
      </c>
      <c r="H3" s="38">
        <f>IF(AND(C3=1,Data!H3="Greenway"),1,0)</f>
        <v>0</v>
      </c>
      <c r="I3" s="38">
        <f t="shared" ref="I3:I66" si="0">IF(
AND(
C3=1,D3=0,E3=0,F3=0,G3=0,H3=0
),1,0)</f>
        <v>0</v>
      </c>
      <c r="J3" s="38">
        <f>IF(
OR(
AND(B3-B2&lt;0.5,C3=1,C2=1)),1,0)</f>
        <v>0</v>
      </c>
      <c r="K3" s="38">
        <f>IF(
OR(
AND(B3-B2&lt;1,C3=1,C2=1)),1,0)</f>
        <v>0</v>
      </c>
      <c r="L3" s="38">
        <f>IF(
OR(
AND(B3-B2&lt;1.5,C3=1,C2=1)),1,0)</f>
        <v>0</v>
      </c>
      <c r="M3" s="38">
        <f>IF(
OR(
AND(B3-B2&lt;2,C3=1,C2=1)),1,0)</f>
        <v>0</v>
      </c>
      <c r="N3" s="38">
        <f>IF(
OR(
AND(B3-B2&lt;2.5,C3=1,C2=1)),1,0)</f>
        <v>0</v>
      </c>
      <c r="O3" s="38">
        <f>IF(
OR(
AND(B3-B2&lt;3,C3=1,C2=1)),1,0)</f>
        <v>0</v>
      </c>
    </row>
    <row r="4" spans="1:15" x14ac:dyDescent="0.15">
      <c r="A4" s="29">
        <f>Data!A4</f>
        <v>3</v>
      </c>
      <c r="B4" s="39">
        <f>Data!D4</f>
        <v>44291.853472222225</v>
      </c>
      <c r="C4" s="38">
        <f>IF(Data!E4="Biking",1,0)</f>
        <v>1</v>
      </c>
      <c r="D4" s="38">
        <f>IF(AND(C4=1,Data!H4="White Oak - Green"),1,0)</f>
        <v>0</v>
      </c>
      <c r="E4" s="38">
        <f>IF(AND(C4=1,Data!H4="Whole Enchilada"),1,0)</f>
        <v>0</v>
      </c>
      <c r="F4" s="38">
        <f>IF(AND(C4=1,Data!H4="Stringers"),1,0)</f>
        <v>0</v>
      </c>
      <c r="G4" s="38">
        <f>IF(AND(C4=1,Data!H4="Riverwalk"),1,0)</f>
        <v>1</v>
      </c>
      <c r="H4" s="38">
        <f>IF(AND(C4=1,Data!H4="Greenway"),1,0)</f>
        <v>0</v>
      </c>
      <c r="I4" s="38">
        <f t="shared" si="0"/>
        <v>0</v>
      </c>
      <c r="J4" s="38">
        <f>IF(
OR(
AND(B4-B3&lt;0.5,C4=1,C3=1),
AND(B4-B2&lt;0.5,C4=1,C2=1)),1,0)</f>
        <v>1</v>
      </c>
      <c r="K4" s="38">
        <f>IF(
OR(
AND(B4-B3&lt;1,C4=1,C3=1),
AND(B4-B2&lt;1,C4=1,C2=1)),1,0)</f>
        <v>1</v>
      </c>
      <c r="L4" s="38">
        <f>IF(
OR(
AND(B4-B3&lt;1.5,C4=1,C3=1),
AND(B4-B2&lt;1.5,C4=1,C2=1)),1,0)</f>
        <v>1</v>
      </c>
      <c r="M4" s="38">
        <f>IF(
OR(
AND(B4-B3&lt;2,C4=1,C3=1),
AND(B4-B2&lt;2,C4=1,C2=1)),1,0)</f>
        <v>1</v>
      </c>
      <c r="N4" s="38">
        <f>IF(
OR(
AND(B4-B3&lt;2.5,C4=1,C3=1),
AND(B4-B2&lt;2.5,C4=1,C2=1)),1,0)</f>
        <v>1</v>
      </c>
      <c r="O4" s="38">
        <f>IF(
OR(
AND(B4-B3&lt;3,C4=1,C3=1),
AND(B4-B2&lt;3,C4=1,C2=1)),1,0)</f>
        <v>1</v>
      </c>
    </row>
    <row r="5" spans="1:15" x14ac:dyDescent="0.15">
      <c r="A5" s="29">
        <f>Data!A5</f>
        <v>4</v>
      </c>
      <c r="B5" s="39">
        <f>Data!D5</f>
        <v>44292.559027777781</v>
      </c>
      <c r="C5" s="38">
        <f>IF(Data!E5="Biking",1,0)</f>
        <v>0</v>
      </c>
      <c r="D5" s="38">
        <f>IF(AND(C5=1,Data!H5="White Oak - Green"),1,0)</f>
        <v>0</v>
      </c>
      <c r="E5" s="38">
        <f>IF(AND(C5=1,Data!H5="Whole Enchilada"),1,0)</f>
        <v>0</v>
      </c>
      <c r="F5" s="38">
        <f>IF(AND(C5=1,Data!H5="Stringers"),1,0)</f>
        <v>0</v>
      </c>
      <c r="G5" s="38">
        <f>IF(AND(C5=1,Data!H5="Riverwalk"),1,0)</f>
        <v>0</v>
      </c>
      <c r="H5" s="38">
        <f>IF(AND(C5=1,Data!H5="Greenway"),1,0)</f>
        <v>0</v>
      </c>
      <c r="I5" s="38">
        <f t="shared" si="0"/>
        <v>0</v>
      </c>
      <c r="J5" s="38">
        <f>IF(
OR(
AND(B5-B4&lt;0.5,C5=1,C4=1),
AND(B5-B3&lt;0.5,C5=1,C3=1),
AND(B5-B2&lt;0.5,C5=1,C2=1)),1,0)</f>
        <v>0</v>
      </c>
      <c r="K5" s="38">
        <f>IF(
OR(
AND(B5-B4&lt;1,C5=1,C4=1),
AND(B5-B3&lt;1,C5=1,C3=1),
AND(B5-B2&lt;1,C5=1,C2=1)),1,0)</f>
        <v>0</v>
      </c>
      <c r="L5" s="38">
        <f>IF(
OR(
AND(B5-B4&lt;1.5,C5=1,C4=1),
AND(B5-B3&lt;1.5,C5=1,C3=1),
AND(B5-B2&lt;1.5,C5=1,C2=1)),1,0)</f>
        <v>0</v>
      </c>
      <c r="M5" s="38">
        <f>IF(
OR(
AND(B5-B4&lt;2,C5=1,C4=1),
AND(B5-B3&lt;2,C5=1,C3=1),
AND(B5-B2&lt;2,C5=1,C2=1)),1,0)</f>
        <v>0</v>
      </c>
      <c r="N5" s="38">
        <f>IF(
OR(
AND(B5-B4&lt;2.5,C5=1,C4=1),
AND(B5-B3&lt;2.5,C5=1,C3=1),
AND(B5-B2&lt;2.5,C5=1,C2=1)),1,0)</f>
        <v>0</v>
      </c>
      <c r="O5" s="38">
        <f>IF(
OR(
AND(B5-B4&lt;3,C5=1,C4=1),
AND(B5-B3&lt;3,C5=1,C3=1),
AND(B5-B2&lt;3,C5=1,C2=1)),1,0)</f>
        <v>0</v>
      </c>
    </row>
    <row r="6" spans="1:15" x14ac:dyDescent="0.15">
      <c r="A6" s="29">
        <f>Data!A6</f>
        <v>5</v>
      </c>
      <c r="B6" s="39">
        <f>Data!D6</f>
        <v>44293.533333333333</v>
      </c>
      <c r="C6" s="38">
        <f>IF(Data!E6="Biking",1,0)</f>
        <v>0</v>
      </c>
      <c r="D6" s="38">
        <f>IF(AND(C6=1,Data!H6="White Oak - Green"),1,0)</f>
        <v>0</v>
      </c>
      <c r="E6" s="38">
        <f>IF(AND(C6=1,Data!H6="Whole Enchilada"),1,0)</f>
        <v>0</v>
      </c>
      <c r="F6" s="38">
        <f>IF(AND(C6=1,Data!H6="Stringers"),1,0)</f>
        <v>0</v>
      </c>
      <c r="G6" s="38">
        <f>IF(AND(C6=1,Data!H6="Riverwalk"),1,0)</f>
        <v>0</v>
      </c>
      <c r="H6" s="38">
        <f>IF(AND(C6=1,Data!H6="Greenway"),1,0)</f>
        <v>0</v>
      </c>
      <c r="I6" s="38">
        <f t="shared" si="0"/>
        <v>0</v>
      </c>
      <c r="J6" s="38">
        <f>IF(
OR(
AND(B6-B5&lt;0.5,C6=1,C5=1),
AND(B6-B4&lt;0.5,C6=1,C4=1),
AND(B6-B3&lt;0.5,C6=1,C3=1),
AND(B6-B2&lt;0.5,C6=1,C2=1)),1,0)</f>
        <v>0</v>
      </c>
      <c r="K6" s="38">
        <f>IF(
OR(
AND(B6-B5&lt;1,C6=1,C5=1),
AND(B6-B4&lt;1,C6=1,C4=1),
AND(B6-B3&lt;1,C6=1,C3=1),
AND(B6-B2&lt;1,C6=1,C2=1)),1,0)</f>
        <v>0</v>
      </c>
      <c r="L6" s="38">
        <f>IF(
OR(
AND(B6-B5&lt;1.5,C6=1,C5=1),
AND(B6-B4&lt;1.5,C6=1,C4=1),
AND(B6-B3&lt;1.5,C6=1,C3=1),
AND(B6-B2&lt;1.5,C6=1,C2=1)),1,0)</f>
        <v>0</v>
      </c>
      <c r="M6" s="38">
        <f>IF(
OR(
AND(B6-B5&lt;2,C6=1,C5=1),
AND(B6-B4&lt;2,C6=1,C4=1),
AND(B6-B3&lt;2,C6=1,C3=1),
AND(B6-B2&lt;2,C6=1,C2=1)),1,0)</f>
        <v>0</v>
      </c>
      <c r="N6" s="38">
        <f>IF(
OR(
AND(B6-B5&lt;2.5,C6=1,C5=1),
AND(B6-B4&lt;2.5,C6=1,C4=1),
AND(B6-B3&lt;2.5,C6=1,C3=1),
AND(B6-B2&lt;2.5,C6=1,C2=1)),1,0)</f>
        <v>0</v>
      </c>
      <c r="O6" s="38">
        <f>IF(
OR(
AND(B6-B5&lt;3,C6=1,C5=1),
AND(B6-B4&lt;3,C6=1,C4=1),
AND(B6-B3&lt;3,C6=1,C3=1),
AND(B6-B2&lt;3,C6=1,C2=1)),1,0)</f>
        <v>0</v>
      </c>
    </row>
    <row r="7" spans="1:15" x14ac:dyDescent="0.15">
      <c r="A7" s="29">
        <f>Data!A7</f>
        <v>6</v>
      </c>
      <c r="B7" s="39">
        <f>Data!D7</f>
        <v>44295.527083333334</v>
      </c>
      <c r="C7" s="38">
        <f>IF(Data!E7="Biking",1,0)</f>
        <v>0</v>
      </c>
      <c r="D7" s="38">
        <f>IF(AND(C7=1,Data!H7="White Oak - Green"),1,0)</f>
        <v>0</v>
      </c>
      <c r="E7" s="38">
        <f>IF(AND(C7=1,Data!H7="Whole Enchilada"),1,0)</f>
        <v>0</v>
      </c>
      <c r="F7" s="38">
        <f>IF(AND(C7=1,Data!H7="Stringers"),1,0)</f>
        <v>0</v>
      </c>
      <c r="G7" s="38">
        <f>IF(AND(C7=1,Data!H7="Riverwalk"),1,0)</f>
        <v>0</v>
      </c>
      <c r="H7" s="38">
        <f>IF(AND(C7=1,Data!H7="Greenway"),1,0)</f>
        <v>0</v>
      </c>
      <c r="I7" s="38">
        <f t="shared" si="0"/>
        <v>0</v>
      </c>
      <c r="J7" s="38">
        <f>IF(
OR(
AND(B7-B6&lt;0.5,C7=1,C6=1),
AND(B7-B5&lt;0.5,C7=1,C5=1),
AND(B7-B4&lt;0.5,C7=1,C4=1),
AND(B7-B3&lt;0.5,C7=1,C3=1),
AND(B7-B2&lt;0.5,C7=1,C2=1)),1,0)</f>
        <v>0</v>
      </c>
      <c r="K7" s="38">
        <f>IF(
OR(
AND(B7-B6&lt;1,C7=1,C6=1),
AND(B7-B5&lt;1,C7=1,C5=1),
AND(B7-B4&lt;1,C7=1,C4=1),
AND(B7-B3&lt;1,C7=1,C3=1),
AND(B7-B2&lt;1,C7=1,C2=1)),1,0)</f>
        <v>0</v>
      </c>
      <c r="L7" s="38">
        <f>IF(
OR(
AND(B7-B6&lt;1.5,C7=1,C6=1),
AND(B7-B5&lt;1.5,C7=1,C5=1),
AND(B7-B4&lt;1.5,C7=1,C4=1),
AND(B7-B3&lt;1.5,C7=1,C3=1),
AND(B7-B2&lt;1.5,C7=1,C2=1)),1,0)</f>
        <v>0</v>
      </c>
      <c r="M7" s="38">
        <f>IF(
OR(
AND(B7-B6&lt;2,C7=1,C6=1),
AND(B7-B5&lt;2,C7=1,C5=1),
AND(B7-B4&lt;2,C7=1,C4=1),
AND(B7-B3&lt;2,C7=1,C3=1),
AND(B7-B2&lt;2,C7=1,C2=1)),1,0)</f>
        <v>0</v>
      </c>
      <c r="N7" s="38">
        <f>IF(
OR(
AND(B7-B6&lt;2.5,C7=1,C6=1),
AND(B7-B5&lt;2.5,C7=1,C5=1),
AND(B7-B4&lt;2.5,C7=1,C4=1),
AND(B7-B3&lt;2.5,C7=1,C3=1),
AND(B7-B2&lt;2.5,C7=1,C2=1)),1,0)</f>
        <v>0</v>
      </c>
      <c r="O7" s="38">
        <f>IF(
OR(
AND(B7-B6&lt;3,C7=1,C6=1),
AND(B7-B5&lt;3,C7=1,C5=1),
AND(B7-B4&lt;3,C7=1,C4=1),
AND(B7-B3&lt;3,C7=1,C3=1),
AND(B7-B2&lt;3,C7=1,C2=1)),1,0)</f>
        <v>0</v>
      </c>
    </row>
    <row r="8" spans="1:15" x14ac:dyDescent="0.15">
      <c r="A8" s="29">
        <f>Data!A8</f>
        <v>7</v>
      </c>
      <c r="B8" s="39">
        <f>Data!D8</f>
        <v>44296.737500000003</v>
      </c>
      <c r="C8" s="38">
        <f>IF(Data!E8="Biking",1,0)</f>
        <v>0</v>
      </c>
      <c r="D8" s="38">
        <f>IF(AND(C8=1,Data!H8="White Oak - Green"),1,0)</f>
        <v>0</v>
      </c>
      <c r="E8" s="38">
        <f>IF(AND(C8=1,Data!H8="Whole Enchilada"),1,0)</f>
        <v>0</v>
      </c>
      <c r="F8" s="38">
        <f>IF(AND(C8=1,Data!H8="Stringers"),1,0)</f>
        <v>0</v>
      </c>
      <c r="G8" s="38">
        <f>IF(AND(C8=1,Data!H8="Riverwalk"),1,0)</f>
        <v>0</v>
      </c>
      <c r="H8" s="38">
        <f>IF(AND(C8=1,Data!H8="Greenway"),1,0)</f>
        <v>0</v>
      </c>
      <c r="I8" s="38">
        <f t="shared" si="0"/>
        <v>0</v>
      </c>
      <c r="J8" s="38">
        <f>IF(
OR(
AND(B8-B7&lt;0.5,C8=1,C7=1),
AND(B8-B6&lt;0.5,C8=1,C6=1),
AND(B8-B5&lt;0.5,C8=1,C5=1),
AND(B8-B4&lt;0.5,C8=1,C4=1),
AND(B8-B3&lt;0.5,C8=1,C3=1),
AND(B8-B2&lt;0.5,C8=1,C2=1)
),1,0)</f>
        <v>0</v>
      </c>
      <c r="K8" s="38">
        <f t="shared" ref="K8:K10" si="1">IF(
OR(
AND(B8-B7&lt;1,C8=1,C7=1),
AND(B8-B6&lt;1,C8=1,C6=1),
AND(B8-B5&lt;1,C8=1,C5=1),
AND(B8-B4&lt;1,C8=1,C4=1),
AND(B8-B3&lt;1,C8=1,C3=1),
AND(B8-B2&lt;1,C8=1,C2=1)
),1,0)</f>
        <v>0</v>
      </c>
      <c r="L8" s="38">
        <f t="shared" ref="L8:L10" si="2">IF(
OR(
AND(B8-B7&lt;1.5,C8=1,C7=1),
AND(B8-B6&lt;1.5,C8=1,C6=1),
AND(B8-B5&lt;1.5,C8=1,C5=1),
AND(B8-B4&lt;1.5,C8=1,C4=1),
AND(B8-B3&lt;1.5,C8=1,C3=1),
AND(B8-B2&lt;1.5,C8=1,C2=1)
),1,0)</f>
        <v>0</v>
      </c>
      <c r="M8" s="38">
        <f t="shared" ref="M8:M10" si="3">IF(
OR(
AND(B8-B7&lt;2,C8=1,C7=1),
AND(B8-B6&lt;2,C8=1,C6=1),
AND(B8-B5&lt;2,C8=1,C5=1),
AND(B8-B4&lt;2,C8=1,C4=1),
AND(B8-B3&lt;2,C8=1,C3=1),
AND(B8-B2&lt;2,C8=1,C2=1)
),1,0)</f>
        <v>0</v>
      </c>
      <c r="N8" s="38">
        <f t="shared" ref="N8:N10" si="4">IF(
OR(
AND(B8-B7&lt;2.5,C8=1,C7=1),
AND(B8-B6&lt;2.5,C8=1,C6=1),
AND(B8-B5&lt;2.5,C8=1,C5=1),
AND(B8-B4&lt;2.5,C8=1,C4=1),
AND(B8-B3&lt;2.5,C8=1,C3=1),
AND(B8-B2&lt;2.5,C8=1,C2=1)
),1,0)</f>
        <v>0</v>
      </c>
      <c r="O8" s="38">
        <f t="shared" ref="O8:O10" si="5">IF(
OR(
AND(B8-B7&lt;3,C8=1,C7=1),
AND(B8-B6&lt;3,C8=1,C6=1),
AND(B8-B5&lt;3,C8=1,C5=1),
AND(B8-B4&lt;3,C8=1,C4=1),
AND(B8-B3&lt;3,C8=1,C3=1),
AND(B8-B2&lt;3,C8=1,C2=1)
),1,0)</f>
        <v>0</v>
      </c>
    </row>
    <row r="9" spans="1:15" x14ac:dyDescent="0.15">
      <c r="A9" s="29">
        <f>Data!A9</f>
        <v>8</v>
      </c>
      <c r="B9" s="39">
        <f>Data!D9</f>
        <v>44297.34375</v>
      </c>
      <c r="C9" s="38">
        <f>IF(Data!E9="Biking",1,0)</f>
        <v>1</v>
      </c>
      <c r="D9" s="38">
        <f>IF(AND(C9=1,Data!H9="White Oak - Green"),1,0)</f>
        <v>0</v>
      </c>
      <c r="E9" s="38">
        <f>IF(AND(C9=1,Data!H9="Whole Enchilada"),1,0)</f>
        <v>0</v>
      </c>
      <c r="F9" s="38">
        <f>IF(AND(C9=1,Data!H9="Stringers"),1,0)</f>
        <v>0</v>
      </c>
      <c r="G9" s="38">
        <f>IF(AND(C9=1,Data!H9="Riverwalk"),1,0)</f>
        <v>1</v>
      </c>
      <c r="H9" s="38">
        <f>IF(AND(C9=1,Data!H9="Greenway"),1,0)</f>
        <v>0</v>
      </c>
      <c r="I9" s="38">
        <f t="shared" si="0"/>
        <v>0</v>
      </c>
      <c r="J9" s="38">
        <f t="shared" ref="J9:J10" si="6">IF(
OR(
AND(B9-B8&lt;0.5,C9=1,C8=1),
AND(B9-B7&lt;0.5,C9=1,C7=1),
AND(B9-B6&lt;0.5,C9=1,C6=1),
AND(B9-B5&lt;0.5,C9=1,C5=1),
AND(B9-B4&lt;0.5,C9=1,C4=1),
AND(B9-B3&lt;0.5,C9=1,C3=1)
),1,0)</f>
        <v>0</v>
      </c>
      <c r="K9" s="38">
        <f t="shared" si="1"/>
        <v>0</v>
      </c>
      <c r="L9" s="38">
        <f t="shared" si="2"/>
        <v>0</v>
      </c>
      <c r="M9" s="38">
        <f t="shared" si="3"/>
        <v>0</v>
      </c>
      <c r="N9" s="38">
        <f t="shared" si="4"/>
        <v>0</v>
      </c>
      <c r="O9" s="38">
        <f t="shared" si="5"/>
        <v>0</v>
      </c>
    </row>
    <row r="10" spans="1:15" x14ac:dyDescent="0.15">
      <c r="A10" s="29">
        <f>Data!A10</f>
        <v>9</v>
      </c>
      <c r="B10" s="39">
        <f>Data!D10</f>
        <v>44299.515277777777</v>
      </c>
      <c r="C10" s="38">
        <f>IF(Data!E10="Biking",1,0)</f>
        <v>0</v>
      </c>
      <c r="D10" s="38">
        <f>IF(AND(C10=1,Data!H10="White Oak - Green"),1,0)</f>
        <v>0</v>
      </c>
      <c r="E10" s="38">
        <f>IF(AND(C10=1,Data!H10="Whole Enchilada"),1,0)</f>
        <v>0</v>
      </c>
      <c r="F10" s="38">
        <f>IF(AND(C10=1,Data!H10="Stringers"),1,0)</f>
        <v>0</v>
      </c>
      <c r="G10" s="38">
        <f>IF(AND(C10=1,Data!H10="Riverwalk"),1,0)</f>
        <v>0</v>
      </c>
      <c r="H10" s="38">
        <f>IF(AND(C10=1,Data!H10="Greenway"),1,0)</f>
        <v>0</v>
      </c>
      <c r="I10" s="38">
        <f t="shared" si="0"/>
        <v>0</v>
      </c>
      <c r="J10" s="38">
        <f t="shared" si="6"/>
        <v>0</v>
      </c>
      <c r="K10" s="38">
        <f t="shared" si="1"/>
        <v>0</v>
      </c>
      <c r="L10" s="38">
        <f t="shared" si="2"/>
        <v>0</v>
      </c>
      <c r="M10" s="38">
        <f t="shared" si="3"/>
        <v>0</v>
      </c>
      <c r="N10" s="38">
        <f t="shared" si="4"/>
        <v>0</v>
      </c>
      <c r="O10" s="38">
        <f t="shared" si="5"/>
        <v>0</v>
      </c>
    </row>
    <row r="11" spans="1:15" x14ac:dyDescent="0.15">
      <c r="A11" s="29">
        <f>Data!A11</f>
        <v>10</v>
      </c>
      <c r="B11" s="39">
        <f>Data!D11</f>
        <v>44299.720138888886</v>
      </c>
      <c r="C11" s="38">
        <f>IF(Data!E11="Biking",1,0)</f>
        <v>0</v>
      </c>
      <c r="D11" s="38">
        <f>IF(AND(C11=1,Data!H11="White Oak - Green"),1,0)</f>
        <v>0</v>
      </c>
      <c r="E11" s="38">
        <f>IF(AND(C11=1,Data!H11="Whole Enchilada"),1,0)</f>
        <v>0</v>
      </c>
      <c r="F11" s="38">
        <f>IF(AND(C11=1,Data!H11="Stringers"),1,0)</f>
        <v>0</v>
      </c>
      <c r="G11" s="38">
        <f>IF(AND(C11=1,Data!H11="Riverwalk"),1,0)</f>
        <v>0</v>
      </c>
      <c r="H11" s="38">
        <f>IF(AND(C11=1,Data!H11="Greenway"),1,0)</f>
        <v>0</v>
      </c>
      <c r="I11" s="38">
        <f t="shared" si="0"/>
        <v>0</v>
      </c>
      <c r="J11" s="38">
        <f>IF(
OR(
AND(B11-B10&lt;0.5,C11=1,C10=1),
AND(B11-B9&lt;0.5,C11=1,C9=1),
AND(B11-B8&lt;0.5,C11=1,C8=1),
AND(B11-B7&lt;0.5,C11=1,C7=1),
AND(B11-B6&lt;0.5,C11=1,C6=1),
AND(B11-B5&lt;0.5,C11=1,C5=1)
),1,0)</f>
        <v>0</v>
      </c>
      <c r="K11" s="38">
        <f>IF(
OR(
AND(B11-B10&lt;1,C11=1,C10=1),
AND(B11-B9&lt;1,C11=1,C9=1),
AND(B11-B8&lt;1,C11=1,C8=1),
AND(B11-B7&lt;1,C11=1,C7=1),
AND(B11-B6&lt;1,C11=1,C6=1),
AND(B11-B5&lt;1,C11=1,C5=1)
),1,0)</f>
        <v>0</v>
      </c>
      <c r="L11" s="38">
        <f>IF(
OR(
AND(B11-B10&lt;1.5,C11=1,C10=1),
AND(B11-B9&lt;1.5,C11=1,C9=1),
AND(B11-B8&lt;1.5,C11=1,C8=1),
AND(B11-B7&lt;1.5,C11=1,C7=1),
AND(B11-B6&lt;1.5,C11=1,C6=1),
AND(B11-B5&lt;1.5,C11=1,C5=1)
),1,0)</f>
        <v>0</v>
      </c>
      <c r="M11" s="38">
        <f>IF(
OR(
AND(B11-B10&lt;2,C11=1,C10=1),
AND(B11-B9&lt;2,C11=1,C9=1),
AND(B11-B8&lt;2,C11=1,C8=1),
AND(B11-B7&lt;2,C11=1,C7=1),
AND(B11-B6&lt;2,C11=1,C6=1),
AND(B11-B5&lt;2,C11=1,C5=1)
),1,0)</f>
        <v>0</v>
      </c>
      <c r="N11" s="38">
        <f>IF(
OR(
AND(B11-B10&lt;2.5,C11=1,C10=1),
AND(B11-B9&lt;2.5,C11=1,C9=1),
AND(B11-B8&lt;2.5,C11=1,C8=1),
AND(B11-B7&lt;2.5,C11=1,C7=1),
AND(B11-B6&lt;2.5,C11=1,C6=1),
AND(B11-B5&lt;2.5,C11=1,C5=1)
),1,0)</f>
        <v>0</v>
      </c>
      <c r="O11" s="38">
        <f>IF(
OR(
AND(B11-B10&lt;3,C11=1,C10=1),
AND(B11-B9&lt;3,C11=1,C9=1),
AND(B11-B8&lt;3,C11=1,C8=1),
AND(B11-B7&lt;3,C11=1,C7=1),
AND(B11-B6&lt;3,C11=1,C6=1),
AND(B11-B5&lt;3,C11=1,C5=1)
),1,0)</f>
        <v>0</v>
      </c>
    </row>
    <row r="12" spans="1:15" x14ac:dyDescent="0.15">
      <c r="A12" s="29">
        <f>Data!A12</f>
        <v>11</v>
      </c>
      <c r="B12" s="39">
        <f>Data!D12</f>
        <v>44300.502083333333</v>
      </c>
      <c r="C12" s="38">
        <f>IF(Data!E12="Biking",1,0)</f>
        <v>0</v>
      </c>
      <c r="D12" s="38">
        <f>IF(AND(C12=1,Data!H12="White Oak - Green"),1,0)</f>
        <v>0</v>
      </c>
      <c r="E12" s="38">
        <f>IF(AND(C12=1,Data!H12="Whole Enchilada"),1,0)</f>
        <v>0</v>
      </c>
      <c r="F12" s="38">
        <f>IF(AND(C12=1,Data!H12="Stringers"),1,0)</f>
        <v>0</v>
      </c>
      <c r="G12" s="38">
        <f>IF(AND(C12=1,Data!H12="Riverwalk"),1,0)</f>
        <v>0</v>
      </c>
      <c r="H12" s="38">
        <f>IF(AND(C12=1,Data!H12="Greenway"),1,0)</f>
        <v>0</v>
      </c>
      <c r="I12" s="38">
        <f t="shared" si="0"/>
        <v>0</v>
      </c>
      <c r="J12" s="38">
        <f t="shared" ref="J12:J75" si="7">IF(
OR(
AND(B12-B11&lt;0.5,C12=1,C11=1),
AND(B12-B10&lt;0.5,C12=1,C10=1),
AND(B12-B9&lt;0.5,C12=1,C9=1),
AND(B12-B8&lt;0.5,C12=1,C8=1),
AND(B12-B7&lt;0.5,C12=1,C7=1),
AND(B12-B6&lt;0.5,C12=1,C6=1)
),1,0)</f>
        <v>0</v>
      </c>
      <c r="K12" s="38">
        <f t="shared" ref="K12:K75" si="8">IF(
OR(
AND(B12-B11&lt;1,C12=1,C11=1),
AND(B12-B10&lt;1,C12=1,C10=1),
AND(B12-B9&lt;1,C12=1,C9=1),
AND(B12-B8&lt;1,C12=1,C8=1),
AND(B12-B7&lt;1,C12=1,C7=1),
AND(B12-B6&lt;1,C12=1,C6=1)
),1,0)</f>
        <v>0</v>
      </c>
      <c r="L12" s="38">
        <f t="shared" ref="L12:L75" si="9">IF(
OR(
AND(B12-B11&lt;1.5,C12=1,C11=1),
AND(B12-B10&lt;1.5,C12=1,C10=1),
AND(B12-B9&lt;1.5,C12=1,C9=1),
AND(B12-B8&lt;1.5,C12=1,C8=1),
AND(B12-B7&lt;1.5,C12=1,C7=1),
AND(B12-B6&lt;1.5,C12=1,C6=1)
),1,0)</f>
        <v>0</v>
      </c>
      <c r="M12" s="38">
        <f t="shared" ref="M12:M75" si="10">IF(
OR(
AND(B12-B11&lt;2,C12=1,C11=1),
AND(B12-B10&lt;2,C12=1,C10=1),
AND(B12-B9&lt;2,C12=1,C9=1),
AND(B12-B8&lt;2,C12=1,C8=1),
AND(B12-B7&lt;2,C12=1,C7=1),
AND(B12-B6&lt;2,C12=1,C6=1)
),1,0)</f>
        <v>0</v>
      </c>
      <c r="N12" s="38">
        <f t="shared" ref="N12:N75" si="11">IF(
OR(
AND(B12-B11&lt;2.5,C12=1,C11=1),
AND(B12-B10&lt;2.5,C12=1,C10=1),
AND(B12-B9&lt;2.5,C12=1,C9=1),
AND(B12-B8&lt;2.5,C12=1,C8=1),
AND(B12-B7&lt;2.5,C12=1,C7=1),
AND(B12-B6&lt;2.5,C12=1,C6=1)
),1,0)</f>
        <v>0</v>
      </c>
      <c r="O12" s="38">
        <f t="shared" ref="O12:O75" si="12">IF(
OR(
AND(B12-B11&lt;3,C12=1,C11=1),
AND(B12-B10&lt;3,C12=1,C10=1),
AND(B12-B9&lt;3,C12=1,C9=1),
AND(B12-B8&lt;3,C12=1,C8=1),
AND(B12-B7&lt;3,C12=1,C7=1),
AND(B12-B6&lt;3,C12=1,C6=1)
),1,0)</f>
        <v>0</v>
      </c>
    </row>
    <row r="13" spans="1:15" x14ac:dyDescent="0.15">
      <c r="A13" s="29">
        <f>Data!A13</f>
        <v>12</v>
      </c>
      <c r="B13" s="39">
        <f>Data!D13</f>
        <v>44301.718055555553</v>
      </c>
      <c r="C13" s="38">
        <f>IF(Data!E13="Biking",1,0)</f>
        <v>0</v>
      </c>
      <c r="D13" s="38">
        <f>IF(AND(C13=1,Data!H13="White Oak - Green"),1,0)</f>
        <v>0</v>
      </c>
      <c r="E13" s="38">
        <f>IF(AND(C13=1,Data!H13="Whole Enchilada"),1,0)</f>
        <v>0</v>
      </c>
      <c r="F13" s="38">
        <f>IF(AND(C13=1,Data!H13="Stringers"),1,0)</f>
        <v>0</v>
      </c>
      <c r="G13" s="38">
        <f>IF(AND(C13=1,Data!H13="Riverwalk"),1,0)</f>
        <v>0</v>
      </c>
      <c r="H13" s="38">
        <f>IF(AND(C13=1,Data!H13="Greenway"),1,0)</f>
        <v>0</v>
      </c>
      <c r="I13" s="38">
        <f t="shared" si="0"/>
        <v>0</v>
      </c>
      <c r="J13" s="38">
        <f t="shared" si="7"/>
        <v>0</v>
      </c>
      <c r="K13" s="38">
        <f t="shared" si="8"/>
        <v>0</v>
      </c>
      <c r="L13" s="38">
        <f t="shared" si="9"/>
        <v>0</v>
      </c>
      <c r="M13" s="38">
        <f t="shared" si="10"/>
        <v>0</v>
      </c>
      <c r="N13" s="38">
        <f t="shared" si="11"/>
        <v>0</v>
      </c>
      <c r="O13" s="38">
        <f t="shared" si="12"/>
        <v>0</v>
      </c>
    </row>
    <row r="14" spans="1:15" x14ac:dyDescent="0.15">
      <c r="A14" s="29">
        <f>Data!A14</f>
        <v>13</v>
      </c>
      <c r="B14" s="39">
        <f>Data!D14</f>
        <v>44303.406944444447</v>
      </c>
      <c r="C14" s="38">
        <f>IF(Data!E14="Biking",1,0)</f>
        <v>0</v>
      </c>
      <c r="D14" s="38">
        <f>IF(AND(C14=1,Data!H14="White Oak - Green"),1,0)</f>
        <v>0</v>
      </c>
      <c r="E14" s="38">
        <f>IF(AND(C14=1,Data!H14="Whole Enchilada"),1,0)</f>
        <v>0</v>
      </c>
      <c r="F14" s="38">
        <f>IF(AND(C14=1,Data!H14="Stringers"),1,0)</f>
        <v>0</v>
      </c>
      <c r="G14" s="38">
        <f>IF(AND(C14=1,Data!H14="Riverwalk"),1,0)</f>
        <v>0</v>
      </c>
      <c r="H14" s="38">
        <f>IF(AND(C14=1,Data!H14="Greenway"),1,0)</f>
        <v>0</v>
      </c>
      <c r="I14" s="38">
        <f t="shared" si="0"/>
        <v>0</v>
      </c>
      <c r="J14" s="38">
        <f t="shared" si="7"/>
        <v>0</v>
      </c>
      <c r="K14" s="38">
        <f t="shared" si="8"/>
        <v>0</v>
      </c>
      <c r="L14" s="38">
        <f t="shared" si="9"/>
        <v>0</v>
      </c>
      <c r="M14" s="38">
        <f t="shared" si="10"/>
        <v>0</v>
      </c>
      <c r="N14" s="38">
        <f t="shared" si="11"/>
        <v>0</v>
      </c>
      <c r="O14" s="38">
        <f t="shared" si="12"/>
        <v>0</v>
      </c>
    </row>
    <row r="15" spans="1:15" x14ac:dyDescent="0.15">
      <c r="A15" s="29">
        <f>Data!A15</f>
        <v>14</v>
      </c>
      <c r="B15" s="39">
        <f>Data!D15</f>
        <v>44304.336805555555</v>
      </c>
      <c r="C15" s="38">
        <f>IF(Data!E15="Biking",1,0)</f>
        <v>1</v>
      </c>
      <c r="D15" s="38">
        <f>IF(AND(C15=1,Data!H15="White Oak - Green"),1,0)</f>
        <v>0</v>
      </c>
      <c r="E15" s="38">
        <f>IF(AND(C15=1,Data!H15="Whole Enchilada"),1,0)</f>
        <v>0</v>
      </c>
      <c r="F15" s="38">
        <f>IF(AND(C15=1,Data!H15="Stringers"),1,0)</f>
        <v>0</v>
      </c>
      <c r="G15" s="38">
        <f>IF(AND(C15=1,Data!H15="Riverwalk"),1,0)</f>
        <v>1</v>
      </c>
      <c r="H15" s="38">
        <f>IF(AND(C15=1,Data!H15="Greenway"),1,0)</f>
        <v>0</v>
      </c>
      <c r="I15" s="38">
        <f t="shared" si="0"/>
        <v>0</v>
      </c>
      <c r="J15" s="38">
        <f t="shared" si="7"/>
        <v>0</v>
      </c>
      <c r="K15" s="38">
        <f t="shared" si="8"/>
        <v>0</v>
      </c>
      <c r="L15" s="38">
        <f t="shared" si="9"/>
        <v>0</v>
      </c>
      <c r="M15" s="38">
        <f t="shared" si="10"/>
        <v>0</v>
      </c>
      <c r="N15" s="38">
        <f t="shared" si="11"/>
        <v>0</v>
      </c>
      <c r="O15" s="38">
        <f t="shared" si="12"/>
        <v>0</v>
      </c>
    </row>
    <row r="16" spans="1:15" x14ac:dyDescent="0.15">
      <c r="A16" s="29">
        <f>Data!A16</f>
        <v>15</v>
      </c>
      <c r="B16" s="39">
        <f>Data!D16</f>
        <v>44304.592361111114</v>
      </c>
      <c r="C16" s="38">
        <f>IF(Data!E16="Biking",1,0)</f>
        <v>0</v>
      </c>
      <c r="D16" s="38">
        <f>IF(AND(C16=1,Data!H16="White Oak - Green"),1,0)</f>
        <v>0</v>
      </c>
      <c r="E16" s="38">
        <f>IF(AND(C16=1,Data!H16="Whole Enchilada"),1,0)</f>
        <v>0</v>
      </c>
      <c r="F16" s="38">
        <f>IF(AND(C16=1,Data!H16="Stringers"),1,0)</f>
        <v>0</v>
      </c>
      <c r="G16" s="38">
        <f>IF(AND(C16=1,Data!H16="Riverwalk"),1,0)</f>
        <v>0</v>
      </c>
      <c r="H16" s="38">
        <f>IF(AND(C16=1,Data!H16="Greenway"),1,0)</f>
        <v>0</v>
      </c>
      <c r="I16" s="38">
        <f t="shared" si="0"/>
        <v>0</v>
      </c>
      <c r="J16" s="38">
        <f t="shared" si="7"/>
        <v>0</v>
      </c>
      <c r="K16" s="38">
        <f t="shared" si="8"/>
        <v>0</v>
      </c>
      <c r="L16" s="38">
        <f t="shared" si="9"/>
        <v>0</v>
      </c>
      <c r="M16" s="38">
        <f t="shared" si="10"/>
        <v>0</v>
      </c>
      <c r="N16" s="38">
        <f t="shared" si="11"/>
        <v>0</v>
      </c>
      <c r="O16" s="38">
        <f t="shared" si="12"/>
        <v>0</v>
      </c>
    </row>
    <row r="17" spans="1:15" x14ac:dyDescent="0.15">
      <c r="A17" s="29">
        <f>Data!A17</f>
        <v>16</v>
      </c>
      <c r="B17" s="39">
        <f>Data!D17</f>
        <v>44305.85833333333</v>
      </c>
      <c r="C17" s="38">
        <f>IF(Data!E17="Biking",1,0)</f>
        <v>0</v>
      </c>
      <c r="D17" s="38">
        <f>IF(AND(C17=1,Data!H17="White Oak - Green"),1,0)</f>
        <v>0</v>
      </c>
      <c r="E17" s="38">
        <f>IF(AND(C17=1,Data!H17="Whole Enchilada"),1,0)</f>
        <v>0</v>
      </c>
      <c r="F17" s="38">
        <f>IF(AND(C17=1,Data!H17="Stringers"),1,0)</f>
        <v>0</v>
      </c>
      <c r="G17" s="38">
        <f>IF(AND(C17=1,Data!H17="Riverwalk"),1,0)</f>
        <v>0</v>
      </c>
      <c r="H17" s="38">
        <f>IF(AND(C17=1,Data!H17="Greenway"),1,0)</f>
        <v>0</v>
      </c>
      <c r="I17" s="38">
        <f t="shared" si="0"/>
        <v>0</v>
      </c>
      <c r="J17" s="38">
        <f t="shared" si="7"/>
        <v>0</v>
      </c>
      <c r="K17" s="38">
        <f t="shared" si="8"/>
        <v>0</v>
      </c>
      <c r="L17" s="38">
        <f t="shared" si="9"/>
        <v>0</v>
      </c>
      <c r="M17" s="38">
        <f t="shared" si="10"/>
        <v>0</v>
      </c>
      <c r="N17" s="38">
        <f t="shared" si="11"/>
        <v>0</v>
      </c>
      <c r="O17" s="38">
        <f t="shared" si="12"/>
        <v>0</v>
      </c>
    </row>
    <row r="18" spans="1:15" x14ac:dyDescent="0.15">
      <c r="A18" s="29">
        <f>Data!A18</f>
        <v>17</v>
      </c>
      <c r="B18" s="39">
        <f>Data!D18</f>
        <v>44306.50277777778</v>
      </c>
      <c r="C18" s="38">
        <f>IF(Data!E18="Biking",1,0)</f>
        <v>0</v>
      </c>
      <c r="D18" s="38">
        <f>IF(AND(C18=1,Data!H18="White Oak - Green"),1,0)</f>
        <v>0</v>
      </c>
      <c r="E18" s="38">
        <f>IF(AND(C18=1,Data!H18="Whole Enchilada"),1,0)</f>
        <v>0</v>
      </c>
      <c r="F18" s="38">
        <f>IF(AND(C18=1,Data!H18="Stringers"),1,0)</f>
        <v>0</v>
      </c>
      <c r="G18" s="38">
        <f>IF(AND(C18=1,Data!H18="Riverwalk"),1,0)</f>
        <v>0</v>
      </c>
      <c r="H18" s="38">
        <f>IF(AND(C18=1,Data!H18="Greenway"),1,0)</f>
        <v>0</v>
      </c>
      <c r="I18" s="38">
        <f t="shared" si="0"/>
        <v>0</v>
      </c>
      <c r="J18" s="38">
        <f t="shared" si="7"/>
        <v>0</v>
      </c>
      <c r="K18" s="38">
        <f t="shared" si="8"/>
        <v>0</v>
      </c>
      <c r="L18" s="38">
        <f t="shared" si="9"/>
        <v>0</v>
      </c>
      <c r="M18" s="38">
        <f t="shared" si="10"/>
        <v>0</v>
      </c>
      <c r="N18" s="38">
        <f t="shared" si="11"/>
        <v>0</v>
      </c>
      <c r="O18" s="38">
        <f t="shared" si="12"/>
        <v>0</v>
      </c>
    </row>
    <row r="19" spans="1:15" x14ac:dyDescent="0.15">
      <c r="A19" s="29">
        <f>Data!A19</f>
        <v>18</v>
      </c>
      <c r="B19" s="39">
        <f>Data!D19</f>
        <v>44306.718055555553</v>
      </c>
      <c r="C19" s="38">
        <f>IF(Data!E19="Biking",1,0)</f>
        <v>0</v>
      </c>
      <c r="D19" s="38">
        <f>IF(AND(C19=1,Data!H19="White Oak - Green"),1,0)</f>
        <v>0</v>
      </c>
      <c r="E19" s="38">
        <f>IF(AND(C19=1,Data!H19="Whole Enchilada"),1,0)</f>
        <v>0</v>
      </c>
      <c r="F19" s="38">
        <f>IF(AND(C19=1,Data!H19="Stringers"),1,0)</f>
        <v>0</v>
      </c>
      <c r="G19" s="38">
        <f>IF(AND(C19=1,Data!H19="Riverwalk"),1,0)</f>
        <v>0</v>
      </c>
      <c r="H19" s="38">
        <f>IF(AND(C19=1,Data!H19="Greenway"),1,0)</f>
        <v>0</v>
      </c>
      <c r="I19" s="38">
        <f t="shared" si="0"/>
        <v>0</v>
      </c>
      <c r="J19" s="38">
        <f t="shared" si="7"/>
        <v>0</v>
      </c>
      <c r="K19" s="38">
        <f t="shared" si="8"/>
        <v>0</v>
      </c>
      <c r="L19" s="38">
        <f t="shared" si="9"/>
        <v>0</v>
      </c>
      <c r="M19" s="38">
        <f t="shared" si="10"/>
        <v>0</v>
      </c>
      <c r="N19" s="38">
        <f t="shared" si="11"/>
        <v>0</v>
      </c>
      <c r="O19" s="38">
        <f t="shared" si="12"/>
        <v>0</v>
      </c>
    </row>
    <row r="20" spans="1:15" x14ac:dyDescent="0.15">
      <c r="A20" s="29">
        <f>Data!A20</f>
        <v>19</v>
      </c>
      <c r="B20" s="39">
        <f>Data!D20</f>
        <v>44308.526388888888</v>
      </c>
      <c r="C20" s="38">
        <f>IF(Data!E20="Biking",1,0)</f>
        <v>0</v>
      </c>
      <c r="D20" s="38">
        <f>IF(AND(C20=1,Data!H20="White Oak - Green"),1,0)</f>
        <v>0</v>
      </c>
      <c r="E20" s="38">
        <f>IF(AND(C20=1,Data!H20="Whole Enchilada"),1,0)</f>
        <v>0</v>
      </c>
      <c r="F20" s="38">
        <f>IF(AND(C20=1,Data!H20="Stringers"),1,0)</f>
        <v>0</v>
      </c>
      <c r="G20" s="38">
        <f>IF(AND(C20=1,Data!H20="Riverwalk"),1,0)</f>
        <v>0</v>
      </c>
      <c r="H20" s="38">
        <f>IF(AND(C20=1,Data!H20="Greenway"),1,0)</f>
        <v>0</v>
      </c>
      <c r="I20" s="38">
        <f t="shared" si="0"/>
        <v>0</v>
      </c>
      <c r="J20" s="38">
        <f t="shared" si="7"/>
        <v>0</v>
      </c>
      <c r="K20" s="38">
        <f t="shared" si="8"/>
        <v>0</v>
      </c>
      <c r="L20" s="38">
        <f t="shared" si="9"/>
        <v>0</v>
      </c>
      <c r="M20" s="38">
        <f t="shared" si="10"/>
        <v>0</v>
      </c>
      <c r="N20" s="38">
        <f t="shared" si="11"/>
        <v>0</v>
      </c>
      <c r="O20" s="38">
        <f t="shared" si="12"/>
        <v>0</v>
      </c>
    </row>
    <row r="21" spans="1:15" x14ac:dyDescent="0.15">
      <c r="A21" s="29">
        <f>Data!A21</f>
        <v>20</v>
      </c>
      <c r="B21" s="39">
        <f>Data!D21</f>
        <v>44308.716666666667</v>
      </c>
      <c r="C21" s="38">
        <f>IF(Data!E21="Biking",1,0)</f>
        <v>0</v>
      </c>
      <c r="D21" s="38">
        <f>IF(AND(C21=1,Data!H21="White Oak - Green"),1,0)</f>
        <v>0</v>
      </c>
      <c r="E21" s="38">
        <f>IF(AND(C21=1,Data!H21="Whole Enchilada"),1,0)</f>
        <v>0</v>
      </c>
      <c r="F21" s="38">
        <f>IF(AND(C21=1,Data!H21="Stringers"),1,0)</f>
        <v>0</v>
      </c>
      <c r="G21" s="38">
        <f>IF(AND(C21=1,Data!H21="Riverwalk"),1,0)</f>
        <v>0</v>
      </c>
      <c r="H21" s="38">
        <f>IF(AND(C21=1,Data!H21="Greenway"),1,0)</f>
        <v>0</v>
      </c>
      <c r="I21" s="38">
        <f t="shared" si="0"/>
        <v>0</v>
      </c>
      <c r="J21" s="38">
        <f t="shared" si="7"/>
        <v>0</v>
      </c>
      <c r="K21" s="38">
        <f t="shared" si="8"/>
        <v>0</v>
      </c>
      <c r="L21" s="38">
        <f t="shared" si="9"/>
        <v>0</v>
      </c>
      <c r="M21" s="38">
        <f t="shared" si="10"/>
        <v>0</v>
      </c>
      <c r="N21" s="38">
        <f t="shared" si="11"/>
        <v>0</v>
      </c>
      <c r="O21" s="38">
        <f t="shared" si="12"/>
        <v>0</v>
      </c>
    </row>
    <row r="22" spans="1:15" x14ac:dyDescent="0.15">
      <c r="A22" s="29">
        <f>Data!A22</f>
        <v>21</v>
      </c>
      <c r="B22" s="39">
        <f>Data!D22</f>
        <v>44309.547222222223</v>
      </c>
      <c r="C22" s="38">
        <f>IF(Data!E22="Biking",1,0)</f>
        <v>0</v>
      </c>
      <c r="D22" s="38">
        <f>IF(AND(C22=1,Data!H22="White Oak - Green"),1,0)</f>
        <v>0</v>
      </c>
      <c r="E22" s="38">
        <f>IF(AND(C22=1,Data!H22="Whole Enchilada"),1,0)</f>
        <v>0</v>
      </c>
      <c r="F22" s="38">
        <f>IF(AND(C22=1,Data!H22="Stringers"),1,0)</f>
        <v>0</v>
      </c>
      <c r="G22" s="38">
        <f>IF(AND(C22=1,Data!H22="Riverwalk"),1,0)</f>
        <v>0</v>
      </c>
      <c r="H22" s="38">
        <f>IF(AND(C22=1,Data!H22="Greenway"),1,0)</f>
        <v>0</v>
      </c>
      <c r="I22" s="38">
        <f t="shared" si="0"/>
        <v>0</v>
      </c>
      <c r="J22" s="38">
        <f t="shared" si="7"/>
        <v>0</v>
      </c>
      <c r="K22" s="38">
        <f t="shared" si="8"/>
        <v>0</v>
      </c>
      <c r="L22" s="38">
        <f t="shared" si="9"/>
        <v>0</v>
      </c>
      <c r="M22" s="38">
        <f t="shared" si="10"/>
        <v>0</v>
      </c>
      <c r="N22" s="38">
        <f t="shared" si="11"/>
        <v>0</v>
      </c>
      <c r="O22" s="38">
        <f t="shared" si="12"/>
        <v>0</v>
      </c>
    </row>
    <row r="23" spans="1:15" x14ac:dyDescent="0.15">
      <c r="A23" s="29">
        <f>Data!A23</f>
        <v>22</v>
      </c>
      <c r="B23" s="39">
        <f>Data!D23</f>
        <v>44310.313194444447</v>
      </c>
      <c r="C23" s="38">
        <f>IF(Data!E23="Biking",1,0)</f>
        <v>0</v>
      </c>
      <c r="D23" s="38">
        <f>IF(AND(C23=1,Data!H23="White Oak - Green"),1,0)</f>
        <v>0</v>
      </c>
      <c r="E23" s="38">
        <f>IF(AND(C23=1,Data!H23="Whole Enchilada"),1,0)</f>
        <v>0</v>
      </c>
      <c r="F23" s="38">
        <f>IF(AND(C23=1,Data!H23="Stringers"),1,0)</f>
        <v>0</v>
      </c>
      <c r="G23" s="38">
        <f>IF(AND(C23=1,Data!H23="Riverwalk"),1,0)</f>
        <v>0</v>
      </c>
      <c r="H23" s="38">
        <f>IF(AND(C23=1,Data!H23="Greenway"),1,0)</f>
        <v>0</v>
      </c>
      <c r="I23" s="38">
        <f t="shared" si="0"/>
        <v>0</v>
      </c>
      <c r="J23" s="38">
        <f t="shared" si="7"/>
        <v>0</v>
      </c>
      <c r="K23" s="38">
        <f t="shared" si="8"/>
        <v>0</v>
      </c>
      <c r="L23" s="38">
        <f t="shared" si="9"/>
        <v>0</v>
      </c>
      <c r="M23" s="38">
        <f t="shared" si="10"/>
        <v>0</v>
      </c>
      <c r="N23" s="38">
        <f t="shared" si="11"/>
        <v>0</v>
      </c>
      <c r="O23" s="38">
        <f t="shared" si="12"/>
        <v>0</v>
      </c>
    </row>
    <row r="24" spans="1:15" x14ac:dyDescent="0.15">
      <c r="A24" s="29">
        <f>Data!A24</f>
        <v>23</v>
      </c>
      <c r="B24" s="39">
        <f>Data!D24</f>
        <v>44311.327777777777</v>
      </c>
      <c r="C24" s="38">
        <f>IF(Data!E24="Biking",1,0)</f>
        <v>1</v>
      </c>
      <c r="D24" s="38">
        <f>IF(AND(C24=1,Data!H24="White Oak - Green"),1,0)</f>
        <v>0</v>
      </c>
      <c r="E24" s="38">
        <f>IF(AND(C24=1,Data!H24="Whole Enchilada"),1,0)</f>
        <v>0</v>
      </c>
      <c r="F24" s="38">
        <f>IF(AND(C24=1,Data!H24="Stringers"),1,0)</f>
        <v>0</v>
      </c>
      <c r="G24" s="38">
        <f>IF(AND(C24=1,Data!H24="Riverwalk"),1,0)</f>
        <v>1</v>
      </c>
      <c r="H24" s="38">
        <f>IF(AND(C24=1,Data!H24="Greenway"),1,0)</f>
        <v>0</v>
      </c>
      <c r="I24" s="38">
        <f t="shared" si="0"/>
        <v>0</v>
      </c>
      <c r="J24" s="38">
        <f t="shared" si="7"/>
        <v>0</v>
      </c>
      <c r="K24" s="38">
        <f t="shared" si="8"/>
        <v>0</v>
      </c>
      <c r="L24" s="38">
        <f t="shared" si="9"/>
        <v>0</v>
      </c>
      <c r="M24" s="38">
        <f t="shared" si="10"/>
        <v>0</v>
      </c>
      <c r="N24" s="38">
        <f t="shared" si="11"/>
        <v>0</v>
      </c>
      <c r="O24" s="38">
        <f t="shared" si="12"/>
        <v>0</v>
      </c>
    </row>
    <row r="25" spans="1:15" x14ac:dyDescent="0.15">
      <c r="A25" s="29">
        <f>Data!A25</f>
        <v>24</v>
      </c>
      <c r="B25" s="39">
        <f>Data!D25</f>
        <v>44312.521527777775</v>
      </c>
      <c r="C25" s="38">
        <f>IF(Data!E25="Biking",1,0)</f>
        <v>0</v>
      </c>
      <c r="D25" s="38">
        <f>IF(AND(C25=1,Data!H25="White Oak - Green"),1,0)</f>
        <v>0</v>
      </c>
      <c r="E25" s="38">
        <f>IF(AND(C25=1,Data!H25="Whole Enchilada"),1,0)</f>
        <v>0</v>
      </c>
      <c r="F25" s="38">
        <f>IF(AND(C25=1,Data!H25="Stringers"),1,0)</f>
        <v>0</v>
      </c>
      <c r="G25" s="38">
        <f>IF(AND(C25=1,Data!H25="Riverwalk"),1,0)</f>
        <v>0</v>
      </c>
      <c r="H25" s="38">
        <f>IF(AND(C25=1,Data!H25="Greenway"),1,0)</f>
        <v>0</v>
      </c>
      <c r="I25" s="38">
        <f t="shared" si="0"/>
        <v>0</v>
      </c>
      <c r="J25" s="38">
        <f t="shared" si="7"/>
        <v>0</v>
      </c>
      <c r="K25" s="38">
        <f t="shared" si="8"/>
        <v>0</v>
      </c>
      <c r="L25" s="38">
        <f t="shared" si="9"/>
        <v>0</v>
      </c>
      <c r="M25" s="38">
        <f t="shared" si="10"/>
        <v>0</v>
      </c>
      <c r="N25" s="38">
        <f t="shared" si="11"/>
        <v>0</v>
      </c>
      <c r="O25" s="38">
        <f t="shared" si="12"/>
        <v>0</v>
      </c>
    </row>
    <row r="26" spans="1:15" x14ac:dyDescent="0.15">
      <c r="A26" s="29">
        <f>Data!A26</f>
        <v>25</v>
      </c>
      <c r="B26" s="39">
        <f>Data!D26</f>
        <v>44312.861111111109</v>
      </c>
      <c r="C26" s="38">
        <f>IF(Data!E26="Biking",1,0)</f>
        <v>0</v>
      </c>
      <c r="D26" s="38">
        <f>IF(AND(C26=1,Data!H26="White Oak - Green"),1,0)</f>
        <v>0</v>
      </c>
      <c r="E26" s="38">
        <f>IF(AND(C26=1,Data!H26="Whole Enchilada"),1,0)</f>
        <v>0</v>
      </c>
      <c r="F26" s="38">
        <f>IF(AND(C26=1,Data!H26="Stringers"),1,0)</f>
        <v>0</v>
      </c>
      <c r="G26" s="38">
        <f>IF(AND(C26=1,Data!H26="Riverwalk"),1,0)</f>
        <v>0</v>
      </c>
      <c r="H26" s="38">
        <f>IF(AND(C26=1,Data!H26="Greenway"),1,0)</f>
        <v>0</v>
      </c>
      <c r="I26" s="38">
        <f t="shared" si="0"/>
        <v>0</v>
      </c>
      <c r="J26" s="38">
        <f t="shared" si="7"/>
        <v>0</v>
      </c>
      <c r="K26" s="38">
        <f t="shared" si="8"/>
        <v>0</v>
      </c>
      <c r="L26" s="38">
        <f t="shared" si="9"/>
        <v>0</v>
      </c>
      <c r="M26" s="38">
        <f t="shared" si="10"/>
        <v>0</v>
      </c>
      <c r="N26" s="38">
        <f t="shared" si="11"/>
        <v>0</v>
      </c>
      <c r="O26" s="38">
        <f t="shared" si="12"/>
        <v>0</v>
      </c>
    </row>
    <row r="27" spans="1:15" x14ac:dyDescent="0.15">
      <c r="A27" s="29">
        <f>Data!A27</f>
        <v>26</v>
      </c>
      <c r="B27" s="39">
        <f>Data!D27</f>
        <v>44313.535416666666</v>
      </c>
      <c r="C27" s="38">
        <f>IF(Data!E27="Biking",1,0)</f>
        <v>0</v>
      </c>
      <c r="D27" s="38">
        <f>IF(AND(C27=1,Data!H27="White Oak - Green"),1,0)</f>
        <v>0</v>
      </c>
      <c r="E27" s="38">
        <f>IF(AND(C27=1,Data!H27="Whole Enchilada"),1,0)</f>
        <v>0</v>
      </c>
      <c r="F27" s="38">
        <f>IF(AND(C27=1,Data!H27="Stringers"),1,0)</f>
        <v>0</v>
      </c>
      <c r="G27" s="38">
        <f>IF(AND(C27=1,Data!H27="Riverwalk"),1,0)</f>
        <v>0</v>
      </c>
      <c r="H27" s="38">
        <f>IF(AND(C27=1,Data!H27="Greenway"),1,0)</f>
        <v>0</v>
      </c>
      <c r="I27" s="38">
        <f t="shared" si="0"/>
        <v>0</v>
      </c>
      <c r="J27" s="38">
        <f t="shared" si="7"/>
        <v>0</v>
      </c>
      <c r="K27" s="38">
        <f t="shared" si="8"/>
        <v>0</v>
      </c>
      <c r="L27" s="38">
        <f t="shared" si="9"/>
        <v>0</v>
      </c>
      <c r="M27" s="38">
        <f t="shared" si="10"/>
        <v>0</v>
      </c>
      <c r="N27" s="38">
        <f t="shared" si="11"/>
        <v>0</v>
      </c>
      <c r="O27" s="38">
        <f t="shared" si="12"/>
        <v>0</v>
      </c>
    </row>
    <row r="28" spans="1:15" x14ac:dyDescent="0.15">
      <c r="A28" s="29">
        <f>Data!A28</f>
        <v>27</v>
      </c>
      <c r="B28" s="39">
        <f>Data!D28</f>
        <v>44313.722222222219</v>
      </c>
      <c r="C28" s="38">
        <f>IF(Data!E28="Biking",1,0)</f>
        <v>0</v>
      </c>
      <c r="D28" s="38">
        <f>IF(AND(C28=1,Data!H28="White Oak - Green"),1,0)</f>
        <v>0</v>
      </c>
      <c r="E28" s="38">
        <f>IF(AND(C28=1,Data!H28="Whole Enchilada"),1,0)</f>
        <v>0</v>
      </c>
      <c r="F28" s="38">
        <f>IF(AND(C28=1,Data!H28="Stringers"),1,0)</f>
        <v>0</v>
      </c>
      <c r="G28" s="38">
        <f>IF(AND(C28=1,Data!H28="Riverwalk"),1,0)</f>
        <v>0</v>
      </c>
      <c r="H28" s="38">
        <f>IF(AND(C28=1,Data!H28="Greenway"),1,0)</f>
        <v>0</v>
      </c>
      <c r="I28" s="38">
        <f t="shared" si="0"/>
        <v>0</v>
      </c>
      <c r="J28" s="38">
        <f t="shared" si="7"/>
        <v>0</v>
      </c>
      <c r="K28" s="38">
        <f t="shared" si="8"/>
        <v>0</v>
      </c>
      <c r="L28" s="38">
        <f t="shared" si="9"/>
        <v>0</v>
      </c>
      <c r="M28" s="38">
        <f t="shared" si="10"/>
        <v>0</v>
      </c>
      <c r="N28" s="38">
        <f t="shared" si="11"/>
        <v>0</v>
      </c>
      <c r="O28" s="38">
        <f t="shared" si="12"/>
        <v>0</v>
      </c>
    </row>
    <row r="29" spans="1:15" x14ac:dyDescent="0.15">
      <c r="A29" s="29">
        <f>Data!A29</f>
        <v>28</v>
      </c>
      <c r="B29" s="39">
        <f>Data!D29</f>
        <v>44315.51666666667</v>
      </c>
      <c r="C29" s="38">
        <f>IF(Data!E29="Biking",1,0)</f>
        <v>0</v>
      </c>
      <c r="D29" s="38">
        <f>IF(AND(C29=1,Data!H29="White Oak - Green"),1,0)</f>
        <v>0</v>
      </c>
      <c r="E29" s="38">
        <f>IF(AND(C29=1,Data!H29="Whole Enchilada"),1,0)</f>
        <v>0</v>
      </c>
      <c r="F29" s="38">
        <f>IF(AND(C29=1,Data!H29="Stringers"),1,0)</f>
        <v>0</v>
      </c>
      <c r="G29" s="38">
        <f>IF(AND(C29=1,Data!H29="Riverwalk"),1,0)</f>
        <v>0</v>
      </c>
      <c r="H29" s="38">
        <f>IF(AND(C29=1,Data!H29="Greenway"),1,0)</f>
        <v>0</v>
      </c>
      <c r="I29" s="38">
        <f t="shared" si="0"/>
        <v>0</v>
      </c>
      <c r="J29" s="38">
        <f t="shared" si="7"/>
        <v>0</v>
      </c>
      <c r="K29" s="38">
        <f t="shared" si="8"/>
        <v>0</v>
      </c>
      <c r="L29" s="38">
        <f t="shared" si="9"/>
        <v>0</v>
      </c>
      <c r="M29" s="38">
        <f t="shared" si="10"/>
        <v>0</v>
      </c>
      <c r="N29" s="38">
        <f t="shared" si="11"/>
        <v>0</v>
      </c>
      <c r="O29" s="38">
        <f t="shared" si="12"/>
        <v>0</v>
      </c>
    </row>
    <row r="30" spans="1:15" x14ac:dyDescent="0.15">
      <c r="A30" s="29">
        <f>Data!A30</f>
        <v>29</v>
      </c>
      <c r="B30" s="39">
        <f>Data!D30</f>
        <v>44315.71875</v>
      </c>
      <c r="C30" s="38">
        <f>IF(Data!E30="Biking",1,0)</f>
        <v>0</v>
      </c>
      <c r="D30" s="38">
        <f>IF(AND(C30=1,Data!H30="White Oak - Green"),1,0)</f>
        <v>0</v>
      </c>
      <c r="E30" s="38">
        <f>IF(AND(C30=1,Data!H30="Whole Enchilada"),1,0)</f>
        <v>0</v>
      </c>
      <c r="F30" s="38">
        <f>IF(AND(C30=1,Data!H30="Stringers"),1,0)</f>
        <v>0</v>
      </c>
      <c r="G30" s="38">
        <f>IF(AND(C30=1,Data!H30="Riverwalk"),1,0)</f>
        <v>0</v>
      </c>
      <c r="H30" s="38">
        <f>IF(AND(C30=1,Data!H30="Greenway"),1,0)</f>
        <v>0</v>
      </c>
      <c r="I30" s="38">
        <f t="shared" si="0"/>
        <v>0</v>
      </c>
      <c r="J30" s="38">
        <f t="shared" si="7"/>
        <v>0</v>
      </c>
      <c r="K30" s="38">
        <f t="shared" si="8"/>
        <v>0</v>
      </c>
      <c r="L30" s="38">
        <f t="shared" si="9"/>
        <v>0</v>
      </c>
      <c r="M30" s="38">
        <f t="shared" si="10"/>
        <v>0</v>
      </c>
      <c r="N30" s="38">
        <f t="shared" si="11"/>
        <v>0</v>
      </c>
      <c r="O30" s="38">
        <f t="shared" si="12"/>
        <v>0</v>
      </c>
    </row>
    <row r="31" spans="1:15" x14ac:dyDescent="0.15">
      <c r="A31" s="29">
        <f>Data!A31</f>
        <v>30</v>
      </c>
      <c r="B31" s="39">
        <f>Data!D31</f>
        <v>44316.794444444444</v>
      </c>
      <c r="C31" s="38">
        <f>IF(Data!E31="Biking",1,0)</f>
        <v>0</v>
      </c>
      <c r="D31" s="38">
        <f>IF(AND(C31=1,Data!H31="White Oak - Green"),1,0)</f>
        <v>0</v>
      </c>
      <c r="E31" s="38">
        <f>IF(AND(C31=1,Data!H31="Whole Enchilada"),1,0)</f>
        <v>0</v>
      </c>
      <c r="F31" s="38">
        <f>IF(AND(C31=1,Data!H31="Stringers"),1,0)</f>
        <v>0</v>
      </c>
      <c r="G31" s="38">
        <f>IF(AND(C31=1,Data!H31="Riverwalk"),1,0)</f>
        <v>0</v>
      </c>
      <c r="H31" s="38">
        <f>IF(AND(C31=1,Data!H31="Greenway"),1,0)</f>
        <v>0</v>
      </c>
      <c r="I31" s="38">
        <f t="shared" si="0"/>
        <v>0</v>
      </c>
      <c r="J31" s="38">
        <f t="shared" si="7"/>
        <v>0</v>
      </c>
      <c r="K31" s="38">
        <f t="shared" si="8"/>
        <v>0</v>
      </c>
      <c r="L31" s="38">
        <f t="shared" si="9"/>
        <v>0</v>
      </c>
      <c r="M31" s="38">
        <f t="shared" si="10"/>
        <v>0</v>
      </c>
      <c r="N31" s="38">
        <f t="shared" si="11"/>
        <v>0</v>
      </c>
      <c r="O31" s="38">
        <f t="shared" si="12"/>
        <v>0</v>
      </c>
    </row>
    <row r="32" spans="1:15" x14ac:dyDescent="0.15">
      <c r="A32" s="29">
        <f>Data!A32</f>
        <v>31</v>
      </c>
      <c r="B32" s="39">
        <f>Data!D32</f>
        <v>44317.306250000001</v>
      </c>
      <c r="C32" s="38">
        <f>IF(Data!E32="Biking",1,0)</f>
        <v>1</v>
      </c>
      <c r="D32" s="38">
        <f>IF(AND(C32=1,Data!H32="White Oak - Green"),1,0)</f>
        <v>0</v>
      </c>
      <c r="E32" s="38">
        <f>IF(AND(C32=1,Data!H32="Whole Enchilada"),1,0)</f>
        <v>0</v>
      </c>
      <c r="F32" s="38">
        <f>IF(AND(C32=1,Data!H32="Stringers"),1,0)</f>
        <v>0</v>
      </c>
      <c r="G32" s="38">
        <f>IF(AND(C32=1,Data!H32="Riverwalk"),1,0)</f>
        <v>1</v>
      </c>
      <c r="H32" s="38">
        <f>IF(AND(C32=1,Data!H32="Greenway"),1,0)</f>
        <v>0</v>
      </c>
      <c r="I32" s="38">
        <f t="shared" si="0"/>
        <v>0</v>
      </c>
      <c r="J32" s="38">
        <f t="shared" si="7"/>
        <v>0</v>
      </c>
      <c r="K32" s="38">
        <f t="shared" si="8"/>
        <v>0</v>
      </c>
      <c r="L32" s="38">
        <f t="shared" si="9"/>
        <v>0</v>
      </c>
      <c r="M32" s="38">
        <f t="shared" si="10"/>
        <v>0</v>
      </c>
      <c r="N32" s="38">
        <f t="shared" si="11"/>
        <v>0</v>
      </c>
      <c r="O32" s="38">
        <f t="shared" si="12"/>
        <v>0</v>
      </c>
    </row>
    <row r="33" spans="1:15" x14ac:dyDescent="0.15">
      <c r="A33" s="29">
        <f>Data!A33</f>
        <v>32</v>
      </c>
      <c r="B33" s="39">
        <f>Data!D33</f>
        <v>44319.519444444442</v>
      </c>
      <c r="C33" s="38">
        <f>IF(Data!E33="Biking",1,0)</f>
        <v>0</v>
      </c>
      <c r="D33" s="38">
        <f>IF(AND(C33=1,Data!H33="White Oak - Green"),1,0)</f>
        <v>0</v>
      </c>
      <c r="E33" s="38">
        <f>IF(AND(C33=1,Data!H33="Whole Enchilada"),1,0)</f>
        <v>0</v>
      </c>
      <c r="F33" s="38">
        <f>IF(AND(C33=1,Data!H33="Stringers"),1,0)</f>
        <v>0</v>
      </c>
      <c r="G33" s="38">
        <f>IF(AND(C33=1,Data!H33="Riverwalk"),1,0)</f>
        <v>0</v>
      </c>
      <c r="H33" s="38">
        <f>IF(AND(C33=1,Data!H33="Greenway"),1,0)</f>
        <v>0</v>
      </c>
      <c r="I33" s="38">
        <f t="shared" si="0"/>
        <v>0</v>
      </c>
      <c r="J33" s="38">
        <f t="shared" si="7"/>
        <v>0</v>
      </c>
      <c r="K33" s="38">
        <f t="shared" si="8"/>
        <v>0</v>
      </c>
      <c r="L33" s="38">
        <f t="shared" si="9"/>
        <v>0</v>
      </c>
      <c r="M33" s="38">
        <f t="shared" si="10"/>
        <v>0</v>
      </c>
      <c r="N33" s="38">
        <f t="shared" si="11"/>
        <v>0</v>
      </c>
      <c r="O33" s="38">
        <f t="shared" si="12"/>
        <v>0</v>
      </c>
    </row>
    <row r="34" spans="1:15" x14ac:dyDescent="0.15">
      <c r="A34" s="29">
        <f>Data!A34</f>
        <v>33</v>
      </c>
      <c r="B34" s="39">
        <f>Data!D34</f>
        <v>44319.791666666664</v>
      </c>
      <c r="C34" s="38">
        <f>IF(Data!E34="Biking",1,0)</f>
        <v>0</v>
      </c>
      <c r="D34" s="38">
        <f>IF(AND(C34=1,Data!H34="White Oak - Green"),1,0)</f>
        <v>0</v>
      </c>
      <c r="E34" s="38">
        <f>IF(AND(C34=1,Data!H34="Whole Enchilada"),1,0)</f>
        <v>0</v>
      </c>
      <c r="F34" s="38">
        <f>IF(AND(C34=1,Data!H34="Stringers"),1,0)</f>
        <v>0</v>
      </c>
      <c r="G34" s="38">
        <f>IF(AND(C34=1,Data!H34="Riverwalk"),1,0)</f>
        <v>0</v>
      </c>
      <c r="H34" s="38">
        <f>IF(AND(C34=1,Data!H34="Greenway"),1,0)</f>
        <v>0</v>
      </c>
      <c r="I34" s="38">
        <f t="shared" si="0"/>
        <v>0</v>
      </c>
      <c r="J34" s="38">
        <f t="shared" si="7"/>
        <v>0</v>
      </c>
      <c r="K34" s="38">
        <f t="shared" si="8"/>
        <v>0</v>
      </c>
      <c r="L34" s="38">
        <f t="shared" si="9"/>
        <v>0</v>
      </c>
      <c r="M34" s="38">
        <f t="shared" si="10"/>
        <v>0</v>
      </c>
      <c r="N34" s="38">
        <f t="shared" si="11"/>
        <v>0</v>
      </c>
      <c r="O34" s="38">
        <f t="shared" si="12"/>
        <v>0</v>
      </c>
    </row>
    <row r="35" spans="1:15" x14ac:dyDescent="0.15">
      <c r="A35" s="29">
        <f>Data!A35</f>
        <v>34</v>
      </c>
      <c r="B35" s="39">
        <f>Data!D35</f>
        <v>44321.53125</v>
      </c>
      <c r="C35" s="38">
        <f>IF(Data!E35="Biking",1,0)</f>
        <v>0</v>
      </c>
      <c r="D35" s="38">
        <f>IF(AND(C35=1,Data!H35="White Oak - Green"),1,0)</f>
        <v>0</v>
      </c>
      <c r="E35" s="38">
        <f>IF(AND(C35=1,Data!H35="Whole Enchilada"),1,0)</f>
        <v>0</v>
      </c>
      <c r="F35" s="38">
        <f>IF(AND(C35=1,Data!H35="Stringers"),1,0)</f>
        <v>0</v>
      </c>
      <c r="G35" s="38">
        <f>IF(AND(C35=1,Data!H35="Riverwalk"),1,0)</f>
        <v>0</v>
      </c>
      <c r="H35" s="38">
        <f>IF(AND(C35=1,Data!H35="Greenway"),1,0)</f>
        <v>0</v>
      </c>
      <c r="I35" s="38">
        <f t="shared" si="0"/>
        <v>0</v>
      </c>
      <c r="J35" s="38">
        <f t="shared" si="7"/>
        <v>0</v>
      </c>
      <c r="K35" s="38">
        <f t="shared" si="8"/>
        <v>0</v>
      </c>
      <c r="L35" s="38">
        <f t="shared" si="9"/>
        <v>0</v>
      </c>
      <c r="M35" s="38">
        <f t="shared" si="10"/>
        <v>0</v>
      </c>
      <c r="N35" s="38">
        <f t="shared" si="11"/>
        <v>0</v>
      </c>
      <c r="O35" s="38">
        <f t="shared" si="12"/>
        <v>0</v>
      </c>
    </row>
    <row r="36" spans="1:15" x14ac:dyDescent="0.15">
      <c r="A36" s="29">
        <f>Data!A36</f>
        <v>35</v>
      </c>
      <c r="B36" s="39">
        <f>Data!D36</f>
        <v>44322.51458333333</v>
      </c>
      <c r="C36" s="38">
        <f>IF(Data!E36="Biking",1,0)</f>
        <v>0</v>
      </c>
      <c r="D36" s="38">
        <f>IF(AND(C36=1,Data!H36="White Oak - Green"),1,0)</f>
        <v>0</v>
      </c>
      <c r="E36" s="38">
        <f>IF(AND(C36=1,Data!H36="Whole Enchilada"),1,0)</f>
        <v>0</v>
      </c>
      <c r="F36" s="38">
        <f>IF(AND(C36=1,Data!H36="Stringers"),1,0)</f>
        <v>0</v>
      </c>
      <c r="G36" s="38">
        <f>IF(AND(C36=1,Data!H36="Riverwalk"),1,0)</f>
        <v>0</v>
      </c>
      <c r="H36" s="38">
        <f>IF(AND(C36=1,Data!H36="Greenway"),1,0)</f>
        <v>0</v>
      </c>
      <c r="I36" s="38">
        <f t="shared" si="0"/>
        <v>0</v>
      </c>
      <c r="J36" s="38">
        <f t="shared" si="7"/>
        <v>0</v>
      </c>
      <c r="K36" s="38">
        <f t="shared" si="8"/>
        <v>0</v>
      </c>
      <c r="L36" s="38">
        <f t="shared" si="9"/>
        <v>0</v>
      </c>
      <c r="M36" s="38">
        <f t="shared" si="10"/>
        <v>0</v>
      </c>
      <c r="N36" s="38">
        <f t="shared" si="11"/>
        <v>0</v>
      </c>
      <c r="O36" s="38">
        <f t="shared" si="12"/>
        <v>0</v>
      </c>
    </row>
    <row r="37" spans="1:15" x14ac:dyDescent="0.15">
      <c r="A37" s="29">
        <f>Data!A37</f>
        <v>36</v>
      </c>
      <c r="B37" s="39">
        <f>Data!D37</f>
        <v>44322.82916666667</v>
      </c>
      <c r="C37" s="38">
        <f>IF(Data!E37="Biking",1,0)</f>
        <v>1</v>
      </c>
      <c r="D37" s="38">
        <f>IF(AND(C37=1,Data!H37="White Oak - Green"),1,0)</f>
        <v>0</v>
      </c>
      <c r="E37" s="38">
        <f>IF(AND(C37=1,Data!H37="Whole Enchilada"),1,0)</f>
        <v>0</v>
      </c>
      <c r="F37" s="38">
        <f>IF(AND(C37=1,Data!H37="Stringers"),1,0)</f>
        <v>0</v>
      </c>
      <c r="G37" s="38">
        <f>IF(AND(C37=1,Data!H37="Riverwalk"),1,0)</f>
        <v>1</v>
      </c>
      <c r="H37" s="38">
        <f>IF(AND(C37=1,Data!H37="Greenway"),1,0)</f>
        <v>0</v>
      </c>
      <c r="I37" s="38">
        <f t="shared" si="0"/>
        <v>0</v>
      </c>
      <c r="J37" s="38">
        <f t="shared" si="7"/>
        <v>0</v>
      </c>
      <c r="K37" s="38">
        <f t="shared" si="8"/>
        <v>0</v>
      </c>
      <c r="L37" s="38">
        <f t="shared" si="9"/>
        <v>0</v>
      </c>
      <c r="M37" s="38">
        <f t="shared" si="10"/>
        <v>0</v>
      </c>
      <c r="N37" s="38">
        <f t="shared" si="11"/>
        <v>0</v>
      </c>
      <c r="O37" s="38">
        <f t="shared" si="12"/>
        <v>0</v>
      </c>
    </row>
    <row r="38" spans="1:15" x14ac:dyDescent="0.15">
      <c r="A38" s="29">
        <f>Data!A38</f>
        <v>37</v>
      </c>
      <c r="B38" s="39">
        <f>Data!D38</f>
        <v>44324.315972222219</v>
      </c>
      <c r="C38" s="38">
        <f>IF(Data!E38="Biking",1,0)</f>
        <v>1</v>
      </c>
      <c r="D38" s="38">
        <f>IF(AND(C38=1,Data!H38="White Oak - Green"),1,0)</f>
        <v>0</v>
      </c>
      <c r="E38" s="38">
        <f>IF(AND(C38=1,Data!H38="Whole Enchilada"),1,0)</f>
        <v>0</v>
      </c>
      <c r="F38" s="38">
        <f>IF(AND(C38=1,Data!H38="Stringers"),1,0)</f>
        <v>0</v>
      </c>
      <c r="G38" s="38">
        <f>IF(AND(C38=1,Data!H38="Riverwalk"),1,0)</f>
        <v>1</v>
      </c>
      <c r="H38" s="38">
        <f>IF(AND(C38=1,Data!H38="Greenway"),1,0)</f>
        <v>0</v>
      </c>
      <c r="I38" s="38">
        <f t="shared" si="0"/>
        <v>0</v>
      </c>
      <c r="J38" s="38">
        <f t="shared" si="7"/>
        <v>0</v>
      </c>
      <c r="K38" s="38">
        <f t="shared" si="8"/>
        <v>0</v>
      </c>
      <c r="L38" s="38">
        <f t="shared" si="9"/>
        <v>1</v>
      </c>
      <c r="M38" s="38">
        <f t="shared" si="10"/>
        <v>1</v>
      </c>
      <c r="N38" s="38">
        <f t="shared" si="11"/>
        <v>1</v>
      </c>
      <c r="O38" s="38">
        <f t="shared" si="12"/>
        <v>1</v>
      </c>
    </row>
    <row r="39" spans="1:15" x14ac:dyDescent="0.15">
      <c r="A39" s="29">
        <f>Data!A39</f>
        <v>38</v>
      </c>
      <c r="B39" s="39">
        <f>Data!D39</f>
        <v>44325.726388888892</v>
      </c>
      <c r="C39" s="38">
        <f>IF(Data!E39="Biking",1,0)</f>
        <v>0</v>
      </c>
      <c r="D39" s="38">
        <f>IF(AND(C39=1,Data!H39="White Oak - Green"),1,0)</f>
        <v>0</v>
      </c>
      <c r="E39" s="38">
        <f>IF(AND(C39=1,Data!H39="Whole Enchilada"),1,0)</f>
        <v>0</v>
      </c>
      <c r="F39" s="38">
        <f>IF(AND(C39=1,Data!H39="Stringers"),1,0)</f>
        <v>0</v>
      </c>
      <c r="G39" s="38">
        <f>IF(AND(C39=1,Data!H39="Riverwalk"),1,0)</f>
        <v>0</v>
      </c>
      <c r="H39" s="38">
        <f>IF(AND(C39=1,Data!H39="Greenway"),1,0)</f>
        <v>0</v>
      </c>
      <c r="I39" s="38">
        <f t="shared" si="0"/>
        <v>0</v>
      </c>
      <c r="J39" s="38">
        <f t="shared" si="7"/>
        <v>0</v>
      </c>
      <c r="K39" s="38">
        <f t="shared" si="8"/>
        <v>0</v>
      </c>
      <c r="L39" s="38">
        <f t="shared" si="9"/>
        <v>0</v>
      </c>
      <c r="M39" s="38">
        <f t="shared" si="10"/>
        <v>0</v>
      </c>
      <c r="N39" s="38">
        <f t="shared" si="11"/>
        <v>0</v>
      </c>
      <c r="O39" s="38">
        <f t="shared" si="12"/>
        <v>0</v>
      </c>
    </row>
    <row r="40" spans="1:15" x14ac:dyDescent="0.15">
      <c r="A40" s="29">
        <f>Data!A40</f>
        <v>39</v>
      </c>
      <c r="B40" s="39">
        <f>Data!D40</f>
        <v>44325.726388888892</v>
      </c>
      <c r="C40" s="38">
        <f>IF(Data!E40="Biking",1,0)</f>
        <v>0</v>
      </c>
      <c r="D40" s="38">
        <f>IF(AND(C40=1,Data!H40="White Oak - Green"),1,0)</f>
        <v>0</v>
      </c>
      <c r="E40" s="38">
        <f>IF(AND(C40=1,Data!H40="Whole Enchilada"),1,0)</f>
        <v>0</v>
      </c>
      <c r="F40" s="38">
        <f>IF(AND(C40=1,Data!H40="Stringers"),1,0)</f>
        <v>0</v>
      </c>
      <c r="G40" s="38">
        <f>IF(AND(C40=1,Data!H40="Riverwalk"),1,0)</f>
        <v>0</v>
      </c>
      <c r="H40" s="38">
        <f>IF(AND(C40=1,Data!H40="Greenway"),1,0)</f>
        <v>0</v>
      </c>
      <c r="I40" s="38">
        <f t="shared" si="0"/>
        <v>0</v>
      </c>
      <c r="J40" s="38">
        <f t="shared" si="7"/>
        <v>0</v>
      </c>
      <c r="K40" s="38">
        <f t="shared" si="8"/>
        <v>0</v>
      </c>
      <c r="L40" s="38">
        <f t="shared" si="9"/>
        <v>0</v>
      </c>
      <c r="M40" s="38">
        <f t="shared" si="10"/>
        <v>0</v>
      </c>
      <c r="N40" s="38">
        <f t="shared" si="11"/>
        <v>0</v>
      </c>
      <c r="O40" s="38">
        <f t="shared" si="12"/>
        <v>0</v>
      </c>
    </row>
    <row r="41" spans="1:15" x14ac:dyDescent="0.15">
      <c r="A41" s="29">
        <f>Data!A41</f>
        <v>40</v>
      </c>
      <c r="B41" s="39">
        <f>Data!D41</f>
        <v>44326.52847222222</v>
      </c>
      <c r="C41" s="38">
        <f>IF(Data!E41="Biking",1,0)</f>
        <v>0</v>
      </c>
      <c r="D41" s="38">
        <f>IF(AND(C41=1,Data!H41="White Oak - Green"),1,0)</f>
        <v>0</v>
      </c>
      <c r="E41" s="38">
        <f>IF(AND(C41=1,Data!H41="Whole Enchilada"),1,0)</f>
        <v>0</v>
      </c>
      <c r="F41" s="38">
        <f>IF(AND(C41=1,Data!H41="Stringers"),1,0)</f>
        <v>0</v>
      </c>
      <c r="G41" s="38">
        <f>IF(AND(C41=1,Data!H41="Riverwalk"),1,0)</f>
        <v>0</v>
      </c>
      <c r="H41" s="38">
        <f>IF(AND(C41=1,Data!H41="Greenway"),1,0)</f>
        <v>0</v>
      </c>
      <c r="I41" s="38">
        <f t="shared" si="0"/>
        <v>0</v>
      </c>
      <c r="J41" s="38">
        <f t="shared" si="7"/>
        <v>0</v>
      </c>
      <c r="K41" s="38">
        <f t="shared" si="8"/>
        <v>0</v>
      </c>
      <c r="L41" s="38">
        <f t="shared" si="9"/>
        <v>0</v>
      </c>
      <c r="M41" s="38">
        <f t="shared" si="10"/>
        <v>0</v>
      </c>
      <c r="N41" s="38">
        <f t="shared" si="11"/>
        <v>0</v>
      </c>
      <c r="O41" s="38">
        <f t="shared" si="12"/>
        <v>0</v>
      </c>
    </row>
    <row r="42" spans="1:15" x14ac:dyDescent="0.15">
      <c r="A42" s="29">
        <f>Data!A42</f>
        <v>41</v>
      </c>
      <c r="B42" s="39">
        <f>Data!D42</f>
        <v>44326.817361111112</v>
      </c>
      <c r="C42" s="38">
        <f>IF(Data!E42="Biking",1,0)</f>
        <v>0</v>
      </c>
      <c r="D42" s="38">
        <f>IF(AND(C42=1,Data!H42="White Oak - Green"),1,0)</f>
        <v>0</v>
      </c>
      <c r="E42" s="38">
        <f>IF(AND(C42=1,Data!H42="Whole Enchilada"),1,0)</f>
        <v>0</v>
      </c>
      <c r="F42" s="38">
        <f>IF(AND(C42=1,Data!H42="Stringers"),1,0)</f>
        <v>0</v>
      </c>
      <c r="G42" s="38">
        <f>IF(AND(C42=1,Data!H42="Riverwalk"),1,0)</f>
        <v>0</v>
      </c>
      <c r="H42" s="38">
        <f>IF(AND(C42=1,Data!H42="Greenway"),1,0)</f>
        <v>0</v>
      </c>
      <c r="I42" s="38">
        <f t="shared" si="0"/>
        <v>0</v>
      </c>
      <c r="J42" s="38">
        <f t="shared" si="7"/>
        <v>0</v>
      </c>
      <c r="K42" s="38">
        <f t="shared" si="8"/>
        <v>0</v>
      </c>
      <c r="L42" s="38">
        <f t="shared" si="9"/>
        <v>0</v>
      </c>
      <c r="M42" s="38">
        <f t="shared" si="10"/>
        <v>0</v>
      </c>
      <c r="N42" s="38">
        <f t="shared" si="11"/>
        <v>0</v>
      </c>
      <c r="O42" s="38">
        <f t="shared" si="12"/>
        <v>0</v>
      </c>
    </row>
    <row r="43" spans="1:15" x14ac:dyDescent="0.15">
      <c r="A43" s="29">
        <f>Data!A43</f>
        <v>42</v>
      </c>
      <c r="B43" s="39">
        <f>Data!D43</f>
        <v>44326.817361111112</v>
      </c>
      <c r="C43" s="38">
        <f>IF(Data!E43="Biking",1,0)</f>
        <v>0</v>
      </c>
      <c r="D43" s="38">
        <f>IF(AND(C43=1,Data!H43="White Oak - Green"),1,0)</f>
        <v>0</v>
      </c>
      <c r="E43" s="38">
        <f>IF(AND(C43=1,Data!H43="Whole Enchilada"),1,0)</f>
        <v>0</v>
      </c>
      <c r="F43" s="38">
        <f>IF(AND(C43=1,Data!H43="Stringers"),1,0)</f>
        <v>0</v>
      </c>
      <c r="G43" s="38">
        <f>IF(AND(C43=1,Data!H43="Riverwalk"),1,0)</f>
        <v>0</v>
      </c>
      <c r="H43" s="38">
        <f>IF(AND(C43=1,Data!H43="Greenway"),1,0)</f>
        <v>0</v>
      </c>
      <c r="I43" s="38">
        <f t="shared" si="0"/>
        <v>0</v>
      </c>
      <c r="J43" s="38">
        <f t="shared" si="7"/>
        <v>0</v>
      </c>
      <c r="K43" s="38">
        <f t="shared" si="8"/>
        <v>0</v>
      </c>
      <c r="L43" s="38">
        <f t="shared" si="9"/>
        <v>0</v>
      </c>
      <c r="M43" s="38">
        <f t="shared" si="10"/>
        <v>0</v>
      </c>
      <c r="N43" s="38">
        <f t="shared" si="11"/>
        <v>0</v>
      </c>
      <c r="O43" s="38">
        <f t="shared" si="12"/>
        <v>0</v>
      </c>
    </row>
    <row r="44" spans="1:15" x14ac:dyDescent="0.15">
      <c r="A44" s="29">
        <f>Data!A44</f>
        <v>43</v>
      </c>
      <c r="B44" s="39">
        <f>Data!D44</f>
        <v>44327.511805555558</v>
      </c>
      <c r="C44" s="38">
        <f>IF(Data!E44="Biking",1,0)</f>
        <v>0</v>
      </c>
      <c r="D44" s="38">
        <f>IF(AND(C44=1,Data!H44="White Oak - Green"),1,0)</f>
        <v>0</v>
      </c>
      <c r="E44" s="38">
        <f>IF(AND(C44=1,Data!H44="Whole Enchilada"),1,0)</f>
        <v>0</v>
      </c>
      <c r="F44" s="38">
        <f>IF(AND(C44=1,Data!H44="Stringers"),1,0)</f>
        <v>0</v>
      </c>
      <c r="G44" s="38">
        <f>IF(AND(C44=1,Data!H44="Riverwalk"),1,0)</f>
        <v>0</v>
      </c>
      <c r="H44" s="38">
        <f>IF(AND(C44=1,Data!H44="Greenway"),1,0)</f>
        <v>0</v>
      </c>
      <c r="I44" s="38">
        <f t="shared" si="0"/>
        <v>0</v>
      </c>
      <c r="J44" s="38">
        <f t="shared" si="7"/>
        <v>0</v>
      </c>
      <c r="K44" s="38">
        <f t="shared" si="8"/>
        <v>0</v>
      </c>
      <c r="L44" s="38">
        <f t="shared" si="9"/>
        <v>0</v>
      </c>
      <c r="M44" s="38">
        <f t="shared" si="10"/>
        <v>0</v>
      </c>
      <c r="N44" s="38">
        <f t="shared" si="11"/>
        <v>0</v>
      </c>
      <c r="O44" s="38">
        <f t="shared" si="12"/>
        <v>0</v>
      </c>
    </row>
    <row r="45" spans="1:15" x14ac:dyDescent="0.15">
      <c r="A45" s="29">
        <f>Data!A45</f>
        <v>44</v>
      </c>
      <c r="B45" s="39">
        <f>Data!D45</f>
        <v>44327.720833333333</v>
      </c>
      <c r="C45" s="38">
        <f>IF(Data!E45="Biking",1,0)</f>
        <v>0</v>
      </c>
      <c r="D45" s="38">
        <f>IF(AND(C45=1,Data!H45="White Oak - Green"),1,0)</f>
        <v>0</v>
      </c>
      <c r="E45" s="38">
        <f>IF(AND(C45=1,Data!H45="Whole Enchilada"),1,0)</f>
        <v>0</v>
      </c>
      <c r="F45" s="38">
        <f>IF(AND(C45=1,Data!H45="Stringers"),1,0)</f>
        <v>0</v>
      </c>
      <c r="G45" s="38">
        <f>IF(AND(C45=1,Data!H45="Riverwalk"),1,0)</f>
        <v>0</v>
      </c>
      <c r="H45" s="38">
        <f>IF(AND(C45=1,Data!H45="Greenway"),1,0)</f>
        <v>0</v>
      </c>
      <c r="I45" s="38">
        <f t="shared" si="0"/>
        <v>0</v>
      </c>
      <c r="J45" s="38">
        <f t="shared" si="7"/>
        <v>0</v>
      </c>
      <c r="K45" s="38">
        <f t="shared" si="8"/>
        <v>0</v>
      </c>
      <c r="L45" s="38">
        <f t="shared" si="9"/>
        <v>0</v>
      </c>
      <c r="M45" s="38">
        <f t="shared" si="10"/>
        <v>0</v>
      </c>
      <c r="N45" s="38">
        <f t="shared" si="11"/>
        <v>0</v>
      </c>
      <c r="O45" s="38">
        <f t="shared" si="12"/>
        <v>0</v>
      </c>
    </row>
    <row r="46" spans="1:15" x14ac:dyDescent="0.15">
      <c r="A46" s="29">
        <f>Data!A46</f>
        <v>45</v>
      </c>
      <c r="B46" s="39">
        <f>Data!D46</f>
        <v>44328.536111111112</v>
      </c>
      <c r="C46" s="38">
        <f>IF(Data!E46="Biking",1,0)</f>
        <v>0</v>
      </c>
      <c r="D46" s="38">
        <f>IF(AND(C46=1,Data!H46="White Oak - Green"),1,0)</f>
        <v>0</v>
      </c>
      <c r="E46" s="38">
        <f>IF(AND(C46=1,Data!H46="Whole Enchilada"),1,0)</f>
        <v>0</v>
      </c>
      <c r="F46" s="38">
        <f>IF(AND(C46=1,Data!H46="Stringers"),1,0)</f>
        <v>0</v>
      </c>
      <c r="G46" s="38">
        <f>IF(AND(C46=1,Data!H46="Riverwalk"),1,0)</f>
        <v>0</v>
      </c>
      <c r="H46" s="38">
        <f>IF(AND(C46=1,Data!H46="Greenway"),1,0)</f>
        <v>0</v>
      </c>
      <c r="I46" s="38">
        <f t="shared" si="0"/>
        <v>0</v>
      </c>
      <c r="J46" s="38">
        <f t="shared" si="7"/>
        <v>0</v>
      </c>
      <c r="K46" s="38">
        <f t="shared" si="8"/>
        <v>0</v>
      </c>
      <c r="L46" s="38">
        <f t="shared" si="9"/>
        <v>0</v>
      </c>
      <c r="M46" s="38">
        <f t="shared" si="10"/>
        <v>0</v>
      </c>
      <c r="N46" s="38">
        <f t="shared" si="11"/>
        <v>0</v>
      </c>
      <c r="O46" s="38">
        <f t="shared" si="12"/>
        <v>0</v>
      </c>
    </row>
    <row r="47" spans="1:15" x14ac:dyDescent="0.15">
      <c r="A47" s="29">
        <f>Data!A47</f>
        <v>46</v>
      </c>
      <c r="B47" s="39">
        <f>Data!D47</f>
        <v>44328.806944444441</v>
      </c>
      <c r="C47" s="38">
        <f>IF(Data!E47="Biking",1,0)</f>
        <v>0</v>
      </c>
      <c r="D47" s="38">
        <f>IF(AND(C47=1,Data!H47="White Oak - Green"),1,0)</f>
        <v>0</v>
      </c>
      <c r="E47" s="38">
        <f>IF(AND(C47=1,Data!H47="Whole Enchilada"),1,0)</f>
        <v>0</v>
      </c>
      <c r="F47" s="38">
        <f>IF(AND(C47=1,Data!H47="Stringers"),1,0)</f>
        <v>0</v>
      </c>
      <c r="G47" s="38">
        <f>IF(AND(C47=1,Data!H47="Riverwalk"),1,0)</f>
        <v>0</v>
      </c>
      <c r="H47" s="38">
        <f>IF(AND(C47=1,Data!H47="Greenway"),1,0)</f>
        <v>0</v>
      </c>
      <c r="I47" s="38">
        <f t="shared" si="0"/>
        <v>0</v>
      </c>
      <c r="J47" s="38">
        <f t="shared" si="7"/>
        <v>0</v>
      </c>
      <c r="K47" s="38">
        <f t="shared" si="8"/>
        <v>0</v>
      </c>
      <c r="L47" s="38">
        <f t="shared" si="9"/>
        <v>0</v>
      </c>
      <c r="M47" s="38">
        <f t="shared" si="10"/>
        <v>0</v>
      </c>
      <c r="N47" s="38">
        <f t="shared" si="11"/>
        <v>0</v>
      </c>
      <c r="O47" s="38">
        <f t="shared" si="12"/>
        <v>0</v>
      </c>
    </row>
    <row r="48" spans="1:15" x14ac:dyDescent="0.15">
      <c r="A48" s="29">
        <f>Data!A48</f>
        <v>47</v>
      </c>
      <c r="B48" s="39">
        <f>Data!D48</f>
        <v>44329.538888888892</v>
      </c>
      <c r="C48" s="38">
        <f>IF(Data!E48="Biking",1,0)</f>
        <v>0</v>
      </c>
      <c r="D48" s="38">
        <f>IF(AND(C48=1,Data!H48="White Oak - Green"),1,0)</f>
        <v>0</v>
      </c>
      <c r="E48" s="38">
        <f>IF(AND(C48=1,Data!H48="Whole Enchilada"),1,0)</f>
        <v>0</v>
      </c>
      <c r="F48" s="38">
        <f>IF(AND(C48=1,Data!H48="Stringers"),1,0)</f>
        <v>0</v>
      </c>
      <c r="G48" s="38">
        <f>IF(AND(C48=1,Data!H48="Riverwalk"),1,0)</f>
        <v>0</v>
      </c>
      <c r="H48" s="38">
        <f>IF(AND(C48=1,Data!H48="Greenway"),1,0)</f>
        <v>0</v>
      </c>
      <c r="I48" s="38">
        <f t="shared" si="0"/>
        <v>0</v>
      </c>
      <c r="J48" s="38">
        <f t="shared" si="7"/>
        <v>0</v>
      </c>
      <c r="K48" s="38">
        <f t="shared" si="8"/>
        <v>0</v>
      </c>
      <c r="L48" s="38">
        <f t="shared" si="9"/>
        <v>0</v>
      </c>
      <c r="M48" s="38">
        <f t="shared" si="10"/>
        <v>0</v>
      </c>
      <c r="N48" s="38">
        <f t="shared" si="11"/>
        <v>0</v>
      </c>
      <c r="O48" s="38">
        <f t="shared" si="12"/>
        <v>0</v>
      </c>
    </row>
    <row r="49" spans="1:15" x14ac:dyDescent="0.15">
      <c r="A49" s="29">
        <f>Data!A49</f>
        <v>48</v>
      </c>
      <c r="B49" s="39">
        <f>Data!D49</f>
        <v>44329.861111111109</v>
      </c>
      <c r="C49" s="38">
        <f>IF(Data!E49="Biking",1,0)</f>
        <v>0</v>
      </c>
      <c r="D49" s="38">
        <f>IF(AND(C49=1,Data!H49="White Oak - Green"),1,0)</f>
        <v>0</v>
      </c>
      <c r="E49" s="38">
        <f>IF(AND(C49=1,Data!H49="Whole Enchilada"),1,0)</f>
        <v>0</v>
      </c>
      <c r="F49" s="38">
        <f>IF(AND(C49=1,Data!H49="Stringers"),1,0)</f>
        <v>0</v>
      </c>
      <c r="G49" s="38">
        <f>IF(AND(C49=1,Data!H49="Riverwalk"),1,0)</f>
        <v>0</v>
      </c>
      <c r="H49" s="38">
        <f>IF(AND(C49=1,Data!H49="Greenway"),1,0)</f>
        <v>0</v>
      </c>
      <c r="I49" s="38">
        <f t="shared" si="0"/>
        <v>0</v>
      </c>
      <c r="J49" s="38">
        <f t="shared" si="7"/>
        <v>0</v>
      </c>
      <c r="K49" s="38">
        <f t="shared" si="8"/>
        <v>0</v>
      </c>
      <c r="L49" s="38">
        <f t="shared" si="9"/>
        <v>0</v>
      </c>
      <c r="M49" s="38">
        <f t="shared" si="10"/>
        <v>0</v>
      </c>
      <c r="N49" s="38">
        <f t="shared" si="11"/>
        <v>0</v>
      </c>
      <c r="O49" s="38">
        <f t="shared" si="12"/>
        <v>0</v>
      </c>
    </row>
    <row r="50" spans="1:15" x14ac:dyDescent="0.15">
      <c r="A50" s="29">
        <f>Data!A50</f>
        <v>49</v>
      </c>
      <c r="B50" s="39">
        <f>Data!D50</f>
        <v>44330.597222222219</v>
      </c>
      <c r="C50" s="38">
        <f>IF(Data!E50="Biking",1,0)</f>
        <v>0</v>
      </c>
      <c r="D50" s="38">
        <f>IF(AND(C50=1,Data!H50="White Oak - Green"),1,0)</f>
        <v>0</v>
      </c>
      <c r="E50" s="38">
        <f>IF(AND(C50=1,Data!H50="Whole Enchilada"),1,0)</f>
        <v>0</v>
      </c>
      <c r="F50" s="38">
        <f>IF(AND(C50=1,Data!H50="Stringers"),1,0)</f>
        <v>0</v>
      </c>
      <c r="G50" s="38">
        <f>IF(AND(C50=1,Data!H50="Riverwalk"),1,0)</f>
        <v>0</v>
      </c>
      <c r="H50" s="38">
        <f>IF(AND(C50=1,Data!H50="Greenway"),1,0)</f>
        <v>0</v>
      </c>
      <c r="I50" s="38">
        <f t="shared" si="0"/>
        <v>0</v>
      </c>
      <c r="J50" s="38">
        <f t="shared" si="7"/>
        <v>0</v>
      </c>
      <c r="K50" s="38">
        <f t="shared" si="8"/>
        <v>0</v>
      </c>
      <c r="L50" s="38">
        <f t="shared" si="9"/>
        <v>0</v>
      </c>
      <c r="M50" s="38">
        <f t="shared" si="10"/>
        <v>0</v>
      </c>
      <c r="N50" s="38">
        <f t="shared" si="11"/>
        <v>0</v>
      </c>
      <c r="O50" s="38">
        <f t="shared" si="12"/>
        <v>0</v>
      </c>
    </row>
    <row r="51" spans="1:15" x14ac:dyDescent="0.15">
      <c r="A51" s="29">
        <f>Data!A51</f>
        <v>50</v>
      </c>
      <c r="B51" s="39">
        <f>Data!D51</f>
        <v>44332.32916666667</v>
      </c>
      <c r="C51" s="38">
        <f>IF(Data!E51="Biking",1,0)</f>
        <v>1</v>
      </c>
      <c r="D51" s="38">
        <f>IF(AND(C51=1,Data!H51="White Oak - Green"),1,0)</f>
        <v>0</v>
      </c>
      <c r="E51" s="38">
        <f>IF(AND(C51=1,Data!H51="Whole Enchilada"),1,0)</f>
        <v>0</v>
      </c>
      <c r="F51" s="38">
        <f>IF(AND(C51=1,Data!H51="Stringers"),1,0)</f>
        <v>0</v>
      </c>
      <c r="G51" s="38">
        <f>IF(AND(C51=1,Data!H51="Riverwalk"),1,0)</f>
        <v>1</v>
      </c>
      <c r="H51" s="38">
        <f>IF(AND(C51=1,Data!H51="Greenway"),1,0)</f>
        <v>0</v>
      </c>
      <c r="I51" s="38">
        <f t="shared" si="0"/>
        <v>0</v>
      </c>
      <c r="J51" s="38">
        <f t="shared" si="7"/>
        <v>0</v>
      </c>
      <c r="K51" s="38">
        <f t="shared" si="8"/>
        <v>0</v>
      </c>
      <c r="L51" s="38">
        <f t="shared" si="9"/>
        <v>0</v>
      </c>
      <c r="M51" s="38">
        <f t="shared" si="10"/>
        <v>0</v>
      </c>
      <c r="N51" s="38">
        <f t="shared" si="11"/>
        <v>0</v>
      </c>
      <c r="O51" s="38">
        <f t="shared" si="12"/>
        <v>0</v>
      </c>
    </row>
    <row r="52" spans="1:15" x14ac:dyDescent="0.15">
      <c r="A52" s="29">
        <f>Data!A52</f>
        <v>51</v>
      </c>
      <c r="B52" s="39">
        <f>Data!D52</f>
        <v>44333.554166666669</v>
      </c>
      <c r="C52" s="38">
        <f>IF(Data!E52="Biking",1,0)</f>
        <v>0</v>
      </c>
      <c r="D52" s="38">
        <f>IF(AND(C52=1,Data!H52="White Oak - Green"),1,0)</f>
        <v>0</v>
      </c>
      <c r="E52" s="38">
        <f>IF(AND(C52=1,Data!H52="Whole Enchilada"),1,0)</f>
        <v>0</v>
      </c>
      <c r="F52" s="38">
        <f>IF(AND(C52=1,Data!H52="Stringers"),1,0)</f>
        <v>0</v>
      </c>
      <c r="G52" s="38">
        <f>IF(AND(C52=1,Data!H52="Riverwalk"),1,0)</f>
        <v>0</v>
      </c>
      <c r="H52" s="38">
        <f>IF(AND(C52=1,Data!H52="Greenway"),1,0)</f>
        <v>0</v>
      </c>
      <c r="I52" s="38">
        <f t="shared" si="0"/>
        <v>0</v>
      </c>
      <c r="J52" s="38">
        <f t="shared" si="7"/>
        <v>0</v>
      </c>
      <c r="K52" s="38">
        <f t="shared" si="8"/>
        <v>0</v>
      </c>
      <c r="L52" s="38">
        <f t="shared" si="9"/>
        <v>0</v>
      </c>
      <c r="M52" s="38">
        <f t="shared" si="10"/>
        <v>0</v>
      </c>
      <c r="N52" s="38">
        <f t="shared" si="11"/>
        <v>0</v>
      </c>
      <c r="O52" s="38">
        <f t="shared" si="12"/>
        <v>0</v>
      </c>
    </row>
    <row r="53" spans="1:15" x14ac:dyDescent="0.15">
      <c r="A53" s="29">
        <f>Data!A53</f>
        <v>52</v>
      </c>
      <c r="B53" s="39">
        <f>Data!D53</f>
        <v>44333.570138888892</v>
      </c>
      <c r="C53" s="38">
        <f>IF(Data!E53="Biking",1,0)</f>
        <v>0</v>
      </c>
      <c r="D53" s="38">
        <f>IF(AND(C53=1,Data!H53="White Oak - Green"),1,0)</f>
        <v>0</v>
      </c>
      <c r="E53" s="38">
        <f>IF(AND(C53=1,Data!H53="Whole Enchilada"),1,0)</f>
        <v>0</v>
      </c>
      <c r="F53" s="38">
        <f>IF(AND(C53=1,Data!H53="Stringers"),1,0)</f>
        <v>0</v>
      </c>
      <c r="G53" s="38">
        <f>IF(AND(C53=1,Data!H53="Riverwalk"),1,0)</f>
        <v>0</v>
      </c>
      <c r="H53" s="38">
        <f>IF(AND(C53=1,Data!H53="Greenway"),1,0)</f>
        <v>0</v>
      </c>
      <c r="I53" s="38">
        <f t="shared" si="0"/>
        <v>0</v>
      </c>
      <c r="J53" s="38">
        <f t="shared" si="7"/>
        <v>0</v>
      </c>
      <c r="K53" s="38">
        <f t="shared" si="8"/>
        <v>0</v>
      </c>
      <c r="L53" s="38">
        <f t="shared" si="9"/>
        <v>0</v>
      </c>
      <c r="M53" s="38">
        <f t="shared" si="10"/>
        <v>0</v>
      </c>
      <c r="N53" s="38">
        <f t="shared" si="11"/>
        <v>0</v>
      </c>
      <c r="O53" s="38">
        <f t="shared" si="12"/>
        <v>0</v>
      </c>
    </row>
    <row r="54" spans="1:15" x14ac:dyDescent="0.15">
      <c r="A54" s="29">
        <f>Data!A54</f>
        <v>53</v>
      </c>
      <c r="B54" s="39">
        <f>Data!D54</f>
        <v>44334.538194444445</v>
      </c>
      <c r="C54" s="38">
        <f>IF(Data!E54="Biking",1,0)</f>
        <v>0</v>
      </c>
      <c r="D54" s="38">
        <f>IF(AND(C54=1,Data!H54="White Oak - Green"),1,0)</f>
        <v>0</v>
      </c>
      <c r="E54" s="38">
        <f>IF(AND(C54=1,Data!H54="Whole Enchilada"),1,0)</f>
        <v>0</v>
      </c>
      <c r="F54" s="38">
        <f>IF(AND(C54=1,Data!H54="Stringers"),1,0)</f>
        <v>0</v>
      </c>
      <c r="G54" s="38">
        <f>IF(AND(C54=1,Data!H54="Riverwalk"),1,0)</f>
        <v>0</v>
      </c>
      <c r="H54" s="38">
        <f>IF(AND(C54=1,Data!H54="Greenway"),1,0)</f>
        <v>0</v>
      </c>
      <c r="I54" s="38">
        <f t="shared" si="0"/>
        <v>0</v>
      </c>
      <c r="J54" s="38">
        <f t="shared" si="7"/>
        <v>0</v>
      </c>
      <c r="K54" s="38">
        <f t="shared" si="8"/>
        <v>0</v>
      </c>
      <c r="L54" s="38">
        <f t="shared" si="9"/>
        <v>0</v>
      </c>
      <c r="M54" s="38">
        <f t="shared" si="10"/>
        <v>0</v>
      </c>
      <c r="N54" s="38">
        <f t="shared" si="11"/>
        <v>0</v>
      </c>
      <c r="O54" s="38">
        <f t="shared" si="12"/>
        <v>0</v>
      </c>
    </row>
    <row r="55" spans="1:15" x14ac:dyDescent="0.15">
      <c r="A55" s="29">
        <f>Data!A55</f>
        <v>54</v>
      </c>
      <c r="B55" s="39">
        <f>Data!D55</f>
        <v>44334.840277777781</v>
      </c>
      <c r="C55" s="38">
        <f>IF(Data!E55="Biking",1,0)</f>
        <v>0</v>
      </c>
      <c r="D55" s="38">
        <f>IF(AND(C55=1,Data!H55="White Oak - Green"),1,0)</f>
        <v>0</v>
      </c>
      <c r="E55" s="38">
        <f>IF(AND(C55=1,Data!H55="Whole Enchilada"),1,0)</f>
        <v>0</v>
      </c>
      <c r="F55" s="38">
        <f>IF(AND(C55=1,Data!H55="Stringers"),1,0)</f>
        <v>0</v>
      </c>
      <c r="G55" s="38">
        <f>IF(AND(C55=1,Data!H55="Riverwalk"),1,0)</f>
        <v>0</v>
      </c>
      <c r="H55" s="38">
        <f>IF(AND(C55=1,Data!H55="Greenway"),1,0)</f>
        <v>0</v>
      </c>
      <c r="I55" s="38">
        <f t="shared" si="0"/>
        <v>0</v>
      </c>
      <c r="J55" s="38">
        <f t="shared" si="7"/>
        <v>0</v>
      </c>
      <c r="K55" s="38">
        <f t="shared" si="8"/>
        <v>0</v>
      </c>
      <c r="L55" s="38">
        <f t="shared" si="9"/>
        <v>0</v>
      </c>
      <c r="M55" s="38">
        <f t="shared" si="10"/>
        <v>0</v>
      </c>
      <c r="N55" s="38">
        <f t="shared" si="11"/>
        <v>0</v>
      </c>
      <c r="O55" s="38">
        <f t="shared" si="12"/>
        <v>0</v>
      </c>
    </row>
    <row r="56" spans="1:15" x14ac:dyDescent="0.15">
      <c r="A56" s="29">
        <f>Data!A56</f>
        <v>55</v>
      </c>
      <c r="B56" s="39">
        <f>Data!D56</f>
        <v>44336.529166666667</v>
      </c>
      <c r="C56" s="38">
        <f>IF(Data!E56="Biking",1,0)</f>
        <v>0</v>
      </c>
      <c r="D56" s="38">
        <f>IF(AND(C56=1,Data!H56="White Oak - Green"),1,0)</f>
        <v>0</v>
      </c>
      <c r="E56" s="38">
        <f>IF(AND(C56=1,Data!H56="Whole Enchilada"),1,0)</f>
        <v>0</v>
      </c>
      <c r="F56" s="38">
        <f>IF(AND(C56=1,Data!H56="Stringers"),1,0)</f>
        <v>0</v>
      </c>
      <c r="G56" s="38">
        <f>IF(AND(C56=1,Data!H56="Riverwalk"),1,0)</f>
        <v>0</v>
      </c>
      <c r="H56" s="38">
        <f>IF(AND(C56=1,Data!H56="Greenway"),1,0)</f>
        <v>0</v>
      </c>
      <c r="I56" s="38">
        <f t="shared" si="0"/>
        <v>0</v>
      </c>
      <c r="J56" s="38">
        <f t="shared" si="7"/>
        <v>0</v>
      </c>
      <c r="K56" s="38">
        <f t="shared" si="8"/>
        <v>0</v>
      </c>
      <c r="L56" s="38">
        <f t="shared" si="9"/>
        <v>0</v>
      </c>
      <c r="M56" s="38">
        <f t="shared" si="10"/>
        <v>0</v>
      </c>
      <c r="N56" s="38">
        <f t="shared" si="11"/>
        <v>0</v>
      </c>
      <c r="O56" s="38">
        <f t="shared" si="12"/>
        <v>0</v>
      </c>
    </row>
    <row r="57" spans="1:15" x14ac:dyDescent="0.15">
      <c r="A57" s="29">
        <f>Data!A57</f>
        <v>56</v>
      </c>
      <c r="B57" s="39">
        <f>Data!D57</f>
        <v>44336.72152777778</v>
      </c>
      <c r="C57" s="38">
        <f>IF(Data!E57="Biking",1,0)</f>
        <v>0</v>
      </c>
      <c r="D57" s="38">
        <f>IF(AND(C57=1,Data!H57="White Oak - Green"),1,0)</f>
        <v>0</v>
      </c>
      <c r="E57" s="38">
        <f>IF(AND(C57=1,Data!H57="Whole Enchilada"),1,0)</f>
        <v>0</v>
      </c>
      <c r="F57" s="38">
        <f>IF(AND(C57=1,Data!H57="Stringers"),1,0)</f>
        <v>0</v>
      </c>
      <c r="G57" s="38">
        <f>IF(AND(C57=1,Data!H57="Riverwalk"),1,0)</f>
        <v>0</v>
      </c>
      <c r="H57" s="38">
        <f>IF(AND(C57=1,Data!H57="Greenway"),1,0)</f>
        <v>0</v>
      </c>
      <c r="I57" s="38">
        <f t="shared" si="0"/>
        <v>0</v>
      </c>
      <c r="J57" s="38">
        <f t="shared" si="7"/>
        <v>0</v>
      </c>
      <c r="K57" s="38">
        <f t="shared" si="8"/>
        <v>0</v>
      </c>
      <c r="L57" s="38">
        <f t="shared" si="9"/>
        <v>0</v>
      </c>
      <c r="M57" s="38">
        <f t="shared" si="10"/>
        <v>0</v>
      </c>
      <c r="N57" s="38">
        <f t="shared" si="11"/>
        <v>0</v>
      </c>
      <c r="O57" s="38">
        <f t="shared" si="12"/>
        <v>0</v>
      </c>
    </row>
    <row r="58" spans="1:15" x14ac:dyDescent="0.15">
      <c r="A58" s="29">
        <f>Data!A58</f>
        <v>57</v>
      </c>
      <c r="B58" s="39">
        <f>Data!D58</f>
        <v>44337.520833333336</v>
      </c>
      <c r="C58" s="38">
        <f>IF(Data!E58="Biking",1,0)</f>
        <v>0</v>
      </c>
      <c r="D58" s="38">
        <f>IF(AND(C58=1,Data!H58="White Oak - Green"),1,0)</f>
        <v>0</v>
      </c>
      <c r="E58" s="38">
        <f>IF(AND(C58=1,Data!H58="Whole Enchilada"),1,0)</f>
        <v>0</v>
      </c>
      <c r="F58" s="38">
        <f>IF(AND(C58=1,Data!H58="Stringers"),1,0)</f>
        <v>0</v>
      </c>
      <c r="G58" s="38">
        <f>IF(AND(C58=1,Data!H58="Riverwalk"),1,0)</f>
        <v>0</v>
      </c>
      <c r="H58" s="38">
        <f>IF(AND(C58=1,Data!H58="Greenway"),1,0)</f>
        <v>0</v>
      </c>
      <c r="I58" s="38">
        <f t="shared" si="0"/>
        <v>0</v>
      </c>
      <c r="J58" s="38">
        <f t="shared" si="7"/>
        <v>0</v>
      </c>
      <c r="K58" s="38">
        <f t="shared" si="8"/>
        <v>0</v>
      </c>
      <c r="L58" s="38">
        <f t="shared" si="9"/>
        <v>0</v>
      </c>
      <c r="M58" s="38">
        <f t="shared" si="10"/>
        <v>0</v>
      </c>
      <c r="N58" s="38">
        <f t="shared" si="11"/>
        <v>0</v>
      </c>
      <c r="O58" s="38">
        <f t="shared" si="12"/>
        <v>0</v>
      </c>
    </row>
    <row r="59" spans="1:15" x14ac:dyDescent="0.15">
      <c r="A59" s="29">
        <f>Data!A59</f>
        <v>58</v>
      </c>
      <c r="B59" s="39">
        <f>Data!D59</f>
        <v>44338.46875</v>
      </c>
      <c r="C59" s="38">
        <f>IF(Data!E59="Biking",1,0)</f>
        <v>0</v>
      </c>
      <c r="D59" s="38">
        <f>IF(AND(C59=1,Data!H59="White Oak - Green"),1,0)</f>
        <v>0</v>
      </c>
      <c r="E59" s="38">
        <f>IF(AND(C59=1,Data!H59="Whole Enchilada"),1,0)</f>
        <v>0</v>
      </c>
      <c r="F59" s="38">
        <f>IF(AND(C59=1,Data!H59="Stringers"),1,0)</f>
        <v>0</v>
      </c>
      <c r="G59" s="38">
        <f>IF(AND(C59=1,Data!H59="Riverwalk"),1,0)</f>
        <v>0</v>
      </c>
      <c r="H59" s="38">
        <f>IF(AND(C59=1,Data!H59="Greenway"),1,0)</f>
        <v>0</v>
      </c>
      <c r="I59" s="38">
        <f t="shared" si="0"/>
        <v>0</v>
      </c>
      <c r="J59" s="38">
        <f t="shared" si="7"/>
        <v>0</v>
      </c>
      <c r="K59" s="38">
        <f t="shared" si="8"/>
        <v>0</v>
      </c>
      <c r="L59" s="38">
        <f t="shared" si="9"/>
        <v>0</v>
      </c>
      <c r="M59" s="38">
        <f t="shared" si="10"/>
        <v>0</v>
      </c>
      <c r="N59" s="38">
        <f t="shared" si="11"/>
        <v>0</v>
      </c>
      <c r="O59" s="38">
        <f t="shared" si="12"/>
        <v>0</v>
      </c>
    </row>
    <row r="60" spans="1:15" x14ac:dyDescent="0.15">
      <c r="A60" s="29">
        <f>Data!A60</f>
        <v>59</v>
      </c>
      <c r="B60" s="39">
        <f>Data!D60</f>
        <v>44339.769444444442</v>
      </c>
      <c r="C60" s="38">
        <f>IF(Data!E60="Biking",1,0)</f>
        <v>0</v>
      </c>
      <c r="D60" s="38">
        <f>IF(AND(C60=1,Data!H60="White Oak - Green"),1,0)</f>
        <v>0</v>
      </c>
      <c r="E60" s="38">
        <f>IF(AND(C60=1,Data!H60="Whole Enchilada"),1,0)</f>
        <v>0</v>
      </c>
      <c r="F60" s="38">
        <f>IF(AND(C60=1,Data!H60="Stringers"),1,0)</f>
        <v>0</v>
      </c>
      <c r="G60" s="38">
        <f>IF(AND(C60=1,Data!H60="Riverwalk"),1,0)</f>
        <v>0</v>
      </c>
      <c r="H60" s="38">
        <f>IF(AND(C60=1,Data!H60="Greenway"),1,0)</f>
        <v>0</v>
      </c>
      <c r="I60" s="38">
        <f t="shared" si="0"/>
        <v>0</v>
      </c>
      <c r="J60" s="38">
        <f t="shared" si="7"/>
        <v>0</v>
      </c>
      <c r="K60" s="38">
        <f t="shared" si="8"/>
        <v>0</v>
      </c>
      <c r="L60" s="38">
        <f t="shared" si="9"/>
        <v>0</v>
      </c>
      <c r="M60" s="38">
        <f t="shared" si="10"/>
        <v>0</v>
      </c>
      <c r="N60" s="38">
        <f t="shared" si="11"/>
        <v>0</v>
      </c>
      <c r="O60" s="38">
        <f t="shared" si="12"/>
        <v>0</v>
      </c>
    </row>
    <row r="61" spans="1:15" x14ac:dyDescent="0.15">
      <c r="A61" s="29">
        <f>Data!A61</f>
        <v>60</v>
      </c>
      <c r="B61" s="39">
        <f>Data!D61</f>
        <v>44339.770833333336</v>
      </c>
      <c r="C61" s="38">
        <f>IF(Data!E61="Biking",1,0)</f>
        <v>0</v>
      </c>
      <c r="D61" s="38">
        <f>IF(AND(C61=1,Data!H61="White Oak - Green"),1,0)</f>
        <v>0</v>
      </c>
      <c r="E61" s="38">
        <f>IF(AND(C61=1,Data!H61="Whole Enchilada"),1,0)</f>
        <v>0</v>
      </c>
      <c r="F61" s="38">
        <f>IF(AND(C61=1,Data!H61="Stringers"),1,0)</f>
        <v>0</v>
      </c>
      <c r="G61" s="38">
        <f>IF(AND(C61=1,Data!H61="Riverwalk"),1,0)</f>
        <v>0</v>
      </c>
      <c r="H61" s="38">
        <f>IF(AND(C61=1,Data!H61="Greenway"),1,0)</f>
        <v>0</v>
      </c>
      <c r="I61" s="38">
        <f t="shared" si="0"/>
        <v>0</v>
      </c>
      <c r="J61" s="38">
        <f t="shared" si="7"/>
        <v>0</v>
      </c>
      <c r="K61" s="38">
        <f t="shared" si="8"/>
        <v>0</v>
      </c>
      <c r="L61" s="38">
        <f t="shared" si="9"/>
        <v>0</v>
      </c>
      <c r="M61" s="38">
        <f t="shared" si="10"/>
        <v>0</v>
      </c>
      <c r="N61" s="38">
        <f t="shared" si="11"/>
        <v>0</v>
      </c>
      <c r="O61" s="38">
        <f t="shared" si="12"/>
        <v>0</v>
      </c>
    </row>
    <row r="62" spans="1:15" x14ac:dyDescent="0.15">
      <c r="A62" s="29">
        <f>Data!A62</f>
        <v>61</v>
      </c>
      <c r="B62" s="39">
        <f>Data!D62</f>
        <v>44340.718055555553</v>
      </c>
      <c r="C62" s="38">
        <f>IF(Data!E62="Biking",1,0)</f>
        <v>0</v>
      </c>
      <c r="D62" s="38">
        <f>IF(AND(C62=1,Data!H62="White Oak - Green"),1,0)</f>
        <v>0</v>
      </c>
      <c r="E62" s="38">
        <f>IF(AND(C62=1,Data!H62="Whole Enchilada"),1,0)</f>
        <v>0</v>
      </c>
      <c r="F62" s="38">
        <f>IF(AND(C62=1,Data!H62="Stringers"),1,0)</f>
        <v>0</v>
      </c>
      <c r="G62" s="38">
        <f>IF(AND(C62=1,Data!H62="Riverwalk"),1,0)</f>
        <v>0</v>
      </c>
      <c r="H62" s="38">
        <f>IF(AND(C62=1,Data!H62="Greenway"),1,0)</f>
        <v>0</v>
      </c>
      <c r="I62" s="38">
        <f t="shared" si="0"/>
        <v>0</v>
      </c>
      <c r="J62" s="38">
        <f t="shared" si="7"/>
        <v>0</v>
      </c>
      <c r="K62" s="38">
        <f t="shared" si="8"/>
        <v>0</v>
      </c>
      <c r="L62" s="38">
        <f t="shared" si="9"/>
        <v>0</v>
      </c>
      <c r="M62" s="38">
        <f t="shared" si="10"/>
        <v>0</v>
      </c>
      <c r="N62" s="38">
        <f t="shared" si="11"/>
        <v>0</v>
      </c>
      <c r="O62" s="38">
        <f t="shared" si="12"/>
        <v>0</v>
      </c>
    </row>
    <row r="63" spans="1:15" x14ac:dyDescent="0.15">
      <c r="A63" s="29">
        <f>Data!A63</f>
        <v>62</v>
      </c>
      <c r="B63" s="39">
        <f>Data!D63</f>
        <v>44341.742361111108</v>
      </c>
      <c r="C63" s="38">
        <f>IF(Data!E63="Biking",1,0)</f>
        <v>1</v>
      </c>
      <c r="D63" s="38">
        <f>IF(AND(C63=1,Data!H63="White Oak - Green"),1,0)</f>
        <v>0</v>
      </c>
      <c r="E63" s="38">
        <f>IF(AND(C63=1,Data!H63="Whole Enchilada"),1,0)</f>
        <v>0</v>
      </c>
      <c r="F63" s="38">
        <f>IF(AND(C63=1,Data!H63="Stringers"),1,0)</f>
        <v>0</v>
      </c>
      <c r="G63" s="38">
        <f>IF(AND(C63=1,Data!H63="Riverwalk"),1,0)</f>
        <v>1</v>
      </c>
      <c r="H63" s="38">
        <f>IF(AND(C63=1,Data!H63="Greenway"),1,0)</f>
        <v>0</v>
      </c>
      <c r="I63" s="38">
        <f t="shared" si="0"/>
        <v>0</v>
      </c>
      <c r="J63" s="38">
        <f t="shared" si="7"/>
        <v>0</v>
      </c>
      <c r="K63" s="38">
        <f t="shared" si="8"/>
        <v>0</v>
      </c>
      <c r="L63" s="38">
        <f t="shared" si="9"/>
        <v>0</v>
      </c>
      <c r="M63" s="38">
        <f t="shared" si="10"/>
        <v>0</v>
      </c>
      <c r="N63" s="38">
        <f t="shared" si="11"/>
        <v>0</v>
      </c>
      <c r="O63" s="38">
        <f t="shared" si="12"/>
        <v>0</v>
      </c>
    </row>
    <row r="64" spans="1:15" x14ac:dyDescent="0.15">
      <c r="A64" s="29">
        <f>Data!A64</f>
        <v>63</v>
      </c>
      <c r="B64" s="39">
        <f>Data!D64</f>
        <v>44341.814583333333</v>
      </c>
      <c r="C64" s="38">
        <f>IF(Data!E64="Biking",1,0)</f>
        <v>1</v>
      </c>
      <c r="D64" s="38">
        <f>IF(AND(C64=1,Data!H64="White Oak - Green"),1,0)</f>
        <v>0</v>
      </c>
      <c r="E64" s="38">
        <f>IF(AND(C64=1,Data!H64="Whole Enchilada"),1,0)</f>
        <v>0</v>
      </c>
      <c r="F64" s="38">
        <f>IF(AND(C64=1,Data!H64="Stringers"),1,0)</f>
        <v>0</v>
      </c>
      <c r="G64" s="38">
        <f>IF(AND(C64=1,Data!H64="Riverwalk"),1,0)</f>
        <v>1</v>
      </c>
      <c r="H64" s="38">
        <f>IF(AND(C64=1,Data!H64="Greenway"),1,0)</f>
        <v>0</v>
      </c>
      <c r="I64" s="38">
        <f t="shared" si="0"/>
        <v>0</v>
      </c>
      <c r="J64" s="38">
        <f t="shared" si="7"/>
        <v>1</v>
      </c>
      <c r="K64" s="38">
        <f t="shared" si="8"/>
        <v>1</v>
      </c>
      <c r="L64" s="38">
        <f t="shared" si="9"/>
        <v>1</v>
      </c>
      <c r="M64" s="38">
        <f t="shared" si="10"/>
        <v>1</v>
      </c>
      <c r="N64" s="38">
        <f t="shared" si="11"/>
        <v>1</v>
      </c>
      <c r="O64" s="38">
        <f t="shared" si="12"/>
        <v>1</v>
      </c>
    </row>
    <row r="65" spans="1:15" x14ac:dyDescent="0.15">
      <c r="A65" s="29">
        <f>Data!A65</f>
        <v>64</v>
      </c>
      <c r="B65" s="39">
        <f>Data!D65</f>
        <v>44342.470138888886</v>
      </c>
      <c r="C65" s="38">
        <f>IF(Data!E65="Biking",1,0)</f>
        <v>0</v>
      </c>
      <c r="D65" s="38">
        <f>IF(AND(C65=1,Data!H65="White Oak - Green"),1,0)</f>
        <v>0</v>
      </c>
      <c r="E65" s="38">
        <f>IF(AND(C65=1,Data!H65="Whole Enchilada"),1,0)</f>
        <v>0</v>
      </c>
      <c r="F65" s="38">
        <f>IF(AND(C65=1,Data!H65="Stringers"),1,0)</f>
        <v>0</v>
      </c>
      <c r="G65" s="38">
        <f>IF(AND(C65=1,Data!H65="Riverwalk"),1,0)</f>
        <v>0</v>
      </c>
      <c r="H65" s="38">
        <f>IF(AND(C65=1,Data!H65="Greenway"),1,0)</f>
        <v>0</v>
      </c>
      <c r="I65" s="38">
        <f t="shared" si="0"/>
        <v>0</v>
      </c>
      <c r="J65" s="38">
        <f t="shared" si="7"/>
        <v>0</v>
      </c>
      <c r="K65" s="38">
        <f t="shared" si="8"/>
        <v>0</v>
      </c>
      <c r="L65" s="38">
        <f t="shared" si="9"/>
        <v>0</v>
      </c>
      <c r="M65" s="38">
        <f t="shared" si="10"/>
        <v>0</v>
      </c>
      <c r="N65" s="38">
        <f t="shared" si="11"/>
        <v>0</v>
      </c>
      <c r="O65" s="38">
        <f t="shared" si="12"/>
        <v>0</v>
      </c>
    </row>
    <row r="66" spans="1:15" x14ac:dyDescent="0.15">
      <c r="A66" s="29">
        <f>Data!A66</f>
        <v>65</v>
      </c>
      <c r="B66" s="39">
        <f>Data!D66</f>
        <v>44344.788888888892</v>
      </c>
      <c r="C66" s="38">
        <f>IF(Data!E66="Biking",1,0)</f>
        <v>0</v>
      </c>
      <c r="D66" s="38">
        <f>IF(AND(C66=1,Data!H66="White Oak - Green"),1,0)</f>
        <v>0</v>
      </c>
      <c r="E66" s="38">
        <f>IF(AND(C66=1,Data!H66="Whole Enchilada"),1,0)</f>
        <v>0</v>
      </c>
      <c r="F66" s="38">
        <f>IF(AND(C66=1,Data!H66="Stringers"),1,0)</f>
        <v>0</v>
      </c>
      <c r="G66" s="38">
        <f>IF(AND(C66=1,Data!H66="Riverwalk"),1,0)</f>
        <v>0</v>
      </c>
      <c r="H66" s="38">
        <f>IF(AND(C66=1,Data!H66="Greenway"),1,0)</f>
        <v>0</v>
      </c>
      <c r="I66" s="38">
        <f t="shared" si="0"/>
        <v>0</v>
      </c>
      <c r="J66" s="38">
        <f t="shared" si="7"/>
        <v>0</v>
      </c>
      <c r="K66" s="38">
        <f t="shared" si="8"/>
        <v>0</v>
      </c>
      <c r="L66" s="38">
        <f t="shared" si="9"/>
        <v>0</v>
      </c>
      <c r="M66" s="38">
        <f t="shared" si="10"/>
        <v>0</v>
      </c>
      <c r="N66" s="38">
        <f t="shared" si="11"/>
        <v>0</v>
      </c>
      <c r="O66" s="38">
        <f t="shared" si="12"/>
        <v>0</v>
      </c>
    </row>
    <row r="67" spans="1:15" x14ac:dyDescent="0.15">
      <c r="A67" s="29">
        <f>Data!A67</f>
        <v>66</v>
      </c>
      <c r="B67" s="39">
        <f>Data!D67</f>
        <v>44344.788888888892</v>
      </c>
      <c r="C67" s="38">
        <f>IF(Data!E67="Biking",1,0)</f>
        <v>0</v>
      </c>
      <c r="D67" s="38">
        <f>IF(AND(C67=1,Data!H67="White Oak - Green"),1,0)</f>
        <v>0</v>
      </c>
      <c r="E67" s="38">
        <f>IF(AND(C67=1,Data!H67="Whole Enchilada"),1,0)</f>
        <v>0</v>
      </c>
      <c r="F67" s="38">
        <f>IF(AND(C67=1,Data!H67="Stringers"),1,0)</f>
        <v>0</v>
      </c>
      <c r="G67" s="38">
        <f>IF(AND(C67=1,Data!H67="Riverwalk"),1,0)</f>
        <v>0</v>
      </c>
      <c r="H67" s="38">
        <f>IF(AND(C67=1,Data!H67="Greenway"),1,0)</f>
        <v>0</v>
      </c>
      <c r="I67" s="38">
        <f t="shared" ref="I67:I92" si="13">IF(
AND(
C67=1,D67=0,E67=0,F67=0,G67=0,H67=0
),1,0)</f>
        <v>0</v>
      </c>
      <c r="J67" s="38">
        <f t="shared" si="7"/>
        <v>0</v>
      </c>
      <c r="K67" s="38">
        <f t="shared" si="8"/>
        <v>0</v>
      </c>
      <c r="L67" s="38">
        <f t="shared" si="9"/>
        <v>0</v>
      </c>
      <c r="M67" s="38">
        <f t="shared" si="10"/>
        <v>0</v>
      </c>
      <c r="N67" s="38">
        <f t="shared" si="11"/>
        <v>0</v>
      </c>
      <c r="O67" s="38">
        <f t="shared" si="12"/>
        <v>0</v>
      </c>
    </row>
    <row r="68" spans="1:15" x14ac:dyDescent="0.15">
      <c r="A68" s="29">
        <f>Data!A68</f>
        <v>67</v>
      </c>
      <c r="B68" s="39">
        <f>Data!D68</f>
        <v>44345.470138888886</v>
      </c>
      <c r="C68" s="38">
        <f>IF(Data!E68="Biking",1,0)</f>
        <v>0</v>
      </c>
      <c r="D68" s="38">
        <f>IF(AND(C68=1,Data!H68="White Oak - Green"),1,0)</f>
        <v>0</v>
      </c>
      <c r="E68" s="38">
        <f>IF(AND(C68=1,Data!H68="Whole Enchilada"),1,0)</f>
        <v>0</v>
      </c>
      <c r="F68" s="38">
        <f>IF(AND(C68=1,Data!H68="Stringers"),1,0)</f>
        <v>0</v>
      </c>
      <c r="G68" s="38">
        <f>IF(AND(C68=1,Data!H68="Riverwalk"),1,0)</f>
        <v>0</v>
      </c>
      <c r="H68" s="38">
        <f>IF(AND(C68=1,Data!H68="Greenway"),1,0)</f>
        <v>0</v>
      </c>
      <c r="I68" s="38">
        <f t="shared" si="13"/>
        <v>0</v>
      </c>
      <c r="J68" s="38">
        <f t="shared" si="7"/>
        <v>0</v>
      </c>
      <c r="K68" s="38">
        <f t="shared" si="8"/>
        <v>0</v>
      </c>
      <c r="L68" s="38">
        <f t="shared" si="9"/>
        <v>0</v>
      </c>
      <c r="M68" s="38">
        <f t="shared" si="10"/>
        <v>0</v>
      </c>
      <c r="N68" s="38">
        <f t="shared" si="11"/>
        <v>0</v>
      </c>
      <c r="O68" s="38">
        <f t="shared" si="12"/>
        <v>0</v>
      </c>
    </row>
    <row r="69" spans="1:15" x14ac:dyDescent="0.15">
      <c r="A69" s="29">
        <f>Data!A69</f>
        <v>68</v>
      </c>
      <c r="B69" s="39">
        <f>Data!D69</f>
        <v>44346.477083333331</v>
      </c>
      <c r="C69" s="38">
        <f>IF(Data!E69="Biking",1,0)</f>
        <v>0</v>
      </c>
      <c r="D69" s="38">
        <f>IF(AND(C69=1,Data!H69="White Oak - Green"),1,0)</f>
        <v>0</v>
      </c>
      <c r="E69" s="38">
        <f>IF(AND(C69=1,Data!H69="Whole Enchilada"),1,0)</f>
        <v>0</v>
      </c>
      <c r="F69" s="38">
        <f>IF(AND(C69=1,Data!H69="Stringers"),1,0)</f>
        <v>0</v>
      </c>
      <c r="G69" s="38">
        <f>IF(AND(C69=1,Data!H69="Riverwalk"),1,0)</f>
        <v>0</v>
      </c>
      <c r="H69" s="38">
        <f>IF(AND(C69=1,Data!H69="Greenway"),1,0)</f>
        <v>0</v>
      </c>
      <c r="I69" s="38">
        <f t="shared" si="13"/>
        <v>0</v>
      </c>
      <c r="J69" s="38">
        <f t="shared" si="7"/>
        <v>0</v>
      </c>
      <c r="K69" s="38">
        <f t="shared" si="8"/>
        <v>0</v>
      </c>
      <c r="L69" s="38">
        <f t="shared" si="9"/>
        <v>0</v>
      </c>
      <c r="M69" s="38">
        <f t="shared" si="10"/>
        <v>0</v>
      </c>
      <c r="N69" s="38">
        <f t="shared" si="11"/>
        <v>0</v>
      </c>
      <c r="O69" s="38">
        <f t="shared" si="12"/>
        <v>0</v>
      </c>
    </row>
    <row r="70" spans="1:15" x14ac:dyDescent="0.15">
      <c r="A70" s="29">
        <f>Data!A70</f>
        <v>69</v>
      </c>
      <c r="B70" s="39">
        <f>Data!D70</f>
        <v>44347.381249999999</v>
      </c>
      <c r="C70" s="38">
        <f>IF(Data!E70="Biking",1,0)</f>
        <v>0</v>
      </c>
      <c r="D70" s="38">
        <f>IF(AND(C70=1,Data!H70="White Oak - Green"),1,0)</f>
        <v>0</v>
      </c>
      <c r="E70" s="38">
        <f>IF(AND(C70=1,Data!H70="Whole Enchilada"),1,0)</f>
        <v>0</v>
      </c>
      <c r="F70" s="38">
        <f>IF(AND(C70=1,Data!H70="Stringers"),1,0)</f>
        <v>0</v>
      </c>
      <c r="G70" s="38">
        <f>IF(AND(C70=1,Data!H70="Riverwalk"),1,0)</f>
        <v>0</v>
      </c>
      <c r="H70" s="38">
        <f>IF(AND(C70=1,Data!H70="Greenway"),1,0)</f>
        <v>0</v>
      </c>
      <c r="I70" s="38">
        <f t="shared" si="13"/>
        <v>0</v>
      </c>
      <c r="J70" s="38">
        <f t="shared" si="7"/>
        <v>0</v>
      </c>
      <c r="K70" s="38">
        <f t="shared" si="8"/>
        <v>0</v>
      </c>
      <c r="L70" s="38">
        <f t="shared" si="9"/>
        <v>0</v>
      </c>
      <c r="M70" s="38">
        <f t="shared" si="10"/>
        <v>0</v>
      </c>
      <c r="N70" s="38">
        <f t="shared" si="11"/>
        <v>0</v>
      </c>
      <c r="O70" s="38">
        <f t="shared" si="12"/>
        <v>0</v>
      </c>
    </row>
    <row r="71" spans="1:15" x14ac:dyDescent="0.15">
      <c r="A71" s="29">
        <f>Data!A71</f>
        <v>70</v>
      </c>
      <c r="B71" s="39">
        <f>Data!D71</f>
        <v>44349.538194444445</v>
      </c>
      <c r="C71" s="38">
        <f>IF(Data!E71="Biking",1,0)</f>
        <v>0</v>
      </c>
      <c r="D71" s="38">
        <f>IF(AND(C71=1,Data!H71="White Oak - Green"),1,0)</f>
        <v>0</v>
      </c>
      <c r="E71" s="38">
        <f>IF(AND(C71=1,Data!H71="Whole Enchilada"),1,0)</f>
        <v>0</v>
      </c>
      <c r="F71" s="38">
        <f>IF(AND(C71=1,Data!H71="Stringers"),1,0)</f>
        <v>0</v>
      </c>
      <c r="G71" s="38">
        <f>IF(AND(C71=1,Data!H71="Riverwalk"),1,0)</f>
        <v>0</v>
      </c>
      <c r="H71" s="38">
        <f>IF(AND(C71=1,Data!H71="Greenway"),1,0)</f>
        <v>0</v>
      </c>
      <c r="I71" s="38">
        <f t="shared" si="13"/>
        <v>0</v>
      </c>
      <c r="J71" s="38">
        <f t="shared" si="7"/>
        <v>0</v>
      </c>
      <c r="K71" s="38">
        <f t="shared" si="8"/>
        <v>0</v>
      </c>
      <c r="L71" s="38">
        <f t="shared" si="9"/>
        <v>0</v>
      </c>
      <c r="M71" s="38">
        <f t="shared" si="10"/>
        <v>0</v>
      </c>
      <c r="N71" s="38">
        <f t="shared" si="11"/>
        <v>0</v>
      </c>
      <c r="O71" s="38">
        <f t="shared" si="12"/>
        <v>0</v>
      </c>
    </row>
    <row r="72" spans="1:15" x14ac:dyDescent="0.15">
      <c r="A72" s="29">
        <f>Data!A72</f>
        <v>71</v>
      </c>
      <c r="B72" s="39">
        <f>Data!D72</f>
        <v>44350.531944444447</v>
      </c>
      <c r="C72" s="38">
        <f>IF(Data!E72="Biking",1,0)</f>
        <v>0</v>
      </c>
      <c r="D72" s="38">
        <f>IF(AND(C72=1,Data!H72="White Oak - Green"),1,0)</f>
        <v>0</v>
      </c>
      <c r="E72" s="38">
        <f>IF(AND(C72=1,Data!H72="Whole Enchilada"),1,0)</f>
        <v>0</v>
      </c>
      <c r="F72" s="38">
        <f>IF(AND(C72=1,Data!H72="Stringers"),1,0)</f>
        <v>0</v>
      </c>
      <c r="G72" s="38">
        <f>IF(AND(C72=1,Data!H72="Riverwalk"),1,0)</f>
        <v>0</v>
      </c>
      <c r="H72" s="38">
        <f>IF(AND(C72=1,Data!H72="Greenway"),1,0)</f>
        <v>0</v>
      </c>
      <c r="I72" s="38">
        <f t="shared" si="13"/>
        <v>0</v>
      </c>
      <c r="J72" s="38">
        <f t="shared" si="7"/>
        <v>0</v>
      </c>
      <c r="K72" s="38">
        <f t="shared" si="8"/>
        <v>0</v>
      </c>
      <c r="L72" s="38">
        <f t="shared" si="9"/>
        <v>0</v>
      </c>
      <c r="M72" s="38">
        <f t="shared" si="10"/>
        <v>0</v>
      </c>
      <c r="N72" s="38">
        <f t="shared" si="11"/>
        <v>0</v>
      </c>
      <c r="O72" s="38">
        <f t="shared" si="12"/>
        <v>0</v>
      </c>
    </row>
    <row r="73" spans="1:15" x14ac:dyDescent="0.15">
      <c r="A73" s="29">
        <f>Data!A73</f>
        <v>72</v>
      </c>
      <c r="B73" s="39">
        <f>Data!D73</f>
        <v>44350.214583333334</v>
      </c>
      <c r="C73" s="38">
        <f>IF(Data!E73="Biking",1,0)</f>
        <v>1</v>
      </c>
      <c r="D73" s="38">
        <f>IF(AND(C73=1,Data!H73="White Oak - Green"),1,0)</f>
        <v>0</v>
      </c>
      <c r="E73" s="38">
        <f>IF(AND(C73=1,Data!H73="Whole Enchilada"),1,0)</f>
        <v>0</v>
      </c>
      <c r="F73" s="38">
        <f>IF(AND(C73=1,Data!H73="Stringers"),1,0)</f>
        <v>0</v>
      </c>
      <c r="G73" s="38">
        <f>IF(AND(C73=1,Data!H73="Riverwalk"),1,0)</f>
        <v>1</v>
      </c>
      <c r="H73" s="38">
        <f>IF(AND(C73=1,Data!H73="Greenway"),1,0)</f>
        <v>0</v>
      </c>
      <c r="I73" s="38">
        <f t="shared" si="13"/>
        <v>0</v>
      </c>
      <c r="J73" s="38">
        <f t="shared" si="7"/>
        <v>0</v>
      </c>
      <c r="K73" s="38">
        <f t="shared" si="8"/>
        <v>0</v>
      </c>
      <c r="L73" s="38">
        <f t="shared" si="9"/>
        <v>0</v>
      </c>
      <c r="M73" s="38">
        <f t="shared" si="10"/>
        <v>0</v>
      </c>
      <c r="N73" s="38">
        <f t="shared" si="11"/>
        <v>0</v>
      </c>
      <c r="O73" s="38">
        <f t="shared" si="12"/>
        <v>0</v>
      </c>
    </row>
    <row r="74" spans="1:15" x14ac:dyDescent="0.15">
      <c r="A74" s="29">
        <f>Data!A74</f>
        <v>73</v>
      </c>
      <c r="B74" s="39">
        <f>Data!D74</f>
        <v>44350.29583333333</v>
      </c>
      <c r="C74" s="38">
        <f>IF(Data!E74="Biking",1,0)</f>
        <v>1</v>
      </c>
      <c r="D74" s="38">
        <f>IF(AND(C74=1,Data!H74="White Oak - Green"),1,0)</f>
        <v>0</v>
      </c>
      <c r="E74" s="38">
        <f>IF(AND(C74=1,Data!H74="Whole Enchilada"),1,0)</f>
        <v>0</v>
      </c>
      <c r="F74" s="38">
        <f>IF(AND(C74=1,Data!H74="Stringers"),1,0)</f>
        <v>0</v>
      </c>
      <c r="G74" s="38">
        <f>IF(AND(C74=1,Data!H74="Riverwalk"),1,0)</f>
        <v>1</v>
      </c>
      <c r="H74" s="38">
        <f>IF(AND(C74=1,Data!H74="Greenway"),1,0)</f>
        <v>0</v>
      </c>
      <c r="I74" s="38">
        <f t="shared" si="13"/>
        <v>0</v>
      </c>
      <c r="J74" s="38">
        <f t="shared" si="7"/>
        <v>1</v>
      </c>
      <c r="K74" s="38">
        <f t="shared" si="8"/>
        <v>1</v>
      </c>
      <c r="L74" s="38">
        <f t="shared" si="9"/>
        <v>1</v>
      </c>
      <c r="M74" s="38">
        <f t="shared" si="10"/>
        <v>1</v>
      </c>
      <c r="N74" s="38">
        <f t="shared" si="11"/>
        <v>1</v>
      </c>
      <c r="O74" s="38">
        <f t="shared" si="12"/>
        <v>1</v>
      </c>
    </row>
    <row r="75" spans="1:15" x14ac:dyDescent="0.15">
      <c r="A75" s="29">
        <f>Data!A75</f>
        <v>74</v>
      </c>
      <c r="B75" s="39">
        <f>Data!D75</f>
        <v>44351.787499999999</v>
      </c>
      <c r="C75" s="38">
        <f>IF(Data!E75="Biking",1,0)</f>
        <v>0</v>
      </c>
      <c r="D75" s="38">
        <f>IF(AND(C75=1,Data!H75="White Oak - Green"),1,0)</f>
        <v>0</v>
      </c>
      <c r="E75" s="38">
        <f>IF(AND(C75=1,Data!H75="Whole Enchilada"),1,0)</f>
        <v>0</v>
      </c>
      <c r="F75" s="38">
        <f>IF(AND(C75=1,Data!H75="Stringers"),1,0)</f>
        <v>0</v>
      </c>
      <c r="G75" s="38">
        <f>IF(AND(C75=1,Data!H75="Riverwalk"),1,0)</f>
        <v>0</v>
      </c>
      <c r="H75" s="38">
        <f>IF(AND(C75=1,Data!H75="Greenway"),1,0)</f>
        <v>0</v>
      </c>
      <c r="I75" s="38">
        <f t="shared" si="13"/>
        <v>0</v>
      </c>
      <c r="J75" s="38">
        <f t="shared" si="7"/>
        <v>0</v>
      </c>
      <c r="K75" s="38">
        <f t="shared" si="8"/>
        <v>0</v>
      </c>
      <c r="L75" s="38">
        <f t="shared" si="9"/>
        <v>0</v>
      </c>
      <c r="M75" s="38">
        <f t="shared" si="10"/>
        <v>0</v>
      </c>
      <c r="N75" s="38">
        <f t="shared" si="11"/>
        <v>0</v>
      </c>
      <c r="O75" s="38">
        <f t="shared" si="12"/>
        <v>0</v>
      </c>
    </row>
    <row r="76" spans="1:15" x14ac:dyDescent="0.15">
      <c r="A76" s="29">
        <f>Data!A76</f>
        <v>75</v>
      </c>
      <c r="B76" s="39">
        <f>Data!D76</f>
        <v>44352.399305555555</v>
      </c>
      <c r="C76" s="38">
        <f>IF(Data!E76="Biking",1,0)</f>
        <v>0</v>
      </c>
      <c r="D76" s="38">
        <f>IF(AND(C76=1,Data!H76="White Oak - Green"),1,0)</f>
        <v>0</v>
      </c>
      <c r="E76" s="38">
        <f>IF(AND(C76=1,Data!H76="Whole Enchilada"),1,0)</f>
        <v>0</v>
      </c>
      <c r="F76" s="38">
        <f>IF(AND(C76=1,Data!H76="Stringers"),1,0)</f>
        <v>0</v>
      </c>
      <c r="G76" s="38">
        <f>IF(AND(C76=1,Data!H76="Riverwalk"),1,0)</f>
        <v>0</v>
      </c>
      <c r="H76" s="38">
        <f>IF(AND(C76=1,Data!H76="Greenway"),1,0)</f>
        <v>0</v>
      </c>
      <c r="I76" s="38">
        <f t="shared" si="13"/>
        <v>0</v>
      </c>
      <c r="J76" s="38">
        <f t="shared" ref="J76:J92" si="14">IF(
OR(
AND(B76-B75&lt;0.5,C76=1,C75=1),
AND(B76-B74&lt;0.5,C76=1,C74=1),
AND(B76-B73&lt;0.5,C76=1,C73=1),
AND(B76-B72&lt;0.5,C76=1,C72=1),
AND(B76-B71&lt;0.5,C76=1,C71=1),
AND(B76-B70&lt;0.5,C76=1,C70=1)
),1,0)</f>
        <v>0</v>
      </c>
      <c r="K76" s="38">
        <f t="shared" ref="K76:K92" si="15">IF(
OR(
AND(B76-B75&lt;1,C76=1,C75=1),
AND(B76-B74&lt;1,C76=1,C74=1),
AND(B76-B73&lt;1,C76=1,C73=1),
AND(B76-B72&lt;1,C76=1,C72=1),
AND(B76-B71&lt;1,C76=1,C71=1),
AND(B76-B70&lt;1,C76=1,C70=1)
),1,0)</f>
        <v>0</v>
      </c>
      <c r="L76" s="38">
        <f t="shared" ref="L76:L92" si="16">IF(
OR(
AND(B76-B75&lt;1.5,C76=1,C75=1),
AND(B76-B74&lt;1.5,C76=1,C74=1),
AND(B76-B73&lt;1.5,C76=1,C73=1),
AND(B76-B72&lt;1.5,C76=1,C72=1),
AND(B76-B71&lt;1.5,C76=1,C71=1),
AND(B76-B70&lt;1.5,C76=1,C70=1)
),1,0)</f>
        <v>0</v>
      </c>
      <c r="M76" s="38">
        <f t="shared" ref="M76:M92" si="17">IF(
OR(
AND(B76-B75&lt;2,C76=1,C75=1),
AND(B76-B74&lt;2,C76=1,C74=1),
AND(B76-B73&lt;2,C76=1,C73=1),
AND(B76-B72&lt;2,C76=1,C72=1),
AND(B76-B71&lt;2,C76=1,C71=1),
AND(B76-B70&lt;2,C76=1,C70=1)
),1,0)</f>
        <v>0</v>
      </c>
      <c r="N76" s="38">
        <f t="shared" ref="N76:N92" si="18">IF(
OR(
AND(B76-B75&lt;2.5,C76=1,C75=1),
AND(B76-B74&lt;2.5,C76=1,C74=1),
AND(B76-B73&lt;2.5,C76=1,C73=1),
AND(B76-B72&lt;2.5,C76=1,C72=1),
AND(B76-B71&lt;2.5,C76=1,C71=1),
AND(B76-B70&lt;2.5,C76=1,C70=1)
),1,0)</f>
        <v>0</v>
      </c>
      <c r="O76" s="38">
        <f t="shared" ref="O76:O92" si="19">IF(
OR(
AND(B76-B75&lt;3,C76=1,C75=1),
AND(B76-B74&lt;3,C76=1,C74=1),
AND(B76-B73&lt;3,C76=1,C73=1),
AND(B76-B72&lt;3,C76=1,C72=1),
AND(B76-B71&lt;3,C76=1,C71=1),
AND(B76-B70&lt;3,C76=1,C70=1)
),1,0)</f>
        <v>0</v>
      </c>
    </row>
    <row r="77" spans="1:15" x14ac:dyDescent="0.15">
      <c r="A77" s="29">
        <f>Data!A77</f>
        <v>76</v>
      </c>
      <c r="B77" s="39">
        <f>Data!D77</f>
        <v>44352.411111111112</v>
      </c>
      <c r="C77" s="38">
        <f>IF(Data!E77="Biking",1,0)</f>
        <v>0</v>
      </c>
      <c r="D77" s="38">
        <f>IF(AND(C77=1,Data!H77="White Oak - Green"),1,0)</f>
        <v>0</v>
      </c>
      <c r="E77" s="38">
        <f>IF(AND(C77=1,Data!H77="Whole Enchilada"),1,0)</f>
        <v>0</v>
      </c>
      <c r="F77" s="38">
        <f>IF(AND(C77=1,Data!H77="Stringers"),1,0)</f>
        <v>0</v>
      </c>
      <c r="G77" s="38">
        <f>IF(AND(C77=1,Data!H77="Riverwalk"),1,0)</f>
        <v>0</v>
      </c>
      <c r="H77" s="38">
        <f>IF(AND(C77=1,Data!H77="Greenway"),1,0)</f>
        <v>0</v>
      </c>
      <c r="I77" s="38">
        <f t="shared" si="13"/>
        <v>0</v>
      </c>
      <c r="J77" s="38">
        <f t="shared" si="14"/>
        <v>0</v>
      </c>
      <c r="K77" s="38">
        <f t="shared" si="15"/>
        <v>0</v>
      </c>
      <c r="L77" s="38">
        <f t="shared" si="16"/>
        <v>0</v>
      </c>
      <c r="M77" s="38">
        <f t="shared" si="17"/>
        <v>0</v>
      </c>
      <c r="N77" s="38">
        <f t="shared" si="18"/>
        <v>0</v>
      </c>
      <c r="O77" s="38">
        <f t="shared" si="19"/>
        <v>0</v>
      </c>
    </row>
    <row r="78" spans="1:15" x14ac:dyDescent="0.15">
      <c r="A78" s="29">
        <f>Data!A78</f>
        <v>77</v>
      </c>
      <c r="B78" s="39">
        <f>Data!D78</f>
        <v>44354.541666666664</v>
      </c>
      <c r="C78" s="38">
        <f>IF(Data!E78="Biking",1,0)</f>
        <v>0</v>
      </c>
      <c r="D78" s="38">
        <f>IF(AND(C78=1,Data!H78="White Oak - Green"),1,0)</f>
        <v>0</v>
      </c>
      <c r="E78" s="38">
        <f>IF(AND(C78=1,Data!H78="Whole Enchilada"),1,0)</f>
        <v>0</v>
      </c>
      <c r="F78" s="38">
        <f>IF(AND(C78=1,Data!H78="Stringers"),1,0)</f>
        <v>0</v>
      </c>
      <c r="G78" s="38">
        <f>IF(AND(C78=1,Data!H78="Riverwalk"),1,0)</f>
        <v>0</v>
      </c>
      <c r="H78" s="38">
        <f>IF(AND(C78=1,Data!H78="Greenway"),1,0)</f>
        <v>0</v>
      </c>
      <c r="I78" s="38">
        <f t="shared" si="13"/>
        <v>0</v>
      </c>
      <c r="J78" s="38">
        <f t="shared" si="14"/>
        <v>0</v>
      </c>
      <c r="K78" s="38">
        <f t="shared" si="15"/>
        <v>0</v>
      </c>
      <c r="L78" s="38">
        <f t="shared" si="16"/>
        <v>0</v>
      </c>
      <c r="M78" s="38">
        <f t="shared" si="17"/>
        <v>0</v>
      </c>
      <c r="N78" s="38">
        <f t="shared" si="18"/>
        <v>0</v>
      </c>
      <c r="O78" s="38">
        <f t="shared" si="19"/>
        <v>0</v>
      </c>
    </row>
    <row r="79" spans="1:15" x14ac:dyDescent="0.15">
      <c r="A79" s="29">
        <f>Data!A79</f>
        <v>78</v>
      </c>
      <c r="B79" s="39">
        <f>Data!D79</f>
        <v>44354.718055555553</v>
      </c>
      <c r="C79" s="38">
        <f>IF(Data!E79="Biking",1,0)</f>
        <v>0</v>
      </c>
      <c r="D79" s="38">
        <f>IF(AND(C79=1,Data!H79="White Oak - Green"),1,0)</f>
        <v>0</v>
      </c>
      <c r="E79" s="38">
        <f>IF(AND(C79=1,Data!H79="Whole Enchilada"),1,0)</f>
        <v>0</v>
      </c>
      <c r="F79" s="38">
        <f>IF(AND(C79=1,Data!H79="Stringers"),1,0)</f>
        <v>0</v>
      </c>
      <c r="G79" s="38">
        <f>IF(AND(C79=1,Data!H79="Riverwalk"),1,0)</f>
        <v>0</v>
      </c>
      <c r="H79" s="38">
        <f>IF(AND(C79=1,Data!H79="Greenway"),1,0)</f>
        <v>0</v>
      </c>
      <c r="I79" s="38">
        <f t="shared" si="13"/>
        <v>0</v>
      </c>
      <c r="J79" s="38">
        <f t="shared" si="14"/>
        <v>0</v>
      </c>
      <c r="K79" s="38">
        <f t="shared" si="15"/>
        <v>0</v>
      </c>
      <c r="L79" s="38">
        <f t="shared" si="16"/>
        <v>0</v>
      </c>
      <c r="M79" s="38">
        <f t="shared" si="17"/>
        <v>0</v>
      </c>
      <c r="N79" s="38">
        <f t="shared" si="18"/>
        <v>0</v>
      </c>
      <c r="O79" s="38">
        <f t="shared" si="19"/>
        <v>0</v>
      </c>
    </row>
    <row r="80" spans="1:15" x14ac:dyDescent="0.15">
      <c r="A80" s="29">
        <f>Data!A80</f>
        <v>79</v>
      </c>
      <c r="B80" s="39">
        <f>Data!D80</f>
        <v>44355.72152777778</v>
      </c>
      <c r="C80" s="38">
        <f>IF(Data!E80="Biking",1,0)</f>
        <v>0</v>
      </c>
      <c r="D80" s="38">
        <f>IF(AND(C80=1,Data!H80="White Oak - Green"),1,0)</f>
        <v>0</v>
      </c>
      <c r="E80" s="38">
        <f>IF(AND(C80=1,Data!H80="Whole Enchilada"),1,0)</f>
        <v>0</v>
      </c>
      <c r="F80" s="38">
        <f>IF(AND(C80=1,Data!H80="Stringers"),1,0)</f>
        <v>0</v>
      </c>
      <c r="G80" s="38">
        <f>IF(AND(C80=1,Data!H80="Riverwalk"),1,0)</f>
        <v>0</v>
      </c>
      <c r="H80" s="38">
        <f>IF(AND(C80=1,Data!H80="Greenway"),1,0)</f>
        <v>0</v>
      </c>
      <c r="I80" s="38">
        <f t="shared" si="13"/>
        <v>0</v>
      </c>
      <c r="J80" s="38">
        <f t="shared" si="14"/>
        <v>0</v>
      </c>
      <c r="K80" s="38">
        <f t="shared" si="15"/>
        <v>0</v>
      </c>
      <c r="L80" s="38">
        <f t="shared" si="16"/>
        <v>0</v>
      </c>
      <c r="M80" s="38">
        <f t="shared" si="17"/>
        <v>0</v>
      </c>
      <c r="N80" s="38">
        <f t="shared" si="18"/>
        <v>0</v>
      </c>
      <c r="O80" s="38">
        <f t="shared" si="19"/>
        <v>0</v>
      </c>
    </row>
    <row r="81" spans="1:15" x14ac:dyDescent="0.15">
      <c r="A81" s="29">
        <f>Data!A81</f>
        <v>80</v>
      </c>
      <c r="B81" s="39">
        <f>Data!D81</f>
        <v>44357.535416666666</v>
      </c>
      <c r="C81" s="38">
        <f>IF(Data!E81="Biking",1,0)</f>
        <v>0</v>
      </c>
      <c r="D81" s="38">
        <f>IF(AND(C81=1,Data!H81="White Oak - Green"),1,0)</f>
        <v>0</v>
      </c>
      <c r="E81" s="38">
        <f>IF(AND(C81=1,Data!H81="Whole Enchilada"),1,0)</f>
        <v>0</v>
      </c>
      <c r="F81" s="38">
        <f>IF(AND(C81=1,Data!H81="Stringers"),1,0)</f>
        <v>0</v>
      </c>
      <c r="G81" s="38">
        <f>IF(AND(C81=1,Data!H81="Riverwalk"),1,0)</f>
        <v>0</v>
      </c>
      <c r="H81" s="38">
        <f>IF(AND(C81=1,Data!H81="Greenway"),1,0)</f>
        <v>0</v>
      </c>
      <c r="I81" s="38">
        <f t="shared" si="13"/>
        <v>0</v>
      </c>
      <c r="J81" s="38">
        <f t="shared" si="14"/>
        <v>0</v>
      </c>
      <c r="K81" s="38">
        <f t="shared" si="15"/>
        <v>0</v>
      </c>
      <c r="L81" s="38">
        <f t="shared" si="16"/>
        <v>0</v>
      </c>
      <c r="M81" s="38">
        <f t="shared" si="17"/>
        <v>0</v>
      </c>
      <c r="N81" s="38">
        <f t="shared" si="18"/>
        <v>0</v>
      </c>
      <c r="O81" s="38">
        <f t="shared" si="19"/>
        <v>0</v>
      </c>
    </row>
    <row r="82" spans="1:15" x14ac:dyDescent="0.15">
      <c r="A82" s="29">
        <f>Data!A82</f>
        <v>81</v>
      </c>
      <c r="B82" s="39">
        <f>Data!D82</f>
        <v>44357.838194444441</v>
      </c>
      <c r="C82" s="38">
        <f>IF(Data!E82="Biking",1,0)</f>
        <v>0</v>
      </c>
      <c r="D82" s="38">
        <f>IF(AND(C82=1,Data!H82="White Oak - Green"),1,0)</f>
        <v>0</v>
      </c>
      <c r="E82" s="38">
        <f>IF(AND(C82=1,Data!H82="Whole Enchilada"),1,0)</f>
        <v>0</v>
      </c>
      <c r="F82" s="38">
        <f>IF(AND(C82=1,Data!H82="Stringers"),1,0)</f>
        <v>0</v>
      </c>
      <c r="G82" s="38">
        <f>IF(AND(C82=1,Data!H82="Riverwalk"),1,0)</f>
        <v>0</v>
      </c>
      <c r="H82" s="38">
        <f>IF(AND(C82=1,Data!H82="Greenway"),1,0)</f>
        <v>0</v>
      </c>
      <c r="I82" s="38">
        <f t="shared" si="13"/>
        <v>0</v>
      </c>
      <c r="J82" s="38">
        <f t="shared" si="14"/>
        <v>0</v>
      </c>
      <c r="K82" s="38">
        <f t="shared" si="15"/>
        <v>0</v>
      </c>
      <c r="L82" s="38">
        <f t="shared" si="16"/>
        <v>0</v>
      </c>
      <c r="M82" s="38">
        <f t="shared" si="17"/>
        <v>0</v>
      </c>
      <c r="N82" s="38">
        <f t="shared" si="18"/>
        <v>0</v>
      </c>
      <c r="O82" s="38">
        <f t="shared" si="19"/>
        <v>0</v>
      </c>
    </row>
    <row r="83" spans="1:15" x14ac:dyDescent="0.15">
      <c r="A83" s="29">
        <f>Data!A83</f>
        <v>82</v>
      </c>
      <c r="B83" s="39">
        <f>Data!D83</f>
        <v>44359.40347222222</v>
      </c>
      <c r="C83" s="38">
        <f>IF(Data!E83="Biking",1,0)</f>
        <v>0</v>
      </c>
      <c r="D83" s="38">
        <f>IF(AND(C83=1,Data!H83="White Oak - Green"),1,0)</f>
        <v>0</v>
      </c>
      <c r="E83" s="38">
        <f>IF(AND(C83=1,Data!H83="Whole Enchilada"),1,0)</f>
        <v>0</v>
      </c>
      <c r="F83" s="38">
        <f>IF(AND(C83=1,Data!H83="Stringers"),1,0)</f>
        <v>0</v>
      </c>
      <c r="G83" s="38">
        <f>IF(AND(C83=1,Data!H83="Riverwalk"),1,0)</f>
        <v>0</v>
      </c>
      <c r="H83" s="38">
        <f>IF(AND(C83=1,Data!H83="Greenway"),1,0)</f>
        <v>0</v>
      </c>
      <c r="I83" s="38">
        <f t="shared" si="13"/>
        <v>0</v>
      </c>
      <c r="J83" s="38">
        <f t="shared" si="14"/>
        <v>0</v>
      </c>
      <c r="K83" s="38">
        <f t="shared" si="15"/>
        <v>0</v>
      </c>
      <c r="L83" s="38">
        <f t="shared" si="16"/>
        <v>0</v>
      </c>
      <c r="M83" s="38">
        <f t="shared" si="17"/>
        <v>0</v>
      </c>
      <c r="N83" s="38">
        <f t="shared" si="18"/>
        <v>0</v>
      </c>
      <c r="O83" s="38">
        <f t="shared" si="19"/>
        <v>0</v>
      </c>
    </row>
    <row r="84" spans="1:15" x14ac:dyDescent="0.15">
      <c r="A84" s="29">
        <f>Data!A84</f>
        <v>83</v>
      </c>
      <c r="B84" s="39">
        <f>Data!D84</f>
        <v>44359.410416666666</v>
      </c>
      <c r="C84" s="38">
        <f>IF(Data!E84="Biking",1,0)</f>
        <v>0</v>
      </c>
      <c r="D84" s="38">
        <f>IF(AND(C84=1,Data!H84="White Oak - Green"),1,0)</f>
        <v>0</v>
      </c>
      <c r="E84" s="38">
        <f>IF(AND(C84=1,Data!H84="Whole Enchilada"),1,0)</f>
        <v>0</v>
      </c>
      <c r="F84" s="38">
        <f>IF(AND(C84=1,Data!H84="Stringers"),1,0)</f>
        <v>0</v>
      </c>
      <c r="G84" s="38">
        <f>IF(AND(C84=1,Data!H84="Riverwalk"),1,0)</f>
        <v>0</v>
      </c>
      <c r="H84" s="38">
        <f>IF(AND(C84=1,Data!H84="Greenway"),1,0)</f>
        <v>0</v>
      </c>
      <c r="I84" s="38">
        <f t="shared" si="13"/>
        <v>0</v>
      </c>
      <c r="J84" s="38">
        <f t="shared" si="14"/>
        <v>0</v>
      </c>
      <c r="K84" s="38">
        <f t="shared" si="15"/>
        <v>0</v>
      </c>
      <c r="L84" s="38">
        <f t="shared" si="16"/>
        <v>0</v>
      </c>
      <c r="M84" s="38">
        <f t="shared" si="17"/>
        <v>0</v>
      </c>
      <c r="N84" s="38">
        <f t="shared" si="18"/>
        <v>0</v>
      </c>
      <c r="O84" s="38">
        <f t="shared" si="19"/>
        <v>0</v>
      </c>
    </row>
    <row r="85" spans="1:15" x14ac:dyDescent="0.15">
      <c r="A85" s="29">
        <f>Data!A85</f>
        <v>84</v>
      </c>
      <c r="B85" s="39">
        <f>Data!D85</f>
        <v>44361.621527777781</v>
      </c>
      <c r="C85" s="38">
        <f>IF(Data!E85="Biking",1,0)</f>
        <v>0</v>
      </c>
      <c r="D85" s="38">
        <f>IF(AND(C85=1,Data!H85="White Oak - Green"),1,0)</f>
        <v>0</v>
      </c>
      <c r="E85" s="38">
        <f>IF(AND(C85=1,Data!H85="Whole Enchilada"),1,0)</f>
        <v>0</v>
      </c>
      <c r="F85" s="38">
        <f>IF(AND(C85=1,Data!H85="Stringers"),1,0)</f>
        <v>0</v>
      </c>
      <c r="G85" s="38">
        <f>IF(AND(C85=1,Data!H85="Riverwalk"),1,0)</f>
        <v>0</v>
      </c>
      <c r="H85" s="38">
        <f>IF(AND(C85=1,Data!H85="Greenway"),1,0)</f>
        <v>0</v>
      </c>
      <c r="I85" s="38">
        <f t="shared" si="13"/>
        <v>0</v>
      </c>
      <c r="J85" s="38">
        <f t="shared" si="14"/>
        <v>0</v>
      </c>
      <c r="K85" s="38">
        <f t="shared" si="15"/>
        <v>0</v>
      </c>
      <c r="L85" s="38">
        <f t="shared" si="16"/>
        <v>0</v>
      </c>
      <c r="M85" s="38">
        <f t="shared" si="17"/>
        <v>0</v>
      </c>
      <c r="N85" s="38">
        <f t="shared" si="18"/>
        <v>0</v>
      </c>
      <c r="O85" s="38">
        <f t="shared" si="19"/>
        <v>0</v>
      </c>
    </row>
    <row r="86" spans="1:15" x14ac:dyDescent="0.15">
      <c r="A86" s="29">
        <f>Data!A86</f>
        <v>85</v>
      </c>
      <c r="B86" s="39">
        <f>Data!D86</f>
        <v>44362.595833333333</v>
      </c>
      <c r="C86" s="38">
        <f>IF(Data!E86="Biking",1,0)</f>
        <v>0</v>
      </c>
      <c r="D86" s="38">
        <f>IF(AND(C86=1,Data!H86="White Oak - Green"),1,0)</f>
        <v>0</v>
      </c>
      <c r="E86" s="38">
        <f>IF(AND(C86=1,Data!H86="Whole Enchilada"),1,0)</f>
        <v>0</v>
      </c>
      <c r="F86" s="38">
        <f>IF(AND(C86=1,Data!H86="Stringers"),1,0)</f>
        <v>0</v>
      </c>
      <c r="G86" s="38">
        <f>IF(AND(C86=1,Data!H86="Riverwalk"),1,0)</f>
        <v>0</v>
      </c>
      <c r="H86" s="38">
        <f>IF(AND(C86=1,Data!H86="Greenway"),1,0)</f>
        <v>0</v>
      </c>
      <c r="I86" s="38">
        <f t="shared" si="13"/>
        <v>0</v>
      </c>
      <c r="J86" s="38">
        <f t="shared" si="14"/>
        <v>0</v>
      </c>
      <c r="K86" s="38">
        <f t="shared" si="15"/>
        <v>0</v>
      </c>
      <c r="L86" s="38">
        <f t="shared" si="16"/>
        <v>0</v>
      </c>
      <c r="M86" s="38">
        <f t="shared" si="17"/>
        <v>0</v>
      </c>
      <c r="N86" s="38">
        <f t="shared" si="18"/>
        <v>0</v>
      </c>
      <c r="O86" s="38">
        <f t="shared" si="19"/>
        <v>0</v>
      </c>
    </row>
    <row r="87" spans="1:15" x14ac:dyDescent="0.15">
      <c r="A87" s="29">
        <f>Data!A87</f>
        <v>86</v>
      </c>
      <c r="B87" s="39">
        <f>Data!D87</f>
        <v>44363.664583333331</v>
      </c>
      <c r="C87" s="38">
        <f>IF(Data!E87="Biking",1,0)</f>
        <v>0</v>
      </c>
      <c r="D87" s="38">
        <f>IF(AND(C87=1,Data!H87="White Oak - Green"),1,0)</f>
        <v>0</v>
      </c>
      <c r="E87" s="38">
        <f>IF(AND(C87=1,Data!H87="Whole Enchilada"),1,0)</f>
        <v>0</v>
      </c>
      <c r="F87" s="38">
        <f>IF(AND(C87=1,Data!H87="Stringers"),1,0)</f>
        <v>0</v>
      </c>
      <c r="G87" s="38">
        <f>IF(AND(C87=1,Data!H87="Riverwalk"),1,0)</f>
        <v>0</v>
      </c>
      <c r="H87" s="38">
        <f>IF(AND(C87=1,Data!H87="Greenway"),1,0)</f>
        <v>0</v>
      </c>
      <c r="I87" s="38">
        <f t="shared" si="13"/>
        <v>0</v>
      </c>
      <c r="J87" s="38">
        <f t="shared" si="14"/>
        <v>0</v>
      </c>
      <c r="K87" s="38">
        <f t="shared" si="15"/>
        <v>0</v>
      </c>
      <c r="L87" s="38">
        <f t="shared" si="16"/>
        <v>0</v>
      </c>
      <c r="M87" s="38">
        <f t="shared" si="17"/>
        <v>0</v>
      </c>
      <c r="N87" s="38">
        <f t="shared" si="18"/>
        <v>0</v>
      </c>
      <c r="O87" s="38">
        <f t="shared" si="19"/>
        <v>0</v>
      </c>
    </row>
    <row r="88" spans="1:15" x14ac:dyDescent="0.15">
      <c r="A88" s="29">
        <f>Data!A88</f>
        <v>87</v>
      </c>
      <c r="B88" s="39">
        <f>Data!D88</f>
        <v>44364.592361111114</v>
      </c>
      <c r="C88" s="38">
        <f>IF(Data!E88="Biking",1,0)</f>
        <v>0</v>
      </c>
      <c r="D88" s="38">
        <f>IF(AND(C88=1,Data!H88="White Oak - Green"),1,0)</f>
        <v>0</v>
      </c>
      <c r="E88" s="38">
        <f>IF(AND(C88=1,Data!H88="Whole Enchilada"),1,0)</f>
        <v>0</v>
      </c>
      <c r="F88" s="38">
        <f>IF(AND(C88=1,Data!H88="Stringers"),1,0)</f>
        <v>0</v>
      </c>
      <c r="G88" s="38">
        <f>IF(AND(C88=1,Data!H88="Riverwalk"),1,0)</f>
        <v>0</v>
      </c>
      <c r="H88" s="38">
        <f>IF(AND(C88=1,Data!H88="Greenway"),1,0)</f>
        <v>0</v>
      </c>
      <c r="I88" s="38">
        <f t="shared" si="13"/>
        <v>0</v>
      </c>
      <c r="J88" s="38">
        <f t="shared" si="14"/>
        <v>0</v>
      </c>
      <c r="K88" s="38">
        <f t="shared" si="15"/>
        <v>0</v>
      </c>
      <c r="L88" s="38">
        <f t="shared" si="16"/>
        <v>0</v>
      </c>
      <c r="M88" s="38">
        <f t="shared" si="17"/>
        <v>0</v>
      </c>
      <c r="N88" s="38">
        <f t="shared" si="18"/>
        <v>0</v>
      </c>
      <c r="O88" s="38">
        <f t="shared" si="19"/>
        <v>0</v>
      </c>
    </row>
    <row r="89" spans="1:15" x14ac:dyDescent="0.15">
      <c r="A89" s="29">
        <f>Data!A89</f>
        <v>88</v>
      </c>
      <c r="B89" s="39">
        <f>Data!D89</f>
        <v>44365.436111111114</v>
      </c>
      <c r="C89" s="38">
        <f>IF(Data!E89="Biking",1,0)</f>
        <v>0</v>
      </c>
      <c r="D89" s="38">
        <f>IF(AND(C89=1,Data!H89="White Oak - Green"),1,0)</f>
        <v>0</v>
      </c>
      <c r="E89" s="38">
        <f>IF(AND(C89=1,Data!H89="Whole Enchilada"),1,0)</f>
        <v>0</v>
      </c>
      <c r="F89" s="38">
        <f>IF(AND(C89=1,Data!H89="Stringers"),1,0)</f>
        <v>0</v>
      </c>
      <c r="G89" s="38">
        <f>IF(AND(C89=1,Data!H89="Riverwalk"),1,0)</f>
        <v>0</v>
      </c>
      <c r="H89" s="38">
        <f>IF(AND(C89=1,Data!H89="Greenway"),1,0)</f>
        <v>0</v>
      </c>
      <c r="I89" s="38">
        <f t="shared" si="13"/>
        <v>0</v>
      </c>
      <c r="J89" s="38">
        <f t="shared" si="14"/>
        <v>0</v>
      </c>
      <c r="K89" s="38">
        <f t="shared" si="15"/>
        <v>0</v>
      </c>
      <c r="L89" s="38">
        <f t="shared" si="16"/>
        <v>0</v>
      </c>
      <c r="M89" s="38">
        <f t="shared" si="17"/>
        <v>0</v>
      </c>
      <c r="N89" s="38">
        <f t="shared" si="18"/>
        <v>0</v>
      </c>
      <c r="O89" s="38">
        <f t="shared" si="19"/>
        <v>0</v>
      </c>
    </row>
    <row r="90" spans="1:15" x14ac:dyDescent="0.15">
      <c r="A90" s="29">
        <f>Data!A90</f>
        <v>89</v>
      </c>
      <c r="B90" s="39">
        <f>Data!D90</f>
        <v>44368.529166666667</v>
      </c>
      <c r="C90" s="38">
        <f>IF(Data!E90="Biking",1,0)</f>
        <v>0</v>
      </c>
      <c r="D90" s="38">
        <f>IF(AND(C90=1,Data!H90="White Oak - Green"),1,0)</f>
        <v>0</v>
      </c>
      <c r="E90" s="38">
        <f>IF(AND(C90=1,Data!H90="Whole Enchilada"),1,0)</f>
        <v>0</v>
      </c>
      <c r="F90" s="38">
        <f>IF(AND(C90=1,Data!H90="Stringers"),1,0)</f>
        <v>0</v>
      </c>
      <c r="G90" s="38">
        <f>IF(AND(C90=1,Data!H90="Riverwalk"),1,0)</f>
        <v>0</v>
      </c>
      <c r="H90" s="38">
        <f>IF(AND(C90=1,Data!H90="Greenway"),1,0)</f>
        <v>0</v>
      </c>
      <c r="I90" s="38">
        <f t="shared" si="13"/>
        <v>0</v>
      </c>
      <c r="J90" s="38">
        <f t="shared" si="14"/>
        <v>0</v>
      </c>
      <c r="K90" s="38">
        <f t="shared" si="15"/>
        <v>0</v>
      </c>
      <c r="L90" s="38">
        <f t="shared" si="16"/>
        <v>0</v>
      </c>
      <c r="M90" s="38">
        <f t="shared" si="17"/>
        <v>0</v>
      </c>
      <c r="N90" s="38">
        <f t="shared" si="18"/>
        <v>0</v>
      </c>
      <c r="O90" s="38">
        <f t="shared" si="19"/>
        <v>0</v>
      </c>
    </row>
    <row r="91" spans="1:15" x14ac:dyDescent="0.15">
      <c r="A91" s="29">
        <f>Data!A91</f>
        <v>90</v>
      </c>
      <c r="B91" s="39">
        <f>Data!D91</f>
        <v>44368.73333333333</v>
      </c>
      <c r="C91" s="38">
        <f>IF(Data!E91="Biking",1,0)</f>
        <v>0</v>
      </c>
      <c r="D91" s="38">
        <f>IF(AND(C91=1,Data!H91="White Oak - Green"),1,0)</f>
        <v>0</v>
      </c>
      <c r="E91" s="38">
        <f>IF(AND(C91=1,Data!H91="Whole Enchilada"),1,0)</f>
        <v>0</v>
      </c>
      <c r="F91" s="38">
        <f>IF(AND(C91=1,Data!H91="Stringers"),1,0)</f>
        <v>0</v>
      </c>
      <c r="G91" s="38">
        <f>IF(AND(C91=1,Data!H91="Riverwalk"),1,0)</f>
        <v>0</v>
      </c>
      <c r="H91" s="38">
        <f>IF(AND(C91=1,Data!H91="Greenway"),1,0)</f>
        <v>0</v>
      </c>
      <c r="I91" s="38">
        <f t="shared" si="13"/>
        <v>0</v>
      </c>
      <c r="J91" s="38">
        <f t="shared" si="14"/>
        <v>0</v>
      </c>
      <c r="K91" s="38">
        <f t="shared" si="15"/>
        <v>0</v>
      </c>
      <c r="L91" s="38">
        <f t="shared" si="16"/>
        <v>0</v>
      </c>
      <c r="M91" s="38">
        <f t="shared" si="17"/>
        <v>0</v>
      </c>
      <c r="N91" s="38">
        <f t="shared" si="18"/>
        <v>0</v>
      </c>
      <c r="O91" s="38">
        <f t="shared" si="19"/>
        <v>0</v>
      </c>
    </row>
    <row r="92" spans="1:15" x14ac:dyDescent="0.15">
      <c r="A92" s="29">
        <f>Data!A92</f>
        <v>91</v>
      </c>
      <c r="B92" s="39">
        <f>Data!D92</f>
        <v>44371.498611111114</v>
      </c>
      <c r="C92" s="38">
        <f>IF(Data!E92="Biking",1,0)</f>
        <v>0</v>
      </c>
      <c r="D92" s="38">
        <f>IF(AND(C92=1,Data!H92="White Oak - Green"),1,0)</f>
        <v>0</v>
      </c>
      <c r="E92" s="38">
        <f>IF(AND(C92=1,Data!H92="Whole Enchilada"),1,0)</f>
        <v>0</v>
      </c>
      <c r="F92" s="38">
        <f>IF(AND(C92=1,Data!H92="Stringers"),1,0)</f>
        <v>0</v>
      </c>
      <c r="G92" s="38">
        <f>IF(AND(C92=1,Data!H92="Riverwalk"),1,0)</f>
        <v>0</v>
      </c>
      <c r="H92" s="38">
        <f>IF(AND(C92=1,Data!H92="Greenway"),1,0)</f>
        <v>0</v>
      </c>
      <c r="I92" s="38">
        <f t="shared" si="13"/>
        <v>0</v>
      </c>
      <c r="J92" s="38">
        <f t="shared" si="14"/>
        <v>0</v>
      </c>
      <c r="K92" s="38">
        <f t="shared" si="15"/>
        <v>0</v>
      </c>
      <c r="L92" s="38">
        <f t="shared" si="16"/>
        <v>0</v>
      </c>
      <c r="M92" s="38">
        <f t="shared" si="17"/>
        <v>0</v>
      </c>
      <c r="N92" s="38">
        <f t="shared" si="18"/>
        <v>0</v>
      </c>
      <c r="O92" s="38">
        <f t="shared" si="19"/>
        <v>0</v>
      </c>
    </row>
    <row r="93" spans="1:15" x14ac:dyDescent="0.15">
      <c r="A93" s="29">
        <f>Data!A93</f>
        <v>92</v>
      </c>
      <c r="B93" s="39">
        <f>Data!D93</f>
        <v>44371.724999999999</v>
      </c>
      <c r="C93" s="38">
        <f>IF(Data!E93="Biking",1,0)</f>
        <v>0</v>
      </c>
      <c r="D93" s="38">
        <f>IF(AND(C93=1,Data!H93="White Oak - Green"),1,0)</f>
        <v>0</v>
      </c>
      <c r="E93" s="38">
        <f>IF(AND(C93=1,Data!H93="Whole Enchilada"),1,0)</f>
        <v>0</v>
      </c>
      <c r="F93" s="38">
        <f>IF(AND(C93=1,Data!H93="Stringers"),1,0)</f>
        <v>0</v>
      </c>
      <c r="G93" s="38">
        <f>IF(AND(C93=1,Data!H93="Riverwalk"),1,0)</f>
        <v>0</v>
      </c>
      <c r="H93" s="38">
        <f>IF(AND(C93=1,Data!H93="Greenway"),1,0)</f>
        <v>0</v>
      </c>
      <c r="I93" s="38">
        <f t="shared" ref="I93:I117" si="20">IF(
AND(
C93=1,D93=0,E93=0,F93=0,G93=0,H93=0
),1,0)</f>
        <v>0</v>
      </c>
      <c r="J93" s="38">
        <f t="shared" ref="J93:J117" si="21">IF(
OR(
AND(B93-B92&lt;0.5,C93=1,C92=1),
AND(B93-B91&lt;0.5,C93=1,C91=1),
AND(B93-B90&lt;0.5,C93=1,C90=1),
AND(B93-B89&lt;0.5,C93=1,C89=1),
AND(B93-B88&lt;0.5,C93=1,C88=1),
AND(B93-B87&lt;0.5,C93=1,C87=1)
),1,0)</f>
        <v>0</v>
      </c>
      <c r="K93" s="38">
        <f t="shared" ref="K93:K117" si="22">IF(
OR(
AND(B93-B92&lt;1,C93=1,C92=1),
AND(B93-B91&lt;1,C93=1,C91=1),
AND(B93-B90&lt;1,C93=1,C90=1),
AND(B93-B89&lt;1,C93=1,C89=1),
AND(B93-B88&lt;1,C93=1,C88=1),
AND(B93-B87&lt;1,C93=1,C87=1)
),1,0)</f>
        <v>0</v>
      </c>
      <c r="L93" s="38">
        <f t="shared" ref="L93:L117" si="23">IF(
OR(
AND(B93-B92&lt;1.5,C93=1,C92=1),
AND(B93-B91&lt;1.5,C93=1,C91=1),
AND(B93-B90&lt;1.5,C93=1,C90=1),
AND(B93-B89&lt;1.5,C93=1,C89=1),
AND(B93-B88&lt;1.5,C93=1,C88=1),
AND(B93-B87&lt;1.5,C93=1,C87=1)
),1,0)</f>
        <v>0</v>
      </c>
      <c r="M93" s="38">
        <f t="shared" ref="M93:M117" si="24">IF(
OR(
AND(B93-B92&lt;2,C93=1,C92=1),
AND(B93-B91&lt;2,C93=1,C91=1),
AND(B93-B90&lt;2,C93=1,C90=1),
AND(B93-B89&lt;2,C93=1,C89=1),
AND(B93-B88&lt;2,C93=1,C88=1),
AND(B93-B87&lt;2,C93=1,C87=1)
),1,0)</f>
        <v>0</v>
      </c>
      <c r="N93" s="38">
        <f t="shared" ref="N93:N117" si="25">IF(
OR(
AND(B93-B92&lt;2.5,C93=1,C92=1),
AND(B93-B91&lt;2.5,C93=1,C91=1),
AND(B93-B90&lt;2.5,C93=1,C90=1),
AND(B93-B89&lt;2.5,C93=1,C89=1),
AND(B93-B88&lt;2.5,C93=1,C88=1),
AND(B93-B87&lt;2.5,C93=1,C87=1)
),1,0)</f>
        <v>0</v>
      </c>
      <c r="O93" s="38">
        <f t="shared" ref="O93:O117" si="26">IF(
OR(
AND(B93-B92&lt;3,C93=1,C92=1),
AND(B93-B91&lt;3,C93=1,C91=1),
AND(B93-B90&lt;3,C93=1,C90=1),
AND(B93-B89&lt;3,C93=1,C89=1),
AND(B93-B88&lt;3,C93=1,C88=1),
AND(B93-B87&lt;3,C93=1,C87=1)
),1,0)</f>
        <v>0</v>
      </c>
    </row>
    <row r="94" spans="1:15" x14ac:dyDescent="0.15">
      <c r="A94" s="29">
        <f>Data!A94</f>
        <v>93</v>
      </c>
      <c r="B94" s="39">
        <f>Data!D94</f>
        <v>44373.397916666669</v>
      </c>
      <c r="C94" s="38">
        <f>IF(Data!E94="Biking",1,0)</f>
        <v>0</v>
      </c>
      <c r="D94" s="38">
        <f>IF(AND(C94=1,Data!H94="White Oak - Green"),1,0)</f>
        <v>0</v>
      </c>
      <c r="E94" s="38">
        <f>IF(AND(C94=1,Data!H94="Whole Enchilada"),1,0)</f>
        <v>0</v>
      </c>
      <c r="F94" s="38">
        <f>IF(AND(C94=1,Data!H94="Stringers"),1,0)</f>
        <v>0</v>
      </c>
      <c r="G94" s="38">
        <f>IF(AND(C94=1,Data!H94="Riverwalk"),1,0)</f>
        <v>0</v>
      </c>
      <c r="H94" s="38">
        <f>IF(AND(C94=1,Data!H94="Greenway"),1,0)</f>
        <v>0</v>
      </c>
      <c r="I94" s="38">
        <f t="shared" si="20"/>
        <v>0</v>
      </c>
      <c r="J94" s="38">
        <f t="shared" si="21"/>
        <v>0</v>
      </c>
      <c r="K94" s="38">
        <f t="shared" si="22"/>
        <v>0</v>
      </c>
      <c r="L94" s="38">
        <f t="shared" si="23"/>
        <v>0</v>
      </c>
      <c r="M94" s="38">
        <f t="shared" si="24"/>
        <v>0</v>
      </c>
      <c r="N94" s="38">
        <f t="shared" si="25"/>
        <v>0</v>
      </c>
      <c r="O94" s="38">
        <f t="shared" si="26"/>
        <v>0</v>
      </c>
    </row>
    <row r="95" spans="1:15" x14ac:dyDescent="0.15">
      <c r="A95" s="29">
        <f>Data!A95</f>
        <v>94</v>
      </c>
      <c r="B95" s="39">
        <f>Data!D95</f>
        <v>44374.67083333333</v>
      </c>
      <c r="C95" s="38">
        <f>IF(Data!E95="Biking",1,0)</f>
        <v>0</v>
      </c>
      <c r="D95" s="38">
        <f>IF(AND(C95=1,Data!H95="White Oak - Green"),1,0)</f>
        <v>0</v>
      </c>
      <c r="E95" s="38">
        <f>IF(AND(C95=1,Data!H95="Whole Enchilada"),1,0)</f>
        <v>0</v>
      </c>
      <c r="F95" s="38">
        <f>IF(AND(C95=1,Data!H95="Stringers"),1,0)</f>
        <v>0</v>
      </c>
      <c r="G95" s="38">
        <f>IF(AND(C95=1,Data!H95="Riverwalk"),1,0)</f>
        <v>0</v>
      </c>
      <c r="H95" s="38">
        <f>IF(AND(C95=1,Data!H95="Greenway"),1,0)</f>
        <v>0</v>
      </c>
      <c r="I95" s="38">
        <f t="shared" si="20"/>
        <v>0</v>
      </c>
      <c r="J95" s="38">
        <f t="shared" si="21"/>
        <v>0</v>
      </c>
      <c r="K95" s="38">
        <f t="shared" si="22"/>
        <v>0</v>
      </c>
      <c r="L95" s="38">
        <f t="shared" si="23"/>
        <v>0</v>
      </c>
      <c r="M95" s="38">
        <f t="shared" si="24"/>
        <v>0</v>
      </c>
      <c r="N95" s="38">
        <f t="shared" si="25"/>
        <v>0</v>
      </c>
      <c r="O95" s="38">
        <f t="shared" si="26"/>
        <v>0</v>
      </c>
    </row>
    <row r="96" spans="1:15" x14ac:dyDescent="0.15">
      <c r="A96" s="29">
        <f>Data!A96</f>
        <v>95</v>
      </c>
      <c r="B96" s="39">
        <f>Data!D96</f>
        <v>44375.334027777775</v>
      </c>
      <c r="C96" s="38">
        <f>IF(Data!E96="Biking",1,0)</f>
        <v>0</v>
      </c>
      <c r="D96" s="38">
        <f>IF(AND(C96=1,Data!H96="White Oak - Green"),1,0)</f>
        <v>0</v>
      </c>
      <c r="E96" s="38">
        <f>IF(AND(C96=1,Data!H96="Whole Enchilada"),1,0)</f>
        <v>0</v>
      </c>
      <c r="F96" s="38">
        <f>IF(AND(C96=1,Data!H96="Stringers"),1,0)</f>
        <v>0</v>
      </c>
      <c r="G96" s="38">
        <f>IF(AND(C96=1,Data!H96="Riverwalk"),1,0)</f>
        <v>0</v>
      </c>
      <c r="H96" s="38">
        <f>IF(AND(C96=1,Data!H96="Greenway"),1,0)</f>
        <v>0</v>
      </c>
      <c r="I96" s="38">
        <f t="shared" si="20"/>
        <v>0</v>
      </c>
      <c r="J96" s="38">
        <f t="shared" si="21"/>
        <v>0</v>
      </c>
      <c r="K96" s="38">
        <f t="shared" si="22"/>
        <v>0</v>
      </c>
      <c r="L96" s="38">
        <f t="shared" si="23"/>
        <v>0</v>
      </c>
      <c r="M96" s="38">
        <f t="shared" si="24"/>
        <v>0</v>
      </c>
      <c r="N96" s="38">
        <f t="shared" si="25"/>
        <v>0</v>
      </c>
      <c r="O96" s="38">
        <f t="shared" si="26"/>
        <v>0</v>
      </c>
    </row>
    <row r="97" spans="1:15" x14ac:dyDescent="0.15">
      <c r="A97" s="29">
        <f>Data!A97</f>
        <v>96</v>
      </c>
      <c r="B97" s="39">
        <f>Data!D97</f>
        <v>44376.333333333336</v>
      </c>
      <c r="C97" s="38">
        <f>IF(Data!E97="Biking",1,0)</f>
        <v>0</v>
      </c>
      <c r="D97" s="38">
        <f>IF(AND(C97=1,Data!H97="White Oak - Green"),1,0)</f>
        <v>0</v>
      </c>
      <c r="E97" s="38">
        <f>IF(AND(C97=1,Data!H97="Whole Enchilada"),1,0)</f>
        <v>0</v>
      </c>
      <c r="F97" s="38">
        <f>IF(AND(C97=1,Data!H97="Stringers"),1,0)</f>
        <v>0</v>
      </c>
      <c r="G97" s="38">
        <f>IF(AND(C97=1,Data!H97="Riverwalk"),1,0)</f>
        <v>0</v>
      </c>
      <c r="H97" s="38">
        <f>IF(AND(C97=1,Data!H97="Greenway"),1,0)</f>
        <v>0</v>
      </c>
      <c r="I97" s="38">
        <f t="shared" si="20"/>
        <v>0</v>
      </c>
      <c r="J97" s="38">
        <f t="shared" si="21"/>
        <v>0</v>
      </c>
      <c r="K97" s="38">
        <f t="shared" si="22"/>
        <v>0</v>
      </c>
      <c r="L97" s="38">
        <f t="shared" si="23"/>
        <v>0</v>
      </c>
      <c r="M97" s="38">
        <f t="shared" si="24"/>
        <v>0</v>
      </c>
      <c r="N97" s="38">
        <f t="shared" si="25"/>
        <v>0</v>
      </c>
      <c r="O97" s="38">
        <f t="shared" si="26"/>
        <v>0</v>
      </c>
    </row>
    <row r="98" spans="1:15" x14ac:dyDescent="0.15">
      <c r="A98" s="29">
        <f>Data!A98</f>
        <v>97</v>
      </c>
      <c r="B98" s="39">
        <f>Data!D98</f>
        <v>44377.275694444441</v>
      </c>
      <c r="C98" s="38">
        <f>IF(Data!E98="Biking",1,0)</f>
        <v>0</v>
      </c>
      <c r="D98" s="38">
        <f>IF(AND(C98=1,Data!H98="White Oak - Green"),1,0)</f>
        <v>0</v>
      </c>
      <c r="E98" s="38">
        <f>IF(AND(C98=1,Data!H98="Whole Enchilada"),1,0)</f>
        <v>0</v>
      </c>
      <c r="F98" s="38">
        <f>IF(AND(C98=1,Data!H98="Stringers"),1,0)</f>
        <v>0</v>
      </c>
      <c r="G98" s="38">
        <f>IF(AND(C98=1,Data!H98="Riverwalk"),1,0)</f>
        <v>0</v>
      </c>
      <c r="H98" s="38">
        <f>IF(AND(C98=1,Data!H98="Greenway"),1,0)</f>
        <v>0</v>
      </c>
      <c r="I98" s="38">
        <f t="shared" si="20"/>
        <v>0</v>
      </c>
      <c r="J98" s="38">
        <f t="shared" si="21"/>
        <v>0</v>
      </c>
      <c r="K98" s="38">
        <f t="shared" si="22"/>
        <v>0</v>
      </c>
      <c r="L98" s="38">
        <f t="shared" si="23"/>
        <v>0</v>
      </c>
      <c r="M98" s="38">
        <f t="shared" si="24"/>
        <v>0</v>
      </c>
      <c r="N98" s="38">
        <f t="shared" si="25"/>
        <v>0</v>
      </c>
      <c r="O98" s="38">
        <f t="shared" si="26"/>
        <v>0</v>
      </c>
    </row>
    <row r="99" spans="1:15" x14ac:dyDescent="0.15">
      <c r="A99" s="29">
        <f>Data!A99</f>
        <v>98</v>
      </c>
      <c r="B99" s="39">
        <f>Data!D99</f>
        <v>44382.430555555555</v>
      </c>
      <c r="C99" s="38">
        <f>IF(Data!E99="Biking",1,0)</f>
        <v>0</v>
      </c>
      <c r="D99" s="38">
        <f>IF(AND(C99=1,Data!H99="White Oak - Green"),1,0)</f>
        <v>0</v>
      </c>
      <c r="E99" s="38">
        <f>IF(AND(C99=1,Data!H99="Whole Enchilada"),1,0)</f>
        <v>0</v>
      </c>
      <c r="F99" s="38">
        <f>IF(AND(C99=1,Data!H99="Stringers"),1,0)</f>
        <v>0</v>
      </c>
      <c r="G99" s="38">
        <f>IF(AND(C99=1,Data!H99="Riverwalk"),1,0)</f>
        <v>0</v>
      </c>
      <c r="H99" s="38">
        <f>IF(AND(C99=1,Data!H99="Greenway"),1,0)</f>
        <v>0</v>
      </c>
      <c r="I99" s="38">
        <f t="shared" si="20"/>
        <v>0</v>
      </c>
      <c r="J99" s="38">
        <f t="shared" si="21"/>
        <v>0</v>
      </c>
      <c r="K99" s="38">
        <f t="shared" si="22"/>
        <v>0</v>
      </c>
      <c r="L99" s="38">
        <f t="shared" si="23"/>
        <v>0</v>
      </c>
      <c r="M99" s="38">
        <f t="shared" si="24"/>
        <v>0</v>
      </c>
      <c r="N99" s="38">
        <f t="shared" si="25"/>
        <v>0</v>
      </c>
      <c r="O99" s="38">
        <f t="shared" si="26"/>
        <v>0</v>
      </c>
    </row>
    <row r="100" spans="1:15" x14ac:dyDescent="0.15">
      <c r="A100" s="29">
        <f>Data!A100</f>
        <v>99</v>
      </c>
      <c r="B100" s="39">
        <f>Data!D100</f>
        <v>44383.498611111114</v>
      </c>
      <c r="C100" s="38">
        <f>IF(Data!E100="Biking",1,0)</f>
        <v>0</v>
      </c>
      <c r="D100" s="38">
        <f>IF(AND(C100=1,Data!H100="White Oak - Green"),1,0)</f>
        <v>0</v>
      </c>
      <c r="E100" s="38">
        <f>IF(AND(C100=1,Data!H100="Whole Enchilada"),1,0)</f>
        <v>0</v>
      </c>
      <c r="F100" s="38">
        <f>IF(AND(C100=1,Data!H100="Stringers"),1,0)</f>
        <v>0</v>
      </c>
      <c r="G100" s="38">
        <f>IF(AND(C100=1,Data!H100="Riverwalk"),1,0)</f>
        <v>0</v>
      </c>
      <c r="H100" s="38">
        <f>IF(AND(C100=1,Data!H100="Greenway"),1,0)</f>
        <v>0</v>
      </c>
      <c r="I100" s="38">
        <f t="shared" si="20"/>
        <v>0</v>
      </c>
      <c r="J100" s="38">
        <f t="shared" si="21"/>
        <v>0</v>
      </c>
      <c r="K100" s="38">
        <f t="shared" si="22"/>
        <v>0</v>
      </c>
      <c r="L100" s="38">
        <f t="shared" si="23"/>
        <v>0</v>
      </c>
      <c r="M100" s="38">
        <f t="shared" si="24"/>
        <v>0</v>
      </c>
      <c r="N100" s="38">
        <f t="shared" si="25"/>
        <v>0</v>
      </c>
      <c r="O100" s="38">
        <f t="shared" si="26"/>
        <v>0</v>
      </c>
    </row>
    <row r="101" spans="1:15" x14ac:dyDescent="0.15">
      <c r="A101" s="29">
        <f>Data!A101</f>
        <v>100</v>
      </c>
      <c r="B101" s="39">
        <f>Data!D101</f>
        <v>44384.798611111109</v>
      </c>
      <c r="C101" s="38">
        <f>IF(Data!E101="Biking",1,0)</f>
        <v>1</v>
      </c>
      <c r="D101" s="38">
        <f>IF(AND(C101=1,Data!H101="White Oak - Green"),1,0)</f>
        <v>0</v>
      </c>
      <c r="E101" s="38">
        <f>IF(AND(C101=1,Data!H101="Whole Enchilada"),1,0)</f>
        <v>0</v>
      </c>
      <c r="F101" s="38">
        <f>IF(AND(C101=1,Data!H101="Stringers"),1,0)</f>
        <v>0</v>
      </c>
      <c r="G101" s="38">
        <f>IF(AND(C101=1,Data!H101="Riverwalk"),1,0)</f>
        <v>0</v>
      </c>
      <c r="H101" s="38">
        <f>IF(AND(C101=1,Data!H101="Greenway"),1,0)</f>
        <v>0</v>
      </c>
      <c r="I101" s="38">
        <f t="shared" si="20"/>
        <v>1</v>
      </c>
      <c r="J101" s="38">
        <f t="shared" si="21"/>
        <v>0</v>
      </c>
      <c r="K101" s="38">
        <f t="shared" si="22"/>
        <v>0</v>
      </c>
      <c r="L101" s="38">
        <f t="shared" si="23"/>
        <v>0</v>
      </c>
      <c r="M101" s="38">
        <f t="shared" si="24"/>
        <v>0</v>
      </c>
      <c r="N101" s="38">
        <f t="shared" si="25"/>
        <v>0</v>
      </c>
      <c r="O101" s="38">
        <f t="shared" si="26"/>
        <v>0</v>
      </c>
    </row>
    <row r="102" spans="1:15" x14ac:dyDescent="0.15">
      <c r="A102" s="29">
        <f>Data!A102</f>
        <v>101</v>
      </c>
      <c r="B102" s="39">
        <f>Data!D102</f>
        <v>44387.355555555558</v>
      </c>
      <c r="C102" s="38">
        <f>IF(Data!E102="Biking",1,0)</f>
        <v>0</v>
      </c>
      <c r="D102" s="38">
        <f>IF(AND(C102=1,Data!H102="White Oak - Green"),1,0)</f>
        <v>0</v>
      </c>
      <c r="E102" s="38">
        <f>IF(AND(C102=1,Data!H102="Whole Enchilada"),1,0)</f>
        <v>0</v>
      </c>
      <c r="F102" s="38">
        <f>IF(AND(C102=1,Data!H102="Stringers"),1,0)</f>
        <v>0</v>
      </c>
      <c r="G102" s="38">
        <f>IF(AND(C102=1,Data!H102="Riverwalk"),1,0)</f>
        <v>0</v>
      </c>
      <c r="H102" s="38">
        <f>IF(AND(C102=1,Data!H102="Greenway"),1,0)</f>
        <v>0</v>
      </c>
      <c r="I102" s="38">
        <f t="shared" si="20"/>
        <v>0</v>
      </c>
      <c r="J102" s="38">
        <f t="shared" si="21"/>
        <v>0</v>
      </c>
      <c r="K102" s="38">
        <f t="shared" si="22"/>
        <v>0</v>
      </c>
      <c r="L102" s="38">
        <f t="shared" si="23"/>
        <v>0</v>
      </c>
      <c r="M102" s="38">
        <f t="shared" si="24"/>
        <v>0</v>
      </c>
      <c r="N102" s="38">
        <f t="shared" si="25"/>
        <v>0</v>
      </c>
      <c r="O102" s="38">
        <f t="shared" si="26"/>
        <v>0</v>
      </c>
    </row>
    <row r="103" spans="1:15" x14ac:dyDescent="0.15">
      <c r="A103" s="29">
        <f>Data!A103</f>
        <v>102</v>
      </c>
      <c r="B103" s="39">
        <f>Data!D103</f>
        <v>44387.418749999997</v>
      </c>
      <c r="C103" s="38">
        <f>IF(Data!E103="Biking",1,0)</f>
        <v>0</v>
      </c>
      <c r="D103" s="38">
        <f>IF(AND(C103=1,Data!H103="White Oak - Green"),1,0)</f>
        <v>0</v>
      </c>
      <c r="E103" s="38">
        <f>IF(AND(C103=1,Data!H103="Whole Enchilada"),1,0)</f>
        <v>0</v>
      </c>
      <c r="F103" s="38">
        <f>IF(AND(C103=1,Data!H103="Stringers"),1,0)</f>
        <v>0</v>
      </c>
      <c r="G103" s="38">
        <f>IF(AND(C103=1,Data!H103="Riverwalk"),1,0)</f>
        <v>0</v>
      </c>
      <c r="H103" s="38">
        <f>IF(AND(C103=1,Data!H103="Greenway"),1,0)</f>
        <v>0</v>
      </c>
      <c r="I103" s="38">
        <f t="shared" si="20"/>
        <v>0</v>
      </c>
      <c r="J103" s="38">
        <f t="shared" si="21"/>
        <v>0</v>
      </c>
      <c r="K103" s="38">
        <f t="shared" si="22"/>
        <v>0</v>
      </c>
      <c r="L103" s="38">
        <f t="shared" si="23"/>
        <v>0</v>
      </c>
      <c r="M103" s="38">
        <f t="shared" si="24"/>
        <v>0</v>
      </c>
      <c r="N103" s="38">
        <f t="shared" si="25"/>
        <v>0</v>
      </c>
      <c r="O103" s="38">
        <f t="shared" si="26"/>
        <v>0</v>
      </c>
    </row>
    <row r="104" spans="1:15" x14ac:dyDescent="0.15">
      <c r="A104" s="29">
        <f>Data!A104</f>
        <v>103</v>
      </c>
      <c r="B104" s="39">
        <f>Data!D104</f>
        <v>44390.646527777775</v>
      </c>
      <c r="C104" s="38">
        <f>IF(Data!E104="Biking",1,0)</f>
        <v>0</v>
      </c>
      <c r="D104" s="38">
        <f>IF(AND(C104=1,Data!H104="White Oak - Green"),1,0)</f>
        <v>0</v>
      </c>
      <c r="E104" s="38">
        <f>IF(AND(C104=1,Data!H104="Whole Enchilada"),1,0)</f>
        <v>0</v>
      </c>
      <c r="F104" s="38">
        <f>IF(AND(C104=1,Data!H104="Stringers"),1,0)</f>
        <v>0</v>
      </c>
      <c r="G104" s="38">
        <f>IF(AND(C104=1,Data!H104="Riverwalk"),1,0)</f>
        <v>0</v>
      </c>
      <c r="H104" s="38">
        <f>IF(AND(C104=1,Data!H104="Greenway"),1,0)</f>
        <v>0</v>
      </c>
      <c r="I104" s="38">
        <f t="shared" si="20"/>
        <v>0</v>
      </c>
      <c r="J104" s="38">
        <f t="shared" si="21"/>
        <v>0</v>
      </c>
      <c r="K104" s="38">
        <f t="shared" si="22"/>
        <v>0</v>
      </c>
      <c r="L104" s="38">
        <f t="shared" si="23"/>
        <v>0</v>
      </c>
      <c r="M104" s="38">
        <f t="shared" si="24"/>
        <v>0</v>
      </c>
      <c r="N104" s="38">
        <f t="shared" si="25"/>
        <v>0</v>
      </c>
      <c r="O104" s="38">
        <f t="shared" si="26"/>
        <v>0</v>
      </c>
    </row>
    <row r="105" spans="1:15" x14ac:dyDescent="0.15">
      <c r="A105" s="29">
        <f>Data!A105</f>
        <v>104</v>
      </c>
      <c r="B105" s="39">
        <f>Data!D105</f>
        <v>44391.552777777775</v>
      </c>
      <c r="C105" s="38">
        <f>IF(Data!E105="Biking",1,0)</f>
        <v>0</v>
      </c>
      <c r="D105" s="38">
        <f>IF(AND(C105=1,Data!H105="White Oak - Green"),1,0)</f>
        <v>0</v>
      </c>
      <c r="E105" s="38">
        <f>IF(AND(C105=1,Data!H105="Whole Enchilada"),1,0)</f>
        <v>0</v>
      </c>
      <c r="F105" s="38">
        <f>IF(AND(C105=1,Data!H105="Stringers"),1,0)</f>
        <v>0</v>
      </c>
      <c r="G105" s="38">
        <f>IF(AND(C105=1,Data!H105="Riverwalk"),1,0)</f>
        <v>0</v>
      </c>
      <c r="H105" s="38">
        <f>IF(AND(C105=1,Data!H105="Greenway"),1,0)</f>
        <v>0</v>
      </c>
      <c r="I105" s="38">
        <f t="shared" si="20"/>
        <v>0</v>
      </c>
      <c r="J105" s="38">
        <f t="shared" si="21"/>
        <v>0</v>
      </c>
      <c r="K105" s="38">
        <f t="shared" si="22"/>
        <v>0</v>
      </c>
      <c r="L105" s="38">
        <f t="shared" si="23"/>
        <v>0</v>
      </c>
      <c r="M105" s="38">
        <f t="shared" si="24"/>
        <v>0</v>
      </c>
      <c r="N105" s="38">
        <f t="shared" si="25"/>
        <v>0</v>
      </c>
      <c r="O105" s="38">
        <f t="shared" si="26"/>
        <v>0</v>
      </c>
    </row>
    <row r="106" spans="1:15" x14ac:dyDescent="0.15">
      <c r="A106" s="29">
        <f>Data!A106</f>
        <v>105</v>
      </c>
      <c r="B106" s="39">
        <f>Data!D106</f>
        <v>44395.555555555555</v>
      </c>
      <c r="C106" s="38">
        <f>IF(Data!E106="Biking",1,0)</f>
        <v>0</v>
      </c>
      <c r="D106" s="38">
        <f>IF(AND(C106=1,Data!H106="White Oak - Green"),1,0)</f>
        <v>0</v>
      </c>
      <c r="E106" s="38">
        <f>IF(AND(C106=1,Data!H106="Whole Enchilada"),1,0)</f>
        <v>0</v>
      </c>
      <c r="F106" s="38">
        <f>IF(AND(C106=1,Data!H106="Stringers"),1,0)</f>
        <v>0</v>
      </c>
      <c r="G106" s="38">
        <f>IF(AND(C106=1,Data!H106="Riverwalk"),1,0)</f>
        <v>0</v>
      </c>
      <c r="H106" s="38">
        <f>IF(AND(C106=1,Data!H106="Greenway"),1,0)</f>
        <v>0</v>
      </c>
      <c r="I106" s="38">
        <f t="shared" si="20"/>
        <v>0</v>
      </c>
      <c r="J106" s="38">
        <f t="shared" si="21"/>
        <v>0</v>
      </c>
      <c r="K106" s="38">
        <f t="shared" si="22"/>
        <v>0</v>
      </c>
      <c r="L106" s="38">
        <f t="shared" si="23"/>
        <v>0</v>
      </c>
      <c r="M106" s="38">
        <f t="shared" si="24"/>
        <v>0</v>
      </c>
      <c r="N106" s="38">
        <f t="shared" si="25"/>
        <v>0</v>
      </c>
      <c r="O106" s="38">
        <f t="shared" si="26"/>
        <v>0</v>
      </c>
    </row>
    <row r="107" spans="1:15" x14ac:dyDescent="0.15">
      <c r="A107" s="29">
        <f>Data!A107</f>
        <v>106</v>
      </c>
      <c r="B107" s="39">
        <f>Data!D107</f>
        <v>0</v>
      </c>
      <c r="C107" s="38">
        <f>IF(Data!E107="Biking",1,0)</f>
        <v>0</v>
      </c>
      <c r="D107" s="38">
        <f>IF(AND(C107=1,Data!H107="White Oak - Green"),1,0)</f>
        <v>0</v>
      </c>
      <c r="E107" s="38">
        <f>IF(AND(C107=1,Data!H107="Whole Enchilada"),1,0)</f>
        <v>0</v>
      </c>
      <c r="F107" s="38">
        <f>IF(AND(C107=1,Data!H107="Stringers"),1,0)</f>
        <v>0</v>
      </c>
      <c r="G107" s="38">
        <f>IF(AND(C107=1,Data!H107="Riverwalk"),1,0)</f>
        <v>0</v>
      </c>
      <c r="H107" s="38">
        <f>IF(AND(C107=1,Data!H107="Greenway"),1,0)</f>
        <v>0</v>
      </c>
      <c r="I107" s="38">
        <f t="shared" si="20"/>
        <v>0</v>
      </c>
      <c r="J107" s="38">
        <f t="shared" si="21"/>
        <v>0</v>
      </c>
      <c r="K107" s="38">
        <f t="shared" si="22"/>
        <v>0</v>
      </c>
      <c r="L107" s="38">
        <f t="shared" si="23"/>
        <v>0</v>
      </c>
      <c r="M107" s="38">
        <f t="shared" si="24"/>
        <v>0</v>
      </c>
      <c r="N107" s="38">
        <f t="shared" si="25"/>
        <v>0</v>
      </c>
      <c r="O107" s="38">
        <f t="shared" si="26"/>
        <v>0</v>
      </c>
    </row>
    <row r="108" spans="1:15" x14ac:dyDescent="0.15">
      <c r="A108" s="29">
        <f>Data!A108</f>
        <v>107</v>
      </c>
      <c r="B108" s="39">
        <f>Data!D108</f>
        <v>0</v>
      </c>
      <c r="C108" s="38">
        <f>IF(Data!E108="Biking",1,0)</f>
        <v>0</v>
      </c>
      <c r="D108" s="38">
        <f>IF(AND(C108=1,Data!H108="White Oak - Green"),1,0)</f>
        <v>0</v>
      </c>
      <c r="E108" s="38">
        <f>IF(AND(C108=1,Data!H108="Whole Enchilada"),1,0)</f>
        <v>0</v>
      </c>
      <c r="F108" s="38">
        <f>IF(AND(C108=1,Data!H108="Stringers"),1,0)</f>
        <v>0</v>
      </c>
      <c r="G108" s="38">
        <f>IF(AND(C108=1,Data!H108="Riverwalk"),1,0)</f>
        <v>0</v>
      </c>
      <c r="H108" s="38">
        <f>IF(AND(C108=1,Data!H108="Greenway"),1,0)</f>
        <v>0</v>
      </c>
      <c r="I108" s="38">
        <f t="shared" si="20"/>
        <v>0</v>
      </c>
      <c r="J108" s="38">
        <f t="shared" si="21"/>
        <v>0</v>
      </c>
      <c r="K108" s="38">
        <f t="shared" si="22"/>
        <v>0</v>
      </c>
      <c r="L108" s="38">
        <f t="shared" si="23"/>
        <v>0</v>
      </c>
      <c r="M108" s="38">
        <f t="shared" si="24"/>
        <v>0</v>
      </c>
      <c r="N108" s="38">
        <f t="shared" si="25"/>
        <v>0</v>
      </c>
      <c r="O108" s="38">
        <f t="shared" si="26"/>
        <v>0</v>
      </c>
    </row>
    <row r="109" spans="1:15" x14ac:dyDescent="0.15">
      <c r="A109" s="29">
        <f>Data!A109</f>
        <v>108</v>
      </c>
      <c r="B109" s="39">
        <f>Data!D109</f>
        <v>0</v>
      </c>
      <c r="C109" s="38">
        <f>IF(Data!E109="Biking",1,0)</f>
        <v>0</v>
      </c>
      <c r="D109" s="38">
        <f>IF(AND(C109=1,Data!H109="White Oak - Green"),1,0)</f>
        <v>0</v>
      </c>
      <c r="E109" s="38">
        <f>IF(AND(C109=1,Data!H109="Whole Enchilada"),1,0)</f>
        <v>0</v>
      </c>
      <c r="F109" s="38">
        <f>IF(AND(C109=1,Data!H109="Stringers"),1,0)</f>
        <v>0</v>
      </c>
      <c r="G109" s="38">
        <f>IF(AND(C109=1,Data!H109="Riverwalk"),1,0)</f>
        <v>0</v>
      </c>
      <c r="H109" s="38">
        <f>IF(AND(C109=1,Data!H109="Greenway"),1,0)</f>
        <v>0</v>
      </c>
      <c r="I109" s="38">
        <f t="shared" si="20"/>
        <v>0</v>
      </c>
      <c r="J109" s="38">
        <f t="shared" si="21"/>
        <v>0</v>
      </c>
      <c r="K109" s="38">
        <f t="shared" si="22"/>
        <v>0</v>
      </c>
      <c r="L109" s="38">
        <f t="shared" si="23"/>
        <v>0</v>
      </c>
      <c r="M109" s="38">
        <f t="shared" si="24"/>
        <v>0</v>
      </c>
      <c r="N109" s="38">
        <f t="shared" si="25"/>
        <v>0</v>
      </c>
      <c r="O109" s="38">
        <f t="shared" si="26"/>
        <v>0</v>
      </c>
    </row>
    <row r="110" spans="1:15" x14ac:dyDescent="0.15">
      <c r="A110" s="29">
        <f>Data!A110</f>
        <v>109</v>
      </c>
      <c r="B110" s="39">
        <f>Data!D110</f>
        <v>0</v>
      </c>
      <c r="C110" s="38">
        <f>IF(Data!E110="Biking",1,0)</f>
        <v>0</v>
      </c>
      <c r="D110" s="38">
        <f>IF(AND(C110=1,Data!H110="White Oak - Green"),1,0)</f>
        <v>0</v>
      </c>
      <c r="E110" s="38">
        <f>IF(AND(C110=1,Data!H110="Whole Enchilada"),1,0)</f>
        <v>0</v>
      </c>
      <c r="F110" s="38">
        <f>IF(AND(C110=1,Data!H110="Stringers"),1,0)</f>
        <v>0</v>
      </c>
      <c r="G110" s="38">
        <f>IF(AND(C110=1,Data!H110="Riverwalk"),1,0)</f>
        <v>0</v>
      </c>
      <c r="H110" s="38">
        <f>IF(AND(C110=1,Data!H110="Greenway"),1,0)</f>
        <v>0</v>
      </c>
      <c r="I110" s="38">
        <f t="shared" si="20"/>
        <v>0</v>
      </c>
      <c r="J110" s="38">
        <f t="shared" si="21"/>
        <v>0</v>
      </c>
      <c r="K110" s="38">
        <f t="shared" si="22"/>
        <v>0</v>
      </c>
      <c r="L110" s="38">
        <f t="shared" si="23"/>
        <v>0</v>
      </c>
      <c r="M110" s="38">
        <f t="shared" si="24"/>
        <v>0</v>
      </c>
      <c r="N110" s="38">
        <f t="shared" si="25"/>
        <v>0</v>
      </c>
      <c r="O110" s="38">
        <f t="shared" si="26"/>
        <v>0</v>
      </c>
    </row>
    <row r="111" spans="1:15" x14ac:dyDescent="0.15">
      <c r="A111" s="29">
        <f>Data!A111</f>
        <v>110</v>
      </c>
      <c r="B111" s="39">
        <f>Data!D111</f>
        <v>0</v>
      </c>
      <c r="C111" s="38">
        <f>IF(Data!E111="Biking",1,0)</f>
        <v>0</v>
      </c>
      <c r="D111" s="38">
        <f>IF(AND(C111=1,Data!H111="White Oak - Green"),1,0)</f>
        <v>0</v>
      </c>
      <c r="E111" s="38">
        <f>IF(AND(C111=1,Data!H111="Whole Enchilada"),1,0)</f>
        <v>0</v>
      </c>
      <c r="F111" s="38">
        <f>IF(AND(C111=1,Data!H111="Stringers"),1,0)</f>
        <v>0</v>
      </c>
      <c r="G111" s="38">
        <f>IF(AND(C111=1,Data!H111="Riverwalk"),1,0)</f>
        <v>0</v>
      </c>
      <c r="H111" s="38">
        <f>IF(AND(C111=1,Data!H111="Greenway"),1,0)</f>
        <v>0</v>
      </c>
      <c r="I111" s="38">
        <f t="shared" si="20"/>
        <v>0</v>
      </c>
      <c r="J111" s="38">
        <f t="shared" si="21"/>
        <v>0</v>
      </c>
      <c r="K111" s="38">
        <f t="shared" si="22"/>
        <v>0</v>
      </c>
      <c r="L111" s="38">
        <f t="shared" si="23"/>
        <v>0</v>
      </c>
      <c r="M111" s="38">
        <f t="shared" si="24"/>
        <v>0</v>
      </c>
      <c r="N111" s="38">
        <f t="shared" si="25"/>
        <v>0</v>
      </c>
      <c r="O111" s="38">
        <f t="shared" si="26"/>
        <v>0</v>
      </c>
    </row>
    <row r="112" spans="1:15" x14ac:dyDescent="0.15">
      <c r="A112" s="29">
        <f>Data!A112</f>
        <v>111</v>
      </c>
      <c r="B112" s="39">
        <f>Data!D112</f>
        <v>0</v>
      </c>
      <c r="C112" s="38">
        <f>IF(Data!E112="Biking",1,0)</f>
        <v>0</v>
      </c>
      <c r="D112" s="38">
        <f>IF(AND(C112=1,Data!H112="White Oak - Green"),1,0)</f>
        <v>0</v>
      </c>
      <c r="E112" s="38">
        <f>IF(AND(C112=1,Data!H112="Whole Enchilada"),1,0)</f>
        <v>0</v>
      </c>
      <c r="F112" s="38">
        <f>IF(AND(C112=1,Data!H112="Stringers"),1,0)</f>
        <v>0</v>
      </c>
      <c r="G112" s="38">
        <f>IF(AND(C112=1,Data!H112="Riverwalk"),1,0)</f>
        <v>0</v>
      </c>
      <c r="H112" s="38">
        <f>IF(AND(C112=1,Data!H112="Greenway"),1,0)</f>
        <v>0</v>
      </c>
      <c r="I112" s="38">
        <f t="shared" si="20"/>
        <v>0</v>
      </c>
      <c r="J112" s="38">
        <f t="shared" si="21"/>
        <v>0</v>
      </c>
      <c r="K112" s="38">
        <f t="shared" si="22"/>
        <v>0</v>
      </c>
      <c r="L112" s="38">
        <f t="shared" si="23"/>
        <v>0</v>
      </c>
      <c r="M112" s="38">
        <f t="shared" si="24"/>
        <v>0</v>
      </c>
      <c r="N112" s="38">
        <f t="shared" si="25"/>
        <v>0</v>
      </c>
      <c r="O112" s="38">
        <f t="shared" si="26"/>
        <v>0</v>
      </c>
    </row>
    <row r="113" spans="1:15" x14ac:dyDescent="0.15">
      <c r="A113" s="29">
        <f>Data!A113</f>
        <v>112</v>
      </c>
      <c r="B113" s="39">
        <f>Data!D113</f>
        <v>0</v>
      </c>
      <c r="C113" s="38">
        <f>IF(Data!E113="Biking",1,0)</f>
        <v>0</v>
      </c>
      <c r="D113" s="38">
        <f>IF(AND(C113=1,Data!H113="White Oak - Green"),1,0)</f>
        <v>0</v>
      </c>
      <c r="E113" s="38">
        <f>IF(AND(C113=1,Data!H113="Whole Enchilada"),1,0)</f>
        <v>0</v>
      </c>
      <c r="F113" s="38">
        <f>IF(AND(C113=1,Data!H113="Stringers"),1,0)</f>
        <v>0</v>
      </c>
      <c r="G113" s="38">
        <f>IF(AND(C113=1,Data!H113="Riverwalk"),1,0)</f>
        <v>0</v>
      </c>
      <c r="H113" s="38">
        <f>IF(AND(C113=1,Data!H113="Greenway"),1,0)</f>
        <v>0</v>
      </c>
      <c r="I113" s="38">
        <f t="shared" si="20"/>
        <v>0</v>
      </c>
      <c r="J113" s="38">
        <f t="shared" si="21"/>
        <v>0</v>
      </c>
      <c r="K113" s="38">
        <f t="shared" si="22"/>
        <v>0</v>
      </c>
      <c r="L113" s="38">
        <f t="shared" si="23"/>
        <v>0</v>
      </c>
      <c r="M113" s="38">
        <f t="shared" si="24"/>
        <v>0</v>
      </c>
      <c r="N113" s="38">
        <f t="shared" si="25"/>
        <v>0</v>
      </c>
      <c r="O113" s="38">
        <f t="shared" si="26"/>
        <v>0</v>
      </c>
    </row>
    <row r="114" spans="1:15" x14ac:dyDescent="0.15">
      <c r="A114" s="29">
        <f>Data!A114</f>
        <v>113</v>
      </c>
      <c r="B114" s="39">
        <f>Data!D114</f>
        <v>0</v>
      </c>
      <c r="C114" s="38">
        <f>IF(Data!E114="Biking",1,0)</f>
        <v>0</v>
      </c>
      <c r="D114" s="38">
        <f>IF(AND(C114=1,Data!H114="White Oak - Green"),1,0)</f>
        <v>0</v>
      </c>
      <c r="E114" s="38">
        <f>IF(AND(C114=1,Data!H114="Whole Enchilada"),1,0)</f>
        <v>0</v>
      </c>
      <c r="F114" s="38">
        <f>IF(AND(C114=1,Data!H114="Stringers"),1,0)</f>
        <v>0</v>
      </c>
      <c r="G114" s="38">
        <f>IF(AND(C114=1,Data!H114="Riverwalk"),1,0)</f>
        <v>0</v>
      </c>
      <c r="H114" s="38">
        <f>IF(AND(C114=1,Data!H114="Greenway"),1,0)</f>
        <v>0</v>
      </c>
      <c r="I114" s="38">
        <f t="shared" si="20"/>
        <v>0</v>
      </c>
      <c r="J114" s="38">
        <f t="shared" si="21"/>
        <v>0</v>
      </c>
      <c r="K114" s="38">
        <f t="shared" si="22"/>
        <v>0</v>
      </c>
      <c r="L114" s="38">
        <f t="shared" si="23"/>
        <v>0</v>
      </c>
      <c r="M114" s="38">
        <f t="shared" si="24"/>
        <v>0</v>
      </c>
      <c r="N114" s="38">
        <f t="shared" si="25"/>
        <v>0</v>
      </c>
      <c r="O114" s="38">
        <f t="shared" si="26"/>
        <v>0</v>
      </c>
    </row>
    <row r="115" spans="1:15" x14ac:dyDescent="0.15">
      <c r="A115" s="29">
        <f>Data!A115</f>
        <v>114</v>
      </c>
      <c r="B115" s="39">
        <f>Data!D115</f>
        <v>0</v>
      </c>
      <c r="C115" s="38">
        <f>IF(Data!E115="Biking",1,0)</f>
        <v>0</v>
      </c>
      <c r="D115" s="38">
        <f>IF(AND(C115=1,Data!H115="White Oak - Green"),1,0)</f>
        <v>0</v>
      </c>
      <c r="E115" s="38">
        <f>IF(AND(C115=1,Data!H115="Whole Enchilada"),1,0)</f>
        <v>0</v>
      </c>
      <c r="F115" s="38">
        <f>IF(AND(C115=1,Data!H115="Stringers"),1,0)</f>
        <v>0</v>
      </c>
      <c r="G115" s="38">
        <f>IF(AND(C115=1,Data!H115="Riverwalk"),1,0)</f>
        <v>0</v>
      </c>
      <c r="H115" s="38">
        <f>IF(AND(C115=1,Data!H115="Greenway"),1,0)</f>
        <v>0</v>
      </c>
      <c r="I115" s="38">
        <f t="shared" si="20"/>
        <v>0</v>
      </c>
      <c r="J115" s="38">
        <f t="shared" si="21"/>
        <v>0</v>
      </c>
      <c r="K115" s="38">
        <f t="shared" si="22"/>
        <v>0</v>
      </c>
      <c r="L115" s="38">
        <f t="shared" si="23"/>
        <v>0</v>
      </c>
      <c r="M115" s="38">
        <f t="shared" si="24"/>
        <v>0</v>
      </c>
      <c r="N115" s="38">
        <f t="shared" si="25"/>
        <v>0</v>
      </c>
      <c r="O115" s="38">
        <f t="shared" si="26"/>
        <v>0</v>
      </c>
    </row>
    <row r="116" spans="1:15" x14ac:dyDescent="0.15">
      <c r="A116" s="29">
        <f>Data!A116</f>
        <v>115</v>
      </c>
      <c r="B116" s="39">
        <f>Data!D116</f>
        <v>0</v>
      </c>
      <c r="C116" s="38">
        <f>IF(Data!E116="Biking",1,0)</f>
        <v>0</v>
      </c>
      <c r="D116" s="38">
        <f>IF(AND(C116=1,Data!H116="White Oak - Green"),1,0)</f>
        <v>0</v>
      </c>
      <c r="E116" s="38">
        <f>IF(AND(C116=1,Data!H116="Whole Enchilada"),1,0)</f>
        <v>0</v>
      </c>
      <c r="F116" s="38">
        <f>IF(AND(C116=1,Data!H116="Stringers"),1,0)</f>
        <v>0</v>
      </c>
      <c r="G116" s="38">
        <f>IF(AND(C116=1,Data!H116="Riverwalk"),1,0)</f>
        <v>0</v>
      </c>
      <c r="H116" s="38">
        <f>IF(AND(C116=1,Data!H116="Greenway"),1,0)</f>
        <v>0</v>
      </c>
      <c r="I116" s="38">
        <f t="shared" si="20"/>
        <v>0</v>
      </c>
      <c r="J116" s="38">
        <f t="shared" si="21"/>
        <v>0</v>
      </c>
      <c r="K116" s="38">
        <f t="shared" si="22"/>
        <v>0</v>
      </c>
      <c r="L116" s="38">
        <f t="shared" si="23"/>
        <v>0</v>
      </c>
      <c r="M116" s="38">
        <f t="shared" si="24"/>
        <v>0</v>
      </c>
      <c r="N116" s="38">
        <f t="shared" si="25"/>
        <v>0</v>
      </c>
      <c r="O116" s="38">
        <f t="shared" si="26"/>
        <v>0</v>
      </c>
    </row>
    <row r="117" spans="1:15" x14ac:dyDescent="0.15">
      <c r="A117" s="29">
        <f>Data!A117</f>
        <v>116</v>
      </c>
      <c r="B117" s="39">
        <f>Data!D117</f>
        <v>0</v>
      </c>
      <c r="C117" s="38">
        <f>IF(Data!E117="Biking",1,0)</f>
        <v>0</v>
      </c>
      <c r="D117" s="38">
        <f>IF(AND(C117=1,Data!H117="White Oak - Green"),1,0)</f>
        <v>0</v>
      </c>
      <c r="E117" s="38">
        <f>IF(AND(C117=1,Data!H117="Whole Enchilada"),1,0)</f>
        <v>0</v>
      </c>
      <c r="F117" s="38">
        <f>IF(AND(C117=1,Data!H117="Stringers"),1,0)</f>
        <v>0</v>
      </c>
      <c r="G117" s="38">
        <f>IF(AND(C117=1,Data!H117="Riverwalk"),1,0)</f>
        <v>0</v>
      </c>
      <c r="H117" s="38">
        <f>IF(AND(C117=1,Data!H117="Greenway"),1,0)</f>
        <v>0</v>
      </c>
      <c r="I117" s="38">
        <f t="shared" si="20"/>
        <v>0</v>
      </c>
      <c r="J117" s="38">
        <f t="shared" si="21"/>
        <v>0</v>
      </c>
      <c r="K117" s="38">
        <f t="shared" si="22"/>
        <v>0</v>
      </c>
      <c r="L117" s="38">
        <f t="shared" si="23"/>
        <v>0</v>
      </c>
      <c r="M117" s="38">
        <f t="shared" si="24"/>
        <v>0</v>
      </c>
      <c r="N117" s="38">
        <f t="shared" si="25"/>
        <v>0</v>
      </c>
      <c r="O117" s="38">
        <f t="shared" si="26"/>
        <v>0</v>
      </c>
    </row>
    <row r="118" spans="1:15" x14ac:dyDescent="0.15">
      <c r="A118" s="29">
        <f>Data!A118</f>
        <v>117</v>
      </c>
      <c r="B118" s="39">
        <f>Data!D118</f>
        <v>0</v>
      </c>
      <c r="C118" s="38">
        <f>IF(Data!E118="Biking",1,0)</f>
        <v>0</v>
      </c>
      <c r="D118" s="38">
        <f>IF(AND(C118=1,Data!H118="White Oak - Green"),1,0)</f>
        <v>0</v>
      </c>
      <c r="E118" s="38">
        <f>IF(AND(C118=1,Data!H118="Whole Enchilada"),1,0)</f>
        <v>0</v>
      </c>
      <c r="F118" s="38">
        <f>IF(AND(C118=1,Data!H118="Stringers"),1,0)</f>
        <v>0</v>
      </c>
      <c r="G118" s="38">
        <f>IF(AND(C118=1,Data!H118="Riverwalk"),1,0)</f>
        <v>0</v>
      </c>
      <c r="H118" s="38">
        <f>IF(AND(C118=1,Data!H118="Greenway"),1,0)</f>
        <v>0</v>
      </c>
      <c r="I118" s="38">
        <f t="shared" ref="I118:I150" si="27">IF(
AND(
C118=1,D118=0,E118=0,F118=0,G118=0,H118=0
),1,0)</f>
        <v>0</v>
      </c>
      <c r="J118" s="38">
        <f t="shared" ref="J118:J150" si="28">IF(
OR(
AND(B118-B117&lt;0.5,C118=1,C117=1),
AND(B118-B116&lt;0.5,C118=1,C116=1),
AND(B118-B115&lt;0.5,C118=1,C115=1),
AND(B118-B114&lt;0.5,C118=1,C114=1),
AND(B118-B113&lt;0.5,C118=1,C113=1),
AND(B118-B112&lt;0.5,C118=1,C112=1)
),1,0)</f>
        <v>0</v>
      </c>
      <c r="K118" s="38">
        <f t="shared" ref="K118:K150" si="29">IF(
OR(
AND(B118-B117&lt;1,C118=1,C117=1),
AND(B118-B116&lt;1,C118=1,C116=1),
AND(B118-B115&lt;1,C118=1,C115=1),
AND(B118-B114&lt;1,C118=1,C114=1),
AND(B118-B113&lt;1,C118=1,C113=1),
AND(B118-B112&lt;1,C118=1,C112=1)
),1,0)</f>
        <v>0</v>
      </c>
      <c r="L118" s="38">
        <f t="shared" ref="L118:L150" si="30">IF(
OR(
AND(B118-B117&lt;1.5,C118=1,C117=1),
AND(B118-B116&lt;1.5,C118=1,C116=1),
AND(B118-B115&lt;1.5,C118=1,C115=1),
AND(B118-B114&lt;1.5,C118=1,C114=1),
AND(B118-B113&lt;1.5,C118=1,C113=1),
AND(B118-B112&lt;1.5,C118=1,C112=1)
),1,0)</f>
        <v>0</v>
      </c>
      <c r="M118" s="38">
        <f t="shared" ref="M118:M150" si="31">IF(
OR(
AND(B118-B117&lt;2,C118=1,C117=1),
AND(B118-B116&lt;2,C118=1,C116=1),
AND(B118-B115&lt;2,C118=1,C115=1),
AND(B118-B114&lt;2,C118=1,C114=1),
AND(B118-B113&lt;2,C118=1,C113=1),
AND(B118-B112&lt;2,C118=1,C112=1)
),1,0)</f>
        <v>0</v>
      </c>
      <c r="N118" s="38">
        <f t="shared" ref="N118:N150" si="32">IF(
OR(
AND(B118-B117&lt;2.5,C118=1,C117=1),
AND(B118-B116&lt;2.5,C118=1,C116=1),
AND(B118-B115&lt;2.5,C118=1,C115=1),
AND(B118-B114&lt;2.5,C118=1,C114=1),
AND(B118-B113&lt;2.5,C118=1,C113=1),
AND(B118-B112&lt;2.5,C118=1,C112=1)
),1,0)</f>
        <v>0</v>
      </c>
      <c r="O118" s="38">
        <f t="shared" ref="O118:O150" si="33">IF(
OR(
AND(B118-B117&lt;3,C118=1,C117=1),
AND(B118-B116&lt;3,C118=1,C116=1),
AND(B118-B115&lt;3,C118=1,C115=1),
AND(B118-B114&lt;3,C118=1,C114=1),
AND(B118-B113&lt;3,C118=1,C113=1),
AND(B118-B112&lt;3,C118=1,C112=1)
),1,0)</f>
        <v>0</v>
      </c>
    </row>
    <row r="119" spans="1:15" x14ac:dyDescent="0.15">
      <c r="A119" s="29">
        <f>Data!A119</f>
        <v>118</v>
      </c>
      <c r="B119" s="39">
        <f>Data!D119</f>
        <v>0</v>
      </c>
      <c r="C119" s="38">
        <f>IF(Data!E119="Biking",1,0)</f>
        <v>0</v>
      </c>
      <c r="D119" s="38">
        <f>IF(AND(C119=1,Data!H119="White Oak - Green"),1,0)</f>
        <v>0</v>
      </c>
      <c r="E119" s="38">
        <f>IF(AND(C119=1,Data!H119="Whole Enchilada"),1,0)</f>
        <v>0</v>
      </c>
      <c r="F119" s="38">
        <f>IF(AND(C119=1,Data!H119="Stringers"),1,0)</f>
        <v>0</v>
      </c>
      <c r="G119" s="38">
        <f>IF(AND(C119=1,Data!H119="Riverwalk"),1,0)</f>
        <v>0</v>
      </c>
      <c r="H119" s="38">
        <f>IF(AND(C119=1,Data!H119="Greenway"),1,0)</f>
        <v>0</v>
      </c>
      <c r="I119" s="38">
        <f t="shared" si="27"/>
        <v>0</v>
      </c>
      <c r="J119" s="38">
        <f t="shared" si="28"/>
        <v>0</v>
      </c>
      <c r="K119" s="38">
        <f t="shared" si="29"/>
        <v>0</v>
      </c>
      <c r="L119" s="38">
        <f t="shared" si="30"/>
        <v>0</v>
      </c>
      <c r="M119" s="38">
        <f t="shared" si="31"/>
        <v>0</v>
      </c>
      <c r="N119" s="38">
        <f t="shared" si="32"/>
        <v>0</v>
      </c>
      <c r="O119" s="38">
        <f t="shared" si="33"/>
        <v>0</v>
      </c>
    </row>
    <row r="120" spans="1:15" x14ac:dyDescent="0.15">
      <c r="A120" s="29">
        <f>Data!A120</f>
        <v>119</v>
      </c>
      <c r="B120" s="39">
        <f>Data!D120</f>
        <v>0</v>
      </c>
      <c r="C120" s="38">
        <f>IF(Data!E120="Biking",1,0)</f>
        <v>0</v>
      </c>
      <c r="D120" s="38">
        <f>IF(AND(C120=1,Data!H120="White Oak - Green"),1,0)</f>
        <v>0</v>
      </c>
      <c r="E120" s="38">
        <f>IF(AND(C120=1,Data!H120="Whole Enchilada"),1,0)</f>
        <v>0</v>
      </c>
      <c r="F120" s="38">
        <f>IF(AND(C120=1,Data!H120="Stringers"),1,0)</f>
        <v>0</v>
      </c>
      <c r="G120" s="38">
        <f>IF(AND(C120=1,Data!H120="Riverwalk"),1,0)</f>
        <v>0</v>
      </c>
      <c r="H120" s="38">
        <f>IF(AND(C120=1,Data!H120="Greenway"),1,0)</f>
        <v>0</v>
      </c>
      <c r="I120" s="38">
        <f t="shared" si="27"/>
        <v>0</v>
      </c>
      <c r="J120" s="38">
        <f t="shared" si="28"/>
        <v>0</v>
      </c>
      <c r="K120" s="38">
        <f t="shared" si="29"/>
        <v>0</v>
      </c>
      <c r="L120" s="38">
        <f t="shared" si="30"/>
        <v>0</v>
      </c>
      <c r="M120" s="38">
        <f t="shared" si="31"/>
        <v>0</v>
      </c>
      <c r="N120" s="38">
        <f t="shared" si="32"/>
        <v>0</v>
      </c>
      <c r="O120" s="38">
        <f t="shared" si="33"/>
        <v>0</v>
      </c>
    </row>
    <row r="121" spans="1:15" x14ac:dyDescent="0.15">
      <c r="A121" s="29">
        <f>Data!A121</f>
        <v>120</v>
      </c>
      <c r="B121" s="39">
        <f>Data!D121</f>
        <v>0</v>
      </c>
      <c r="C121" s="38">
        <f>IF(Data!E121="Biking",1,0)</f>
        <v>0</v>
      </c>
      <c r="D121" s="38">
        <f>IF(AND(C121=1,Data!H121="White Oak - Green"),1,0)</f>
        <v>0</v>
      </c>
      <c r="E121" s="38">
        <f>IF(AND(C121=1,Data!H121="Whole Enchilada"),1,0)</f>
        <v>0</v>
      </c>
      <c r="F121" s="38">
        <f>IF(AND(C121=1,Data!H121="Stringers"),1,0)</f>
        <v>0</v>
      </c>
      <c r="G121" s="38">
        <f>IF(AND(C121=1,Data!H121="Riverwalk"),1,0)</f>
        <v>0</v>
      </c>
      <c r="H121" s="38">
        <f>IF(AND(C121=1,Data!H121="Greenway"),1,0)</f>
        <v>0</v>
      </c>
      <c r="I121" s="38">
        <f t="shared" si="27"/>
        <v>0</v>
      </c>
      <c r="J121" s="38">
        <f t="shared" si="28"/>
        <v>0</v>
      </c>
      <c r="K121" s="38">
        <f t="shared" si="29"/>
        <v>0</v>
      </c>
      <c r="L121" s="38">
        <f t="shared" si="30"/>
        <v>0</v>
      </c>
      <c r="M121" s="38">
        <f t="shared" si="31"/>
        <v>0</v>
      </c>
      <c r="N121" s="38">
        <f t="shared" si="32"/>
        <v>0</v>
      </c>
      <c r="O121" s="38">
        <f t="shared" si="33"/>
        <v>0</v>
      </c>
    </row>
    <row r="122" spans="1:15" x14ac:dyDescent="0.15">
      <c r="A122" s="29">
        <f>Data!A122</f>
        <v>121</v>
      </c>
      <c r="B122" s="39">
        <f>Data!D122</f>
        <v>0</v>
      </c>
      <c r="C122" s="38">
        <f>IF(Data!E122="Biking",1,0)</f>
        <v>0</v>
      </c>
      <c r="D122" s="38">
        <f>IF(AND(C122=1,Data!H122="White Oak - Green"),1,0)</f>
        <v>0</v>
      </c>
      <c r="E122" s="38">
        <f>IF(AND(C122=1,Data!H122="Whole Enchilada"),1,0)</f>
        <v>0</v>
      </c>
      <c r="F122" s="38">
        <f>IF(AND(C122=1,Data!H122="Stringers"),1,0)</f>
        <v>0</v>
      </c>
      <c r="G122" s="38">
        <f>IF(AND(C122=1,Data!H122="Riverwalk"),1,0)</f>
        <v>0</v>
      </c>
      <c r="H122" s="38">
        <f>IF(AND(C122=1,Data!H122="Greenway"),1,0)</f>
        <v>0</v>
      </c>
      <c r="I122" s="38">
        <f t="shared" si="27"/>
        <v>0</v>
      </c>
      <c r="J122" s="38">
        <f t="shared" si="28"/>
        <v>0</v>
      </c>
      <c r="K122" s="38">
        <f t="shared" si="29"/>
        <v>0</v>
      </c>
      <c r="L122" s="38">
        <f t="shared" si="30"/>
        <v>0</v>
      </c>
      <c r="M122" s="38">
        <f t="shared" si="31"/>
        <v>0</v>
      </c>
      <c r="N122" s="38">
        <f t="shared" si="32"/>
        <v>0</v>
      </c>
      <c r="O122" s="38">
        <f t="shared" si="33"/>
        <v>0</v>
      </c>
    </row>
    <row r="123" spans="1:15" x14ac:dyDescent="0.15">
      <c r="A123" s="29">
        <f>Data!A123</f>
        <v>122</v>
      </c>
      <c r="B123" s="39">
        <f>Data!D123</f>
        <v>0</v>
      </c>
      <c r="C123" s="38">
        <f>IF(Data!E123="Biking",1,0)</f>
        <v>0</v>
      </c>
      <c r="D123" s="38">
        <f>IF(AND(C123=1,Data!H123="White Oak - Green"),1,0)</f>
        <v>0</v>
      </c>
      <c r="E123" s="38">
        <f>IF(AND(C123=1,Data!H123="Whole Enchilada"),1,0)</f>
        <v>0</v>
      </c>
      <c r="F123" s="38">
        <f>IF(AND(C123=1,Data!H123="Stringers"),1,0)</f>
        <v>0</v>
      </c>
      <c r="G123" s="38">
        <f>IF(AND(C123=1,Data!H123="Riverwalk"),1,0)</f>
        <v>0</v>
      </c>
      <c r="H123" s="38">
        <f>IF(AND(C123=1,Data!H123="Greenway"),1,0)</f>
        <v>0</v>
      </c>
      <c r="I123" s="38">
        <f t="shared" si="27"/>
        <v>0</v>
      </c>
      <c r="J123" s="38">
        <f t="shared" si="28"/>
        <v>0</v>
      </c>
      <c r="K123" s="38">
        <f t="shared" si="29"/>
        <v>0</v>
      </c>
      <c r="L123" s="38">
        <f t="shared" si="30"/>
        <v>0</v>
      </c>
      <c r="M123" s="38">
        <f t="shared" si="31"/>
        <v>0</v>
      </c>
      <c r="N123" s="38">
        <f t="shared" si="32"/>
        <v>0</v>
      </c>
      <c r="O123" s="38">
        <f t="shared" si="33"/>
        <v>0</v>
      </c>
    </row>
    <row r="124" spans="1:15" x14ac:dyDescent="0.15">
      <c r="A124" s="29">
        <f>Data!A124</f>
        <v>123</v>
      </c>
      <c r="B124" s="39">
        <f>Data!D124</f>
        <v>0</v>
      </c>
      <c r="C124" s="38">
        <f>IF(Data!E124="Biking",1,0)</f>
        <v>0</v>
      </c>
      <c r="D124" s="38">
        <f>IF(AND(C124=1,Data!H124="White Oak - Green"),1,0)</f>
        <v>0</v>
      </c>
      <c r="E124" s="38">
        <f>IF(AND(C124=1,Data!H124="Whole Enchilada"),1,0)</f>
        <v>0</v>
      </c>
      <c r="F124" s="38">
        <f>IF(AND(C124=1,Data!H124="Stringers"),1,0)</f>
        <v>0</v>
      </c>
      <c r="G124" s="38">
        <f>IF(AND(C124=1,Data!H124="Riverwalk"),1,0)</f>
        <v>0</v>
      </c>
      <c r="H124" s="38">
        <f>IF(AND(C124=1,Data!H124="Greenway"),1,0)</f>
        <v>0</v>
      </c>
      <c r="I124" s="38">
        <f t="shared" si="27"/>
        <v>0</v>
      </c>
      <c r="J124" s="38">
        <f t="shared" si="28"/>
        <v>0</v>
      </c>
      <c r="K124" s="38">
        <f t="shared" si="29"/>
        <v>0</v>
      </c>
      <c r="L124" s="38">
        <f t="shared" si="30"/>
        <v>0</v>
      </c>
      <c r="M124" s="38">
        <f t="shared" si="31"/>
        <v>0</v>
      </c>
      <c r="N124" s="38">
        <f t="shared" si="32"/>
        <v>0</v>
      </c>
      <c r="O124" s="38">
        <f t="shared" si="33"/>
        <v>0</v>
      </c>
    </row>
    <row r="125" spans="1:15" x14ac:dyDescent="0.15">
      <c r="A125" s="29">
        <f>Data!A125</f>
        <v>124</v>
      </c>
      <c r="B125" s="39">
        <f>Data!D125</f>
        <v>0</v>
      </c>
      <c r="C125" s="38">
        <f>IF(Data!E125="Biking",1,0)</f>
        <v>0</v>
      </c>
      <c r="D125" s="38">
        <f>IF(AND(C125=1,Data!H125="White Oak - Green"),1,0)</f>
        <v>0</v>
      </c>
      <c r="E125" s="38">
        <f>IF(AND(C125=1,Data!H125="Whole Enchilada"),1,0)</f>
        <v>0</v>
      </c>
      <c r="F125" s="38">
        <f>IF(AND(C125=1,Data!H125="Stringers"),1,0)</f>
        <v>0</v>
      </c>
      <c r="G125" s="38">
        <f>IF(AND(C125=1,Data!H125="Riverwalk"),1,0)</f>
        <v>0</v>
      </c>
      <c r="H125" s="38">
        <f>IF(AND(C125=1,Data!H125="Greenway"),1,0)</f>
        <v>0</v>
      </c>
      <c r="I125" s="38">
        <f t="shared" si="27"/>
        <v>0</v>
      </c>
      <c r="J125" s="38">
        <f t="shared" si="28"/>
        <v>0</v>
      </c>
      <c r="K125" s="38">
        <f t="shared" si="29"/>
        <v>0</v>
      </c>
      <c r="L125" s="38">
        <f t="shared" si="30"/>
        <v>0</v>
      </c>
      <c r="M125" s="38">
        <f t="shared" si="31"/>
        <v>0</v>
      </c>
      <c r="N125" s="38">
        <f t="shared" si="32"/>
        <v>0</v>
      </c>
      <c r="O125" s="38">
        <f t="shared" si="33"/>
        <v>0</v>
      </c>
    </row>
    <row r="126" spans="1:15" x14ac:dyDescent="0.15">
      <c r="A126" s="29">
        <f>Data!A126</f>
        <v>125</v>
      </c>
      <c r="B126" s="39">
        <f>Data!D126</f>
        <v>0</v>
      </c>
      <c r="C126" s="38">
        <f>IF(Data!E126="Biking",1,0)</f>
        <v>0</v>
      </c>
      <c r="D126" s="38">
        <f>IF(AND(C126=1,Data!H126="White Oak - Green"),1,0)</f>
        <v>0</v>
      </c>
      <c r="E126" s="38">
        <f>IF(AND(C126=1,Data!H126="Whole Enchilada"),1,0)</f>
        <v>0</v>
      </c>
      <c r="F126" s="38">
        <f>IF(AND(C126=1,Data!H126="Stringers"),1,0)</f>
        <v>0</v>
      </c>
      <c r="G126" s="38">
        <f>IF(AND(C126=1,Data!H126="Riverwalk"),1,0)</f>
        <v>0</v>
      </c>
      <c r="H126" s="38">
        <f>IF(AND(C126=1,Data!H126="Greenway"),1,0)</f>
        <v>0</v>
      </c>
      <c r="I126" s="38">
        <f t="shared" si="27"/>
        <v>0</v>
      </c>
      <c r="J126" s="38">
        <f t="shared" si="28"/>
        <v>0</v>
      </c>
      <c r="K126" s="38">
        <f t="shared" si="29"/>
        <v>0</v>
      </c>
      <c r="L126" s="38">
        <f t="shared" si="30"/>
        <v>0</v>
      </c>
      <c r="M126" s="38">
        <f t="shared" si="31"/>
        <v>0</v>
      </c>
      <c r="N126" s="38">
        <f t="shared" si="32"/>
        <v>0</v>
      </c>
      <c r="O126" s="38">
        <f t="shared" si="33"/>
        <v>0</v>
      </c>
    </row>
    <row r="127" spans="1:15" x14ac:dyDescent="0.15">
      <c r="A127" s="29">
        <f>Data!A127</f>
        <v>126</v>
      </c>
      <c r="B127" s="39">
        <f>Data!D127</f>
        <v>0</v>
      </c>
      <c r="C127" s="38">
        <f>IF(Data!E127="Biking",1,0)</f>
        <v>0</v>
      </c>
      <c r="D127" s="38">
        <f>IF(AND(C127=1,Data!H127="White Oak - Green"),1,0)</f>
        <v>0</v>
      </c>
      <c r="E127" s="38">
        <f>IF(AND(C127=1,Data!H127="Whole Enchilada"),1,0)</f>
        <v>0</v>
      </c>
      <c r="F127" s="38">
        <f>IF(AND(C127=1,Data!H127="Stringers"),1,0)</f>
        <v>0</v>
      </c>
      <c r="G127" s="38">
        <f>IF(AND(C127=1,Data!H127="Riverwalk"),1,0)</f>
        <v>0</v>
      </c>
      <c r="H127" s="38">
        <f>IF(AND(C127=1,Data!H127="Greenway"),1,0)</f>
        <v>0</v>
      </c>
      <c r="I127" s="38">
        <f t="shared" si="27"/>
        <v>0</v>
      </c>
      <c r="J127" s="38">
        <f t="shared" si="28"/>
        <v>0</v>
      </c>
      <c r="K127" s="38">
        <f t="shared" si="29"/>
        <v>0</v>
      </c>
      <c r="L127" s="38">
        <f t="shared" si="30"/>
        <v>0</v>
      </c>
      <c r="M127" s="38">
        <f t="shared" si="31"/>
        <v>0</v>
      </c>
      <c r="N127" s="38">
        <f t="shared" si="32"/>
        <v>0</v>
      </c>
      <c r="O127" s="38">
        <f t="shared" si="33"/>
        <v>0</v>
      </c>
    </row>
    <row r="128" spans="1:15" x14ac:dyDescent="0.15">
      <c r="A128" s="29">
        <f>Data!A128</f>
        <v>127</v>
      </c>
      <c r="B128" s="39">
        <f>Data!D128</f>
        <v>0</v>
      </c>
      <c r="C128" s="38">
        <f>IF(Data!E128="Biking",1,0)</f>
        <v>0</v>
      </c>
      <c r="D128" s="38">
        <f>IF(AND(C128=1,Data!H128="White Oak - Green"),1,0)</f>
        <v>0</v>
      </c>
      <c r="E128" s="38">
        <f>IF(AND(C128=1,Data!H128="Whole Enchilada"),1,0)</f>
        <v>0</v>
      </c>
      <c r="F128" s="38">
        <f>IF(AND(C128=1,Data!H128="Stringers"),1,0)</f>
        <v>0</v>
      </c>
      <c r="G128" s="38">
        <f>IF(AND(C128=1,Data!H128="Riverwalk"),1,0)</f>
        <v>0</v>
      </c>
      <c r="H128" s="38">
        <f>IF(AND(C128=1,Data!H128="Greenway"),1,0)</f>
        <v>0</v>
      </c>
      <c r="I128" s="38">
        <f t="shared" si="27"/>
        <v>0</v>
      </c>
      <c r="J128" s="38">
        <f t="shared" si="28"/>
        <v>0</v>
      </c>
      <c r="K128" s="38">
        <f t="shared" si="29"/>
        <v>0</v>
      </c>
      <c r="L128" s="38">
        <f t="shared" si="30"/>
        <v>0</v>
      </c>
      <c r="M128" s="38">
        <f t="shared" si="31"/>
        <v>0</v>
      </c>
      <c r="N128" s="38">
        <f t="shared" si="32"/>
        <v>0</v>
      </c>
      <c r="O128" s="38">
        <f t="shared" si="33"/>
        <v>0</v>
      </c>
    </row>
    <row r="129" spans="1:15" x14ac:dyDescent="0.15">
      <c r="A129" s="29">
        <f>Data!A129</f>
        <v>128</v>
      </c>
      <c r="B129" s="39">
        <f>Data!D129</f>
        <v>0</v>
      </c>
      <c r="C129" s="38">
        <f>IF(Data!E129="Biking",1,0)</f>
        <v>0</v>
      </c>
      <c r="D129" s="38">
        <f>IF(AND(C129=1,Data!H129="White Oak - Green"),1,0)</f>
        <v>0</v>
      </c>
      <c r="E129" s="38">
        <f>IF(AND(C129=1,Data!H129="Whole Enchilada"),1,0)</f>
        <v>0</v>
      </c>
      <c r="F129" s="38">
        <f>IF(AND(C129=1,Data!H129="Stringers"),1,0)</f>
        <v>0</v>
      </c>
      <c r="G129" s="38">
        <f>IF(AND(C129=1,Data!H129="Riverwalk"),1,0)</f>
        <v>0</v>
      </c>
      <c r="H129" s="38">
        <f>IF(AND(C129=1,Data!H129="Greenway"),1,0)</f>
        <v>0</v>
      </c>
      <c r="I129" s="38">
        <f t="shared" si="27"/>
        <v>0</v>
      </c>
      <c r="J129" s="38">
        <f t="shared" si="28"/>
        <v>0</v>
      </c>
      <c r="K129" s="38">
        <f t="shared" si="29"/>
        <v>0</v>
      </c>
      <c r="L129" s="38">
        <f t="shared" si="30"/>
        <v>0</v>
      </c>
      <c r="M129" s="38">
        <f t="shared" si="31"/>
        <v>0</v>
      </c>
      <c r="N129" s="38">
        <f t="shared" si="32"/>
        <v>0</v>
      </c>
      <c r="O129" s="38">
        <f t="shared" si="33"/>
        <v>0</v>
      </c>
    </row>
    <row r="130" spans="1:15" x14ac:dyDescent="0.15">
      <c r="A130" s="29">
        <f>Data!A130</f>
        <v>129</v>
      </c>
      <c r="B130" s="39">
        <f>Data!D130</f>
        <v>0</v>
      </c>
      <c r="C130" s="38">
        <f>IF(Data!E130="Biking",1,0)</f>
        <v>0</v>
      </c>
      <c r="D130" s="38">
        <f>IF(AND(C130=1,Data!H130="White Oak - Green"),1,0)</f>
        <v>0</v>
      </c>
      <c r="E130" s="38">
        <f>IF(AND(C130=1,Data!H130="Whole Enchilada"),1,0)</f>
        <v>0</v>
      </c>
      <c r="F130" s="38">
        <f>IF(AND(C130=1,Data!H130="Stringers"),1,0)</f>
        <v>0</v>
      </c>
      <c r="G130" s="38">
        <f>IF(AND(C130=1,Data!H130="Riverwalk"),1,0)</f>
        <v>0</v>
      </c>
      <c r="H130" s="38">
        <f>IF(AND(C130=1,Data!H130="Greenway"),1,0)</f>
        <v>0</v>
      </c>
      <c r="I130" s="38">
        <f t="shared" si="27"/>
        <v>0</v>
      </c>
      <c r="J130" s="38">
        <f t="shared" si="28"/>
        <v>0</v>
      </c>
      <c r="K130" s="38">
        <f t="shared" si="29"/>
        <v>0</v>
      </c>
      <c r="L130" s="38">
        <f t="shared" si="30"/>
        <v>0</v>
      </c>
      <c r="M130" s="38">
        <f t="shared" si="31"/>
        <v>0</v>
      </c>
      <c r="N130" s="38">
        <f t="shared" si="32"/>
        <v>0</v>
      </c>
      <c r="O130" s="38">
        <f t="shared" si="33"/>
        <v>0</v>
      </c>
    </row>
    <row r="131" spans="1:15" x14ac:dyDescent="0.15">
      <c r="A131" s="29">
        <f>Data!A131</f>
        <v>0</v>
      </c>
      <c r="B131" s="39">
        <f>Data!D131</f>
        <v>0</v>
      </c>
      <c r="C131" s="38">
        <f>IF(Data!E131="Biking",1,0)</f>
        <v>0</v>
      </c>
      <c r="D131" s="38">
        <f>IF(AND(C131=1,Data!H131="White Oak - Green"),1,0)</f>
        <v>0</v>
      </c>
      <c r="E131" s="38">
        <f>IF(AND(C131=1,Data!H131="Whole Enchilada"),1,0)</f>
        <v>0</v>
      </c>
      <c r="F131" s="38">
        <f>IF(AND(C131=1,Data!H131="Stringers"),1,0)</f>
        <v>0</v>
      </c>
      <c r="G131" s="38">
        <f>IF(AND(C131=1,Data!H131="Riverwalk"),1,0)</f>
        <v>0</v>
      </c>
      <c r="H131" s="38">
        <f>IF(AND(C131=1,Data!H131="Greenway"),1,0)</f>
        <v>0</v>
      </c>
      <c r="I131" s="38">
        <f t="shared" si="27"/>
        <v>0</v>
      </c>
      <c r="J131" s="38">
        <f t="shared" si="28"/>
        <v>0</v>
      </c>
      <c r="K131" s="38">
        <f t="shared" si="29"/>
        <v>0</v>
      </c>
      <c r="L131" s="38">
        <f t="shared" si="30"/>
        <v>0</v>
      </c>
      <c r="M131" s="38">
        <f t="shared" si="31"/>
        <v>0</v>
      </c>
      <c r="N131" s="38">
        <f t="shared" si="32"/>
        <v>0</v>
      </c>
      <c r="O131" s="38">
        <f t="shared" si="33"/>
        <v>0</v>
      </c>
    </row>
    <row r="132" spans="1:15" x14ac:dyDescent="0.15">
      <c r="A132" s="29">
        <f>Data!A132</f>
        <v>0</v>
      </c>
      <c r="B132" s="39">
        <f>Data!D132</f>
        <v>0</v>
      </c>
      <c r="C132" s="38">
        <f>IF(Data!E132="Biking",1,0)</f>
        <v>0</v>
      </c>
      <c r="D132" s="38">
        <f>IF(AND(C132=1,Data!H132="White Oak - Green"),1,0)</f>
        <v>0</v>
      </c>
      <c r="E132" s="38">
        <f>IF(AND(C132=1,Data!H132="Whole Enchilada"),1,0)</f>
        <v>0</v>
      </c>
      <c r="F132" s="38">
        <f>IF(AND(C132=1,Data!H132="Stringers"),1,0)</f>
        <v>0</v>
      </c>
      <c r="G132" s="38">
        <f>IF(AND(C132=1,Data!H132="Riverwalk"),1,0)</f>
        <v>0</v>
      </c>
      <c r="H132" s="38">
        <f>IF(AND(C132=1,Data!H132="Greenway"),1,0)</f>
        <v>0</v>
      </c>
      <c r="I132" s="38">
        <f t="shared" si="27"/>
        <v>0</v>
      </c>
      <c r="J132" s="38">
        <f t="shared" si="28"/>
        <v>0</v>
      </c>
      <c r="K132" s="38">
        <f t="shared" si="29"/>
        <v>0</v>
      </c>
      <c r="L132" s="38">
        <f t="shared" si="30"/>
        <v>0</v>
      </c>
      <c r="M132" s="38">
        <f t="shared" si="31"/>
        <v>0</v>
      </c>
      <c r="N132" s="38">
        <f t="shared" si="32"/>
        <v>0</v>
      </c>
      <c r="O132" s="38">
        <f t="shared" si="33"/>
        <v>0</v>
      </c>
    </row>
    <row r="133" spans="1:15" x14ac:dyDescent="0.15">
      <c r="A133" s="29">
        <f>Data!A133</f>
        <v>0</v>
      </c>
      <c r="B133" s="39">
        <f>Data!D133</f>
        <v>0</v>
      </c>
      <c r="C133" s="38">
        <f>IF(Data!E133="Biking",1,0)</f>
        <v>0</v>
      </c>
      <c r="D133" s="38">
        <f>IF(AND(C133=1,Data!H133="White Oak - Green"),1,0)</f>
        <v>0</v>
      </c>
      <c r="E133" s="38">
        <f>IF(AND(C133=1,Data!H133="Whole Enchilada"),1,0)</f>
        <v>0</v>
      </c>
      <c r="F133" s="38">
        <f>IF(AND(C133=1,Data!H133="Stringers"),1,0)</f>
        <v>0</v>
      </c>
      <c r="G133" s="38">
        <f>IF(AND(C133=1,Data!H133="Riverwalk"),1,0)</f>
        <v>0</v>
      </c>
      <c r="H133" s="38">
        <f>IF(AND(C133=1,Data!H133="Greenway"),1,0)</f>
        <v>0</v>
      </c>
      <c r="I133" s="38">
        <f t="shared" si="27"/>
        <v>0</v>
      </c>
      <c r="J133" s="38">
        <f t="shared" si="28"/>
        <v>0</v>
      </c>
      <c r="K133" s="38">
        <f t="shared" si="29"/>
        <v>0</v>
      </c>
      <c r="L133" s="38">
        <f t="shared" si="30"/>
        <v>0</v>
      </c>
      <c r="M133" s="38">
        <f t="shared" si="31"/>
        <v>0</v>
      </c>
      <c r="N133" s="38">
        <f t="shared" si="32"/>
        <v>0</v>
      </c>
      <c r="O133" s="38">
        <f t="shared" si="33"/>
        <v>0</v>
      </c>
    </row>
    <row r="134" spans="1:15" x14ac:dyDescent="0.15">
      <c r="A134" s="29">
        <f>Data!A134</f>
        <v>0</v>
      </c>
      <c r="B134" s="39">
        <f>Data!D134</f>
        <v>0</v>
      </c>
      <c r="C134" s="38">
        <f>IF(Data!E134="Biking",1,0)</f>
        <v>0</v>
      </c>
      <c r="D134" s="38">
        <f>IF(AND(C134=1,Data!H134="White Oak - Green"),1,0)</f>
        <v>0</v>
      </c>
      <c r="E134" s="38">
        <f>IF(AND(C134=1,Data!H134="Whole Enchilada"),1,0)</f>
        <v>0</v>
      </c>
      <c r="F134" s="38">
        <f>IF(AND(C134=1,Data!H134="Stringers"),1,0)</f>
        <v>0</v>
      </c>
      <c r="G134" s="38">
        <f>IF(AND(C134=1,Data!H134="Riverwalk"),1,0)</f>
        <v>0</v>
      </c>
      <c r="H134" s="38">
        <f>IF(AND(C134=1,Data!H134="Greenway"),1,0)</f>
        <v>0</v>
      </c>
      <c r="I134" s="38">
        <f t="shared" si="27"/>
        <v>0</v>
      </c>
      <c r="J134" s="38">
        <f t="shared" si="28"/>
        <v>0</v>
      </c>
      <c r="K134" s="38">
        <f t="shared" si="29"/>
        <v>0</v>
      </c>
      <c r="L134" s="38">
        <f t="shared" si="30"/>
        <v>0</v>
      </c>
      <c r="M134" s="38">
        <f t="shared" si="31"/>
        <v>0</v>
      </c>
      <c r="N134" s="38">
        <f t="shared" si="32"/>
        <v>0</v>
      </c>
      <c r="O134" s="38">
        <f t="shared" si="33"/>
        <v>0</v>
      </c>
    </row>
    <row r="135" spans="1:15" x14ac:dyDescent="0.15">
      <c r="A135" s="29">
        <f>Data!A135</f>
        <v>0</v>
      </c>
      <c r="B135" s="39">
        <f>Data!D135</f>
        <v>0</v>
      </c>
      <c r="C135" s="38">
        <f>IF(Data!E135="Biking",1,0)</f>
        <v>0</v>
      </c>
      <c r="D135" s="38">
        <f>IF(AND(C135=1,Data!H135="White Oak - Green"),1,0)</f>
        <v>0</v>
      </c>
      <c r="E135" s="38">
        <f>IF(AND(C135=1,Data!H135="Whole Enchilada"),1,0)</f>
        <v>0</v>
      </c>
      <c r="F135" s="38">
        <f>IF(AND(C135=1,Data!H135="Stringers"),1,0)</f>
        <v>0</v>
      </c>
      <c r="G135" s="38">
        <f>IF(AND(C135=1,Data!H135="Riverwalk"),1,0)</f>
        <v>0</v>
      </c>
      <c r="H135" s="38">
        <f>IF(AND(C135=1,Data!H135="Greenway"),1,0)</f>
        <v>0</v>
      </c>
      <c r="I135" s="38">
        <f t="shared" si="27"/>
        <v>0</v>
      </c>
      <c r="J135" s="38">
        <f t="shared" si="28"/>
        <v>0</v>
      </c>
      <c r="K135" s="38">
        <f t="shared" si="29"/>
        <v>0</v>
      </c>
      <c r="L135" s="38">
        <f t="shared" si="30"/>
        <v>0</v>
      </c>
      <c r="M135" s="38">
        <f t="shared" si="31"/>
        <v>0</v>
      </c>
      <c r="N135" s="38">
        <f t="shared" si="32"/>
        <v>0</v>
      </c>
      <c r="O135" s="38">
        <f t="shared" si="33"/>
        <v>0</v>
      </c>
    </row>
    <row r="136" spans="1:15" x14ac:dyDescent="0.15">
      <c r="A136" s="29">
        <f>Data!A136</f>
        <v>0</v>
      </c>
      <c r="B136" s="39">
        <f>Data!D136</f>
        <v>0</v>
      </c>
      <c r="C136" s="38">
        <f>IF(Data!E136="Biking",1,0)</f>
        <v>0</v>
      </c>
      <c r="D136" s="38">
        <f>IF(AND(C136=1,Data!H136="White Oak - Green"),1,0)</f>
        <v>0</v>
      </c>
      <c r="E136" s="38">
        <f>IF(AND(C136=1,Data!H136="Whole Enchilada"),1,0)</f>
        <v>0</v>
      </c>
      <c r="F136" s="38">
        <f>IF(AND(C136=1,Data!H136="Stringers"),1,0)</f>
        <v>0</v>
      </c>
      <c r="G136" s="38">
        <f>IF(AND(C136=1,Data!H136="Riverwalk"),1,0)</f>
        <v>0</v>
      </c>
      <c r="H136" s="38">
        <f>IF(AND(C136=1,Data!H136="Greenway"),1,0)</f>
        <v>0</v>
      </c>
      <c r="I136" s="38">
        <f t="shared" si="27"/>
        <v>0</v>
      </c>
      <c r="J136" s="38">
        <f t="shared" si="28"/>
        <v>0</v>
      </c>
      <c r="K136" s="38">
        <f t="shared" si="29"/>
        <v>0</v>
      </c>
      <c r="L136" s="38">
        <f t="shared" si="30"/>
        <v>0</v>
      </c>
      <c r="M136" s="38">
        <f t="shared" si="31"/>
        <v>0</v>
      </c>
      <c r="N136" s="38">
        <f t="shared" si="32"/>
        <v>0</v>
      </c>
      <c r="O136" s="38">
        <f t="shared" si="33"/>
        <v>0</v>
      </c>
    </row>
    <row r="137" spans="1:15" x14ac:dyDescent="0.15">
      <c r="A137" s="29">
        <f>Data!A137</f>
        <v>0</v>
      </c>
      <c r="B137" s="39">
        <f>Data!D137</f>
        <v>0</v>
      </c>
      <c r="C137" s="38">
        <f>IF(Data!E137="Biking",1,0)</f>
        <v>0</v>
      </c>
      <c r="D137" s="38">
        <f>IF(AND(C137=1,Data!H137="White Oak - Green"),1,0)</f>
        <v>0</v>
      </c>
      <c r="E137" s="38">
        <f>IF(AND(C137=1,Data!H137="Whole Enchilada"),1,0)</f>
        <v>0</v>
      </c>
      <c r="F137" s="38">
        <f>IF(AND(C137=1,Data!H137="Stringers"),1,0)</f>
        <v>0</v>
      </c>
      <c r="G137" s="38">
        <f>IF(AND(C137=1,Data!H137="Riverwalk"),1,0)</f>
        <v>0</v>
      </c>
      <c r="H137" s="38">
        <f>IF(AND(C137=1,Data!H137="Greenway"),1,0)</f>
        <v>0</v>
      </c>
      <c r="I137" s="38">
        <f t="shared" si="27"/>
        <v>0</v>
      </c>
      <c r="J137" s="38">
        <f t="shared" si="28"/>
        <v>0</v>
      </c>
      <c r="K137" s="38">
        <f t="shared" si="29"/>
        <v>0</v>
      </c>
      <c r="L137" s="38">
        <f t="shared" si="30"/>
        <v>0</v>
      </c>
      <c r="M137" s="38">
        <f t="shared" si="31"/>
        <v>0</v>
      </c>
      <c r="N137" s="38">
        <f t="shared" si="32"/>
        <v>0</v>
      </c>
      <c r="O137" s="38">
        <f t="shared" si="33"/>
        <v>0</v>
      </c>
    </row>
    <row r="138" spans="1:15" x14ac:dyDescent="0.15">
      <c r="A138" s="29">
        <f>Data!A138</f>
        <v>0</v>
      </c>
      <c r="B138" s="39">
        <f>Data!D138</f>
        <v>0</v>
      </c>
      <c r="C138" s="38">
        <f>IF(Data!E138="Biking",1,0)</f>
        <v>0</v>
      </c>
      <c r="D138" s="38">
        <f>IF(AND(C138=1,Data!H138="White Oak - Green"),1,0)</f>
        <v>0</v>
      </c>
      <c r="E138" s="38">
        <f>IF(AND(C138=1,Data!H138="Whole Enchilada"),1,0)</f>
        <v>0</v>
      </c>
      <c r="F138" s="38">
        <f>IF(AND(C138=1,Data!H138="Stringers"),1,0)</f>
        <v>0</v>
      </c>
      <c r="G138" s="38">
        <f>IF(AND(C138=1,Data!H138="Riverwalk"),1,0)</f>
        <v>0</v>
      </c>
      <c r="H138" s="38">
        <f>IF(AND(C138=1,Data!H138="Greenway"),1,0)</f>
        <v>0</v>
      </c>
      <c r="I138" s="38">
        <f t="shared" si="27"/>
        <v>0</v>
      </c>
      <c r="J138" s="38">
        <f t="shared" si="28"/>
        <v>0</v>
      </c>
      <c r="K138" s="38">
        <f t="shared" si="29"/>
        <v>0</v>
      </c>
      <c r="L138" s="38">
        <f t="shared" si="30"/>
        <v>0</v>
      </c>
      <c r="M138" s="38">
        <f t="shared" si="31"/>
        <v>0</v>
      </c>
      <c r="N138" s="38">
        <f t="shared" si="32"/>
        <v>0</v>
      </c>
      <c r="O138" s="38">
        <f t="shared" si="33"/>
        <v>0</v>
      </c>
    </row>
    <row r="139" spans="1:15" x14ac:dyDescent="0.15">
      <c r="A139" s="29">
        <f>Data!A139</f>
        <v>0</v>
      </c>
      <c r="B139" s="39">
        <f>Data!D139</f>
        <v>0</v>
      </c>
      <c r="C139" s="38">
        <f>IF(Data!E139="Biking",1,0)</f>
        <v>0</v>
      </c>
      <c r="D139" s="38">
        <f>IF(AND(C139=1,Data!H139="White Oak - Green"),1,0)</f>
        <v>0</v>
      </c>
      <c r="E139" s="38">
        <f>IF(AND(C139=1,Data!H139="Whole Enchilada"),1,0)</f>
        <v>0</v>
      </c>
      <c r="F139" s="38">
        <f>IF(AND(C139=1,Data!H139="Stringers"),1,0)</f>
        <v>0</v>
      </c>
      <c r="G139" s="38">
        <f>IF(AND(C139=1,Data!H139="Riverwalk"),1,0)</f>
        <v>0</v>
      </c>
      <c r="H139" s="38">
        <f>IF(AND(C139=1,Data!H139="Greenway"),1,0)</f>
        <v>0</v>
      </c>
      <c r="I139" s="38">
        <f t="shared" si="27"/>
        <v>0</v>
      </c>
      <c r="J139" s="38">
        <f t="shared" si="28"/>
        <v>0</v>
      </c>
      <c r="K139" s="38">
        <f t="shared" si="29"/>
        <v>0</v>
      </c>
      <c r="L139" s="38">
        <f t="shared" si="30"/>
        <v>0</v>
      </c>
      <c r="M139" s="38">
        <f t="shared" si="31"/>
        <v>0</v>
      </c>
      <c r="N139" s="38">
        <f t="shared" si="32"/>
        <v>0</v>
      </c>
      <c r="O139" s="38">
        <f t="shared" si="33"/>
        <v>0</v>
      </c>
    </row>
    <row r="140" spans="1:15" x14ac:dyDescent="0.15">
      <c r="A140" s="29">
        <f>Data!A140</f>
        <v>0</v>
      </c>
      <c r="B140" s="39">
        <f>Data!D140</f>
        <v>0</v>
      </c>
      <c r="C140" s="38">
        <f>IF(Data!E140="Biking",1,0)</f>
        <v>0</v>
      </c>
      <c r="D140" s="38">
        <f>IF(AND(C140=1,Data!H140="White Oak - Green"),1,0)</f>
        <v>0</v>
      </c>
      <c r="E140" s="38">
        <f>IF(AND(C140=1,Data!H140="Whole Enchilada"),1,0)</f>
        <v>0</v>
      </c>
      <c r="F140" s="38">
        <f>IF(AND(C140=1,Data!H140="Stringers"),1,0)</f>
        <v>0</v>
      </c>
      <c r="G140" s="38">
        <f>IF(AND(C140=1,Data!H140="Riverwalk"),1,0)</f>
        <v>0</v>
      </c>
      <c r="H140" s="38">
        <f>IF(AND(C140=1,Data!H140="Greenway"),1,0)</f>
        <v>0</v>
      </c>
      <c r="I140" s="38">
        <f t="shared" si="27"/>
        <v>0</v>
      </c>
      <c r="J140" s="38">
        <f t="shared" si="28"/>
        <v>0</v>
      </c>
      <c r="K140" s="38">
        <f t="shared" si="29"/>
        <v>0</v>
      </c>
      <c r="L140" s="38">
        <f t="shared" si="30"/>
        <v>0</v>
      </c>
      <c r="M140" s="38">
        <f t="shared" si="31"/>
        <v>0</v>
      </c>
      <c r="N140" s="38">
        <f t="shared" si="32"/>
        <v>0</v>
      </c>
      <c r="O140" s="38">
        <f t="shared" si="33"/>
        <v>0</v>
      </c>
    </row>
    <row r="141" spans="1:15" x14ac:dyDescent="0.15">
      <c r="A141" s="29">
        <f>Data!A141</f>
        <v>0</v>
      </c>
      <c r="B141" s="39">
        <f>Data!D141</f>
        <v>0</v>
      </c>
      <c r="C141" s="38">
        <f>IF(Data!E141="Biking",1,0)</f>
        <v>0</v>
      </c>
      <c r="D141" s="38">
        <f>IF(AND(C141=1,Data!H141="White Oak - Green"),1,0)</f>
        <v>0</v>
      </c>
      <c r="E141" s="38">
        <f>IF(AND(C141=1,Data!H141="Whole Enchilada"),1,0)</f>
        <v>0</v>
      </c>
      <c r="F141" s="38">
        <f>IF(AND(C141=1,Data!H141="Stringers"),1,0)</f>
        <v>0</v>
      </c>
      <c r="G141" s="38">
        <f>IF(AND(C141=1,Data!H141="Riverwalk"),1,0)</f>
        <v>0</v>
      </c>
      <c r="H141" s="38">
        <f>IF(AND(C141=1,Data!H141="Greenway"),1,0)</f>
        <v>0</v>
      </c>
      <c r="I141" s="38">
        <f t="shared" si="27"/>
        <v>0</v>
      </c>
      <c r="J141" s="38">
        <f t="shared" si="28"/>
        <v>0</v>
      </c>
      <c r="K141" s="38">
        <f t="shared" si="29"/>
        <v>0</v>
      </c>
      <c r="L141" s="38">
        <f t="shared" si="30"/>
        <v>0</v>
      </c>
      <c r="M141" s="38">
        <f t="shared" si="31"/>
        <v>0</v>
      </c>
      <c r="N141" s="38">
        <f t="shared" si="32"/>
        <v>0</v>
      </c>
      <c r="O141" s="38">
        <f t="shared" si="33"/>
        <v>0</v>
      </c>
    </row>
    <row r="142" spans="1:15" x14ac:dyDescent="0.15">
      <c r="A142" s="29">
        <f>Data!A142</f>
        <v>0</v>
      </c>
      <c r="B142" s="39">
        <f>Data!D142</f>
        <v>0</v>
      </c>
      <c r="C142" s="38">
        <f>IF(Data!E142="Biking",1,0)</f>
        <v>0</v>
      </c>
      <c r="D142" s="38">
        <f>IF(AND(C142=1,Data!H142="White Oak - Green"),1,0)</f>
        <v>0</v>
      </c>
      <c r="E142" s="38">
        <f>IF(AND(C142=1,Data!H142="Whole Enchilada"),1,0)</f>
        <v>0</v>
      </c>
      <c r="F142" s="38">
        <f>IF(AND(C142=1,Data!H142="Stringers"),1,0)</f>
        <v>0</v>
      </c>
      <c r="G142" s="38">
        <f>IF(AND(C142=1,Data!H142="Riverwalk"),1,0)</f>
        <v>0</v>
      </c>
      <c r="H142" s="38">
        <f>IF(AND(C142=1,Data!H142="Greenway"),1,0)</f>
        <v>0</v>
      </c>
      <c r="I142" s="38">
        <f t="shared" si="27"/>
        <v>0</v>
      </c>
      <c r="J142" s="38">
        <f t="shared" si="28"/>
        <v>0</v>
      </c>
      <c r="K142" s="38">
        <f t="shared" si="29"/>
        <v>0</v>
      </c>
      <c r="L142" s="38">
        <f t="shared" si="30"/>
        <v>0</v>
      </c>
      <c r="M142" s="38">
        <f t="shared" si="31"/>
        <v>0</v>
      </c>
      <c r="N142" s="38">
        <f t="shared" si="32"/>
        <v>0</v>
      </c>
      <c r="O142" s="38">
        <f t="shared" si="33"/>
        <v>0</v>
      </c>
    </row>
    <row r="143" spans="1:15" x14ac:dyDescent="0.15">
      <c r="A143" s="29">
        <f>Data!A143</f>
        <v>0</v>
      </c>
      <c r="B143" s="39">
        <f>Data!D143</f>
        <v>0</v>
      </c>
      <c r="C143" s="38">
        <f>IF(Data!E143="Biking",1,0)</f>
        <v>0</v>
      </c>
      <c r="D143" s="38">
        <f>IF(AND(C143=1,Data!H143="White Oak - Green"),1,0)</f>
        <v>0</v>
      </c>
      <c r="E143" s="38">
        <f>IF(AND(C143=1,Data!H143="Whole Enchilada"),1,0)</f>
        <v>0</v>
      </c>
      <c r="F143" s="38">
        <f>IF(AND(C143=1,Data!H143="Stringers"),1,0)</f>
        <v>0</v>
      </c>
      <c r="G143" s="38">
        <f>IF(AND(C143=1,Data!H143="Riverwalk"),1,0)</f>
        <v>0</v>
      </c>
      <c r="H143" s="38">
        <f>IF(AND(C143=1,Data!H143="Greenway"),1,0)</f>
        <v>0</v>
      </c>
      <c r="I143" s="38">
        <f t="shared" si="27"/>
        <v>0</v>
      </c>
      <c r="J143" s="38">
        <f t="shared" si="28"/>
        <v>0</v>
      </c>
      <c r="K143" s="38">
        <f t="shared" si="29"/>
        <v>0</v>
      </c>
      <c r="L143" s="38">
        <f t="shared" si="30"/>
        <v>0</v>
      </c>
      <c r="M143" s="38">
        <f t="shared" si="31"/>
        <v>0</v>
      </c>
      <c r="N143" s="38">
        <f t="shared" si="32"/>
        <v>0</v>
      </c>
      <c r="O143" s="38">
        <f t="shared" si="33"/>
        <v>0</v>
      </c>
    </row>
    <row r="144" spans="1:15" x14ac:dyDescent="0.15">
      <c r="A144" s="29">
        <f>Data!A144</f>
        <v>0</v>
      </c>
      <c r="B144" s="39">
        <f>Data!D144</f>
        <v>0</v>
      </c>
      <c r="C144" s="38">
        <f>IF(Data!E144="Biking",1,0)</f>
        <v>0</v>
      </c>
      <c r="D144" s="38">
        <f>IF(AND(C144=1,Data!H144="White Oak - Green"),1,0)</f>
        <v>0</v>
      </c>
      <c r="E144" s="38">
        <f>IF(AND(C144=1,Data!H144="Whole Enchilada"),1,0)</f>
        <v>0</v>
      </c>
      <c r="F144" s="38">
        <f>IF(AND(C144=1,Data!H144="Stringers"),1,0)</f>
        <v>0</v>
      </c>
      <c r="G144" s="38">
        <f>IF(AND(C144=1,Data!H144="Riverwalk"),1,0)</f>
        <v>0</v>
      </c>
      <c r="H144" s="38">
        <f>IF(AND(C144=1,Data!H144="Greenway"),1,0)</f>
        <v>0</v>
      </c>
      <c r="I144" s="38">
        <f t="shared" si="27"/>
        <v>0</v>
      </c>
      <c r="J144" s="38">
        <f t="shared" si="28"/>
        <v>0</v>
      </c>
      <c r="K144" s="38">
        <f t="shared" si="29"/>
        <v>0</v>
      </c>
      <c r="L144" s="38">
        <f t="shared" si="30"/>
        <v>0</v>
      </c>
      <c r="M144" s="38">
        <f t="shared" si="31"/>
        <v>0</v>
      </c>
      <c r="N144" s="38">
        <f t="shared" si="32"/>
        <v>0</v>
      </c>
      <c r="O144" s="38">
        <f t="shared" si="33"/>
        <v>0</v>
      </c>
    </row>
    <row r="145" spans="1:15" x14ac:dyDescent="0.15">
      <c r="A145" s="29">
        <f>Data!A145</f>
        <v>0</v>
      </c>
      <c r="B145" s="39">
        <f>Data!D145</f>
        <v>0</v>
      </c>
      <c r="C145" s="38">
        <f>IF(Data!E145="Biking",1,0)</f>
        <v>0</v>
      </c>
      <c r="D145" s="38">
        <f>IF(AND(C145=1,Data!H145="White Oak - Green"),1,0)</f>
        <v>0</v>
      </c>
      <c r="E145" s="38">
        <f>IF(AND(C145=1,Data!H145="Whole Enchilada"),1,0)</f>
        <v>0</v>
      </c>
      <c r="F145" s="38">
        <f>IF(AND(C145=1,Data!H145="Stringers"),1,0)</f>
        <v>0</v>
      </c>
      <c r="G145" s="38">
        <f>IF(AND(C145=1,Data!H145="Riverwalk"),1,0)</f>
        <v>0</v>
      </c>
      <c r="H145" s="38">
        <f>IF(AND(C145=1,Data!H145="Greenway"),1,0)</f>
        <v>0</v>
      </c>
      <c r="I145" s="38">
        <f t="shared" si="27"/>
        <v>0</v>
      </c>
      <c r="J145" s="38">
        <f t="shared" si="28"/>
        <v>0</v>
      </c>
      <c r="K145" s="38">
        <f t="shared" si="29"/>
        <v>0</v>
      </c>
      <c r="L145" s="38">
        <f t="shared" si="30"/>
        <v>0</v>
      </c>
      <c r="M145" s="38">
        <f t="shared" si="31"/>
        <v>0</v>
      </c>
      <c r="N145" s="38">
        <f t="shared" si="32"/>
        <v>0</v>
      </c>
      <c r="O145" s="38">
        <f t="shared" si="33"/>
        <v>0</v>
      </c>
    </row>
    <row r="146" spans="1:15" x14ac:dyDescent="0.15">
      <c r="A146" s="29">
        <f>Data!A146</f>
        <v>0</v>
      </c>
      <c r="B146" s="39">
        <f>Data!D146</f>
        <v>0</v>
      </c>
      <c r="C146" s="38">
        <f>IF(Data!E146="Biking",1,0)</f>
        <v>0</v>
      </c>
      <c r="D146" s="38">
        <f>IF(AND(C146=1,Data!H146="White Oak - Green"),1,0)</f>
        <v>0</v>
      </c>
      <c r="E146" s="38">
        <f>IF(AND(C146=1,Data!H146="Whole Enchilada"),1,0)</f>
        <v>0</v>
      </c>
      <c r="F146" s="38">
        <f>IF(AND(C146=1,Data!H146="Stringers"),1,0)</f>
        <v>0</v>
      </c>
      <c r="G146" s="38">
        <f>IF(AND(C146=1,Data!H146="Riverwalk"),1,0)</f>
        <v>0</v>
      </c>
      <c r="H146" s="38">
        <f>IF(AND(C146=1,Data!H146="Greenway"),1,0)</f>
        <v>0</v>
      </c>
      <c r="I146" s="38">
        <f t="shared" si="27"/>
        <v>0</v>
      </c>
      <c r="J146" s="38">
        <f t="shared" si="28"/>
        <v>0</v>
      </c>
      <c r="K146" s="38">
        <f t="shared" si="29"/>
        <v>0</v>
      </c>
      <c r="L146" s="38">
        <f t="shared" si="30"/>
        <v>0</v>
      </c>
      <c r="M146" s="38">
        <f t="shared" si="31"/>
        <v>0</v>
      </c>
      <c r="N146" s="38">
        <f t="shared" si="32"/>
        <v>0</v>
      </c>
      <c r="O146" s="38">
        <f t="shared" si="33"/>
        <v>0</v>
      </c>
    </row>
    <row r="147" spans="1:15" x14ac:dyDescent="0.15">
      <c r="A147" s="29">
        <f>Data!A147</f>
        <v>0</v>
      </c>
      <c r="B147" s="39">
        <f>Data!D147</f>
        <v>0</v>
      </c>
      <c r="C147" s="38">
        <f>IF(Data!E147="Biking",1,0)</f>
        <v>0</v>
      </c>
      <c r="D147" s="38">
        <f>IF(AND(C147=1,Data!H147="White Oak - Green"),1,0)</f>
        <v>0</v>
      </c>
      <c r="E147" s="38">
        <f>IF(AND(C147=1,Data!H147="Whole Enchilada"),1,0)</f>
        <v>0</v>
      </c>
      <c r="F147" s="38">
        <f>IF(AND(C147=1,Data!H147="Stringers"),1,0)</f>
        <v>0</v>
      </c>
      <c r="G147" s="38">
        <f>IF(AND(C147=1,Data!H147="Riverwalk"),1,0)</f>
        <v>0</v>
      </c>
      <c r="H147" s="38">
        <f>IF(AND(C147=1,Data!H147="Greenway"),1,0)</f>
        <v>0</v>
      </c>
      <c r="I147" s="38">
        <f t="shared" si="27"/>
        <v>0</v>
      </c>
      <c r="J147" s="38">
        <f t="shared" si="28"/>
        <v>0</v>
      </c>
      <c r="K147" s="38">
        <f t="shared" si="29"/>
        <v>0</v>
      </c>
      <c r="L147" s="38">
        <f t="shared" si="30"/>
        <v>0</v>
      </c>
      <c r="M147" s="38">
        <f t="shared" si="31"/>
        <v>0</v>
      </c>
      <c r="N147" s="38">
        <f t="shared" si="32"/>
        <v>0</v>
      </c>
      <c r="O147" s="38">
        <f t="shared" si="33"/>
        <v>0</v>
      </c>
    </row>
    <row r="148" spans="1:15" x14ac:dyDescent="0.15">
      <c r="A148" s="29">
        <f>Data!A148</f>
        <v>0</v>
      </c>
      <c r="B148" s="39">
        <f>Data!D148</f>
        <v>0</v>
      </c>
      <c r="C148" s="38">
        <f>IF(Data!E148="Biking",1,0)</f>
        <v>0</v>
      </c>
      <c r="D148" s="38">
        <f>IF(AND(C148=1,Data!H148="White Oak - Green"),1,0)</f>
        <v>0</v>
      </c>
      <c r="E148" s="38">
        <f>IF(AND(C148=1,Data!H148="Whole Enchilada"),1,0)</f>
        <v>0</v>
      </c>
      <c r="F148" s="38">
        <f>IF(AND(C148=1,Data!H148="Stringers"),1,0)</f>
        <v>0</v>
      </c>
      <c r="G148" s="38">
        <f>IF(AND(C148=1,Data!H148="Riverwalk"),1,0)</f>
        <v>0</v>
      </c>
      <c r="H148" s="38">
        <f>IF(AND(C148=1,Data!H148="Greenway"),1,0)</f>
        <v>0</v>
      </c>
      <c r="I148" s="38">
        <f t="shared" si="27"/>
        <v>0</v>
      </c>
      <c r="J148" s="38">
        <f t="shared" si="28"/>
        <v>0</v>
      </c>
      <c r="K148" s="38">
        <f t="shared" si="29"/>
        <v>0</v>
      </c>
      <c r="L148" s="38">
        <f t="shared" si="30"/>
        <v>0</v>
      </c>
      <c r="M148" s="38">
        <f t="shared" si="31"/>
        <v>0</v>
      </c>
      <c r="N148" s="38">
        <f t="shared" si="32"/>
        <v>0</v>
      </c>
      <c r="O148" s="38">
        <f t="shared" si="33"/>
        <v>0</v>
      </c>
    </row>
    <row r="149" spans="1:15" x14ac:dyDescent="0.15">
      <c r="A149" s="29">
        <f>Data!A149</f>
        <v>0</v>
      </c>
      <c r="B149" s="39">
        <f>Data!D149</f>
        <v>0</v>
      </c>
      <c r="C149" s="38">
        <f>IF(Data!E149="Biking",1,0)</f>
        <v>0</v>
      </c>
      <c r="D149" s="38">
        <f>IF(AND(C149=1,Data!H149="White Oak - Green"),1,0)</f>
        <v>0</v>
      </c>
      <c r="E149" s="38">
        <f>IF(AND(C149=1,Data!H149="Whole Enchilada"),1,0)</f>
        <v>0</v>
      </c>
      <c r="F149" s="38">
        <f>IF(AND(C149=1,Data!H149="Stringers"),1,0)</f>
        <v>0</v>
      </c>
      <c r="G149" s="38">
        <f>IF(AND(C149=1,Data!H149="Riverwalk"),1,0)</f>
        <v>0</v>
      </c>
      <c r="H149" s="38">
        <f>IF(AND(C149=1,Data!H149="Greenway"),1,0)</f>
        <v>0</v>
      </c>
      <c r="I149" s="38">
        <f t="shared" si="27"/>
        <v>0</v>
      </c>
      <c r="J149" s="38">
        <f t="shared" si="28"/>
        <v>0</v>
      </c>
      <c r="K149" s="38">
        <f t="shared" si="29"/>
        <v>0</v>
      </c>
      <c r="L149" s="38">
        <f t="shared" si="30"/>
        <v>0</v>
      </c>
      <c r="M149" s="38">
        <f t="shared" si="31"/>
        <v>0</v>
      </c>
      <c r="N149" s="38">
        <f t="shared" si="32"/>
        <v>0</v>
      </c>
      <c r="O149" s="38">
        <f t="shared" si="33"/>
        <v>0</v>
      </c>
    </row>
    <row r="150" spans="1:15" x14ac:dyDescent="0.15">
      <c r="A150" s="29">
        <f>Data!A150</f>
        <v>0</v>
      </c>
      <c r="B150" s="39">
        <f>Data!D150</f>
        <v>0</v>
      </c>
      <c r="C150" s="38">
        <f>IF(Data!E150="Biking",1,0)</f>
        <v>0</v>
      </c>
      <c r="D150" s="38">
        <f>IF(AND(C150=1,Data!H150="White Oak - Green"),1,0)</f>
        <v>0</v>
      </c>
      <c r="E150" s="38">
        <f>IF(AND(C150=1,Data!H150="Whole Enchilada"),1,0)</f>
        <v>0</v>
      </c>
      <c r="F150" s="38">
        <f>IF(AND(C150=1,Data!H150="Stringers"),1,0)</f>
        <v>0</v>
      </c>
      <c r="G150" s="38">
        <f>IF(AND(C150=1,Data!H150="Riverwalk"),1,0)</f>
        <v>0</v>
      </c>
      <c r="H150" s="38">
        <f>IF(AND(C150=1,Data!H150="Greenway"),1,0)</f>
        <v>0</v>
      </c>
      <c r="I150" s="38">
        <f t="shared" si="27"/>
        <v>0</v>
      </c>
      <c r="J150" s="38">
        <f t="shared" si="28"/>
        <v>0</v>
      </c>
      <c r="K150" s="38">
        <f t="shared" si="29"/>
        <v>0</v>
      </c>
      <c r="L150" s="38">
        <f t="shared" si="30"/>
        <v>0</v>
      </c>
      <c r="M150" s="38">
        <f t="shared" si="31"/>
        <v>0</v>
      </c>
      <c r="N150" s="38">
        <f t="shared" si="32"/>
        <v>0</v>
      </c>
      <c r="O150" s="38">
        <f t="shared" si="33"/>
        <v>0</v>
      </c>
    </row>
  </sheetData>
  <autoFilter ref="A1:O99" xr:uid="{500C6D95-C961-4E4B-B927-6DB7067D37F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7FD1-639E-5442-84B4-A87C5A07E25F}">
  <dimension ref="A1:L150"/>
  <sheetViews>
    <sheetView workbookViewId="0">
      <pane ySplit="1" topLeftCell="A99" activePane="bottomLeft" state="frozen"/>
      <selection pane="bottomLeft" activeCell="C1" sqref="C1:F1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7" x14ac:dyDescent="0.15">
      <c r="A1" s="31" t="s">
        <v>109</v>
      </c>
      <c r="B1" s="44" t="s">
        <v>80</v>
      </c>
      <c r="C1" s="44" t="s">
        <v>155</v>
      </c>
      <c r="D1" s="44" t="s">
        <v>156</v>
      </c>
      <c r="E1" s="44" t="s">
        <v>157</v>
      </c>
      <c r="F1" s="44" t="s">
        <v>135</v>
      </c>
      <c r="G1" s="49" t="s">
        <v>136</v>
      </c>
      <c r="H1" s="49" t="s">
        <v>137</v>
      </c>
      <c r="I1" s="49" t="s">
        <v>138</v>
      </c>
      <c r="J1" s="49" t="s">
        <v>139</v>
      </c>
      <c r="K1" s="49" t="s">
        <v>140</v>
      </c>
      <c r="L1" s="49" t="s">
        <v>141</v>
      </c>
    </row>
    <row r="2" spans="1:12" x14ac:dyDescent="0.15">
      <c r="A2" s="29">
        <f>Data!A2</f>
        <v>1</v>
      </c>
      <c r="B2" s="38">
        <f>IF(Data!E2="Walking",1,0)</f>
        <v>0</v>
      </c>
      <c r="C2" s="38">
        <f>IF(AND(B2=1,Data!H2="Hawk's Ridge"),1,0)</f>
        <v>0</v>
      </c>
      <c r="D2" s="38">
        <f>IF(AND(B2=1,Data!H2="Four Pass Loop"),1,0)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x14ac:dyDescent="0.15">
      <c r="A3" s="29">
        <f>Data!A3</f>
        <v>2</v>
      </c>
      <c r="B3" s="38">
        <f>IF(Data!E3="Walking",1,0)</f>
        <v>0</v>
      </c>
      <c r="C3" s="38">
        <f>IF(AND(B3=1,Data!H3="Hawk's Ridge"),1,0)</f>
        <v>0</v>
      </c>
      <c r="D3" s="38">
        <f>IF(AND(B3=1,Data!H3="Four Pass Loop"),1,0)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x14ac:dyDescent="0.15">
      <c r="A4" s="29">
        <f>Data!A4</f>
        <v>3</v>
      </c>
      <c r="B4" s="38">
        <f>IF(Data!E4="Walking",1,0)</f>
        <v>0</v>
      </c>
      <c r="C4" s="38">
        <f>IF(AND(B4=1,Data!H4="Hawk's Ridge"),1,0)</f>
        <v>0</v>
      </c>
      <c r="D4" s="38">
        <f>IF(AND(B4=1,Data!H4="Four Pass Loop"),1,0)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x14ac:dyDescent="0.15">
      <c r="A5" s="29">
        <f>Data!A5</f>
        <v>4</v>
      </c>
      <c r="B5" s="38">
        <f>IF(Data!E5="Walking",1,0)</f>
        <v>0</v>
      </c>
      <c r="C5" s="38">
        <f>IF(AND(B5=1,Data!H5="Hawk's Ridge"),1,0)</f>
        <v>0</v>
      </c>
      <c r="D5" s="38">
        <f>IF(AND(B5=1,Data!H5="Four Pass Loop"),1,0)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AND(Data!D5-Data!D2&lt;0.5,B5=1,B2=1),),1,0)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x14ac:dyDescent="0.15">
      <c r="A6" s="29">
        <f>Data!A6</f>
        <v>5</v>
      </c>
      <c r="B6" s="38">
        <f>IF(Data!E6="Walking",1,0)</f>
        <v>0</v>
      </c>
      <c r="C6" s="38">
        <f>IF(AND(B6=1,Data!H6="Hawk's Ridge"),1,0)</f>
        <v>0</v>
      </c>
      <c r="D6" s="38">
        <f>IF(AND(B6=1,Data!H6="Four Pass Loop"),1,0)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x14ac:dyDescent="0.15">
      <c r="A7" s="29">
        <f>Data!A7</f>
        <v>6</v>
      </c>
      <c r="B7" s="38">
        <f>IF(Data!E7="Walking",1,0)</f>
        <v>0</v>
      </c>
      <c r="C7" s="38">
        <f>IF(AND(B7=1,Data!H7="Hawk's Ridge"),1,0)</f>
        <v>0</v>
      </c>
      <c r="D7" s="38">
        <f>IF(AND(B7=1,Data!H7="Four Pass Loop"),1,0)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x14ac:dyDescent="0.15">
      <c r="A8" s="29">
        <f>Data!A8</f>
        <v>7</v>
      </c>
      <c r="B8" s="38">
        <f>IF(Data!E8="Walking",1,0)</f>
        <v>1</v>
      </c>
      <c r="C8" s="38">
        <f>IF(AND(B8=1,Data!H8="Hawk's Ridge"),1,0)</f>
        <v>0</v>
      </c>
      <c r="D8" s="38">
        <f>IF(AND(B8=1,Data!H8="Four Pass Loop"),1,0)</f>
        <v>0</v>
      </c>
      <c r="E8" s="38">
        <f>IF(AND(B8=1,Data!H8="Riverwalk"),1,0)</f>
        <v>1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x14ac:dyDescent="0.15">
      <c r="A9" s="29">
        <f>Data!A9</f>
        <v>8</v>
      </c>
      <c r="B9" s="38">
        <f>IF(Data!E9="Walking",1,0)</f>
        <v>0</v>
      </c>
      <c r="C9" s="38">
        <f>IF(AND(B9=1,Data!H9="Hawk's Ridge"),1,0)</f>
        <v>0</v>
      </c>
      <c r="D9" s="38">
        <f>IF(AND(B9=1,Data!H9="Four Pass Loop"),1,0)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x14ac:dyDescent="0.15">
      <c r="A10" s="29">
        <f>Data!A10</f>
        <v>9</v>
      </c>
      <c r="B10" s="38">
        <f>IF(Data!E10="Walking",1,0)</f>
        <v>0</v>
      </c>
      <c r="C10" s="38">
        <f>IF(AND(B10=1,Data!H10="Hawk's Ridge"),1,0)</f>
        <v>0</v>
      </c>
      <c r="D10" s="38">
        <f>IF(AND(B10=1,Data!H10="Four Pass Loop"),1,0)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x14ac:dyDescent="0.15">
      <c r="A11" s="29">
        <f>Data!A11</f>
        <v>10</v>
      </c>
      <c r="B11" s="38">
        <f>IF(Data!E11="Walking",1,0)</f>
        <v>0</v>
      </c>
      <c r="C11" s="38">
        <f>IF(AND(B11=1,Data!H11="Hawk's Ridge"),1,0)</f>
        <v>0</v>
      </c>
      <c r="D11" s="38">
        <f>IF(AND(B11=1,Data!H11="Four Pass Loop"),1,0)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x14ac:dyDescent="0.15">
      <c r="A12" s="29">
        <f>Data!A12</f>
        <v>11</v>
      </c>
      <c r="B12" s="38">
        <f>IF(Data!E12="Walking",1,0)</f>
        <v>0</v>
      </c>
      <c r="C12" s="38">
        <f>IF(AND(B12=1,Data!H12="Hawk's Ridge"),1,0)</f>
        <v>0</v>
      </c>
      <c r="D12" s="38">
        <f>IF(AND(B12=1,Data!H12="Four Pass Loop"),1,0)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x14ac:dyDescent="0.15">
      <c r="A13" s="29">
        <f>Data!A13</f>
        <v>12</v>
      </c>
      <c r="B13" s="38">
        <f>IF(Data!E13="Walking",1,0)</f>
        <v>0</v>
      </c>
      <c r="C13" s="38">
        <f>IF(AND(B13=1,Data!H13="Hawk's Ridge"),1,0)</f>
        <v>0</v>
      </c>
      <c r="D13" s="38">
        <f>IF(AND(B13=1,Data!H13="Four Pass Loop"),1,0)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x14ac:dyDescent="0.15">
      <c r="A14" s="29">
        <f>Data!A14</f>
        <v>13</v>
      </c>
      <c r="B14" s="38">
        <f>IF(Data!E14="Walking",1,0)</f>
        <v>0</v>
      </c>
      <c r="C14" s="38">
        <f>IF(AND(B14=1,Data!H14="Hawk's Ridge"),1,0)</f>
        <v>0</v>
      </c>
      <c r="D14" s="38">
        <f>IF(AND(B14=1,Data!H14="Four Pass Loop"),1,0)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x14ac:dyDescent="0.15">
      <c r="A15" s="29">
        <f>Data!A15</f>
        <v>14</v>
      </c>
      <c r="B15" s="38">
        <f>IF(Data!E15="Walking",1,0)</f>
        <v>0</v>
      </c>
      <c r="C15" s="38">
        <f>IF(AND(B15=1,Data!H15="Hawk's Ridge"),1,0)</f>
        <v>0</v>
      </c>
      <c r="D15" s="38">
        <f>IF(AND(B15=1,Data!H15="Four Pass Loop"),1,0)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x14ac:dyDescent="0.15">
      <c r="A16" s="29">
        <f>Data!A16</f>
        <v>15</v>
      </c>
      <c r="B16" s="38">
        <f>IF(Data!E16="Walking",1,0)</f>
        <v>0</v>
      </c>
      <c r="C16" s="38">
        <f>IF(AND(B16=1,Data!H16="Hawk's Ridge"),1,0)</f>
        <v>0</v>
      </c>
      <c r="D16" s="38">
        <f>IF(AND(B16=1,Data!H16="Four Pass Loop"),1,0)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x14ac:dyDescent="0.15">
      <c r="A17" s="29">
        <f>Data!A17</f>
        <v>16</v>
      </c>
      <c r="B17" s="38">
        <f>IF(Data!E17="Walking",1,0)</f>
        <v>1</v>
      </c>
      <c r="C17" s="38">
        <f>IF(AND(B17=1,Data!H17="Hawk's Ridge"),1,0)</f>
        <v>0</v>
      </c>
      <c r="D17" s="38">
        <f>IF(AND(B17=1,Data!H17="Four Pass Loop"),1,0)</f>
        <v>0</v>
      </c>
      <c r="E17" s="38">
        <f>IF(AND(B17=1,Data!H17="Riverwalk"),1,0)</f>
        <v>1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x14ac:dyDescent="0.15">
      <c r="A18" s="29">
        <f>Data!A18</f>
        <v>17</v>
      </c>
      <c r="B18" s="38">
        <f>IF(Data!E18="Walking",1,0)</f>
        <v>0</v>
      </c>
      <c r="C18" s="38">
        <f>IF(AND(B18=1,Data!H18="Hawk's Ridge"),1,0)</f>
        <v>0</v>
      </c>
      <c r="D18" s="38">
        <f>IF(AND(B18=1,Data!H18="Four Pass Loop"),1,0)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x14ac:dyDescent="0.15">
      <c r="A19" s="29">
        <f>Data!A19</f>
        <v>18</v>
      </c>
      <c r="B19" s="38">
        <f>IF(Data!E19="Walking",1,0)</f>
        <v>0</v>
      </c>
      <c r="C19" s="38">
        <f>IF(AND(B19=1,Data!H19="Hawk's Ridge"),1,0)</f>
        <v>0</v>
      </c>
      <c r="D19" s="38">
        <f>IF(AND(B19=1,Data!H19="Four Pass Loop"),1,0)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x14ac:dyDescent="0.15">
      <c r="A20" s="29">
        <f>Data!A20</f>
        <v>19</v>
      </c>
      <c r="B20" s="38">
        <f>IF(Data!E20="Walking",1,0)</f>
        <v>0</v>
      </c>
      <c r="C20" s="38">
        <f>IF(AND(B20=1,Data!H20="Hawk's Ridge"),1,0)</f>
        <v>0</v>
      </c>
      <c r="D20" s="38">
        <f>IF(AND(B20=1,Data!H20="Four Pass Loop"),1,0)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x14ac:dyDescent="0.15">
      <c r="A21" s="29">
        <f>Data!A21</f>
        <v>20</v>
      </c>
      <c r="B21" s="38">
        <f>IF(Data!E21="Walking",1,0)</f>
        <v>0</v>
      </c>
      <c r="C21" s="38">
        <f>IF(AND(B21=1,Data!H21="Hawk's Ridge"),1,0)</f>
        <v>0</v>
      </c>
      <c r="D21" s="38">
        <f>IF(AND(B21=1,Data!H21="Four Pass Loop"),1,0)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x14ac:dyDescent="0.15">
      <c r="A22" s="29">
        <f>Data!A22</f>
        <v>21</v>
      </c>
      <c r="B22" s="38">
        <f>IF(Data!E22="Walking",1,0)</f>
        <v>0</v>
      </c>
      <c r="C22" s="38">
        <f>IF(AND(B22=1,Data!H22="Hawk's Ridge"),1,0)</f>
        <v>0</v>
      </c>
      <c r="D22" s="38">
        <f>IF(AND(B22=1,Data!H22="Four Pass Loop"),1,0)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x14ac:dyDescent="0.15">
      <c r="A23" s="29">
        <f>Data!A23</f>
        <v>22</v>
      </c>
      <c r="B23" s="38">
        <f>IF(Data!E23="Walking",1,0)</f>
        <v>0</v>
      </c>
      <c r="C23" s="38">
        <f>IF(AND(B23=1,Data!H23="Hawk's Ridge"),1,0)</f>
        <v>0</v>
      </c>
      <c r="D23" s="38">
        <f>IF(AND(B23=1,Data!H23="Four Pass Loop"),1,0)</f>
        <v>0</v>
      </c>
      <c r="E23" s="38">
        <f>IF(AND(B23=1,Data!H23="Riverwalk"),1,0)</f>
        <v>0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x14ac:dyDescent="0.15">
      <c r="A24" s="29">
        <f>Data!A24</f>
        <v>23</v>
      </c>
      <c r="B24" s="38">
        <f>IF(Data!E24="Walking",1,0)</f>
        <v>0</v>
      </c>
      <c r="C24" s="38">
        <f>IF(AND(B24=1,Data!H24="Hawk's Ridge"),1,0)</f>
        <v>0</v>
      </c>
      <c r="D24" s="38">
        <f>IF(AND(B24=1,Data!H24="Four Pass Loop"),1,0)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x14ac:dyDescent="0.15">
      <c r="A25" s="29">
        <f>Data!A25</f>
        <v>24</v>
      </c>
      <c r="B25" s="38">
        <f>IF(Data!E25="Walking",1,0)</f>
        <v>0</v>
      </c>
      <c r="C25" s="38">
        <f>IF(AND(B25=1,Data!H25="Hawk's Ridge"),1,0)</f>
        <v>0</v>
      </c>
      <c r="D25" s="38">
        <f>IF(AND(B25=1,Data!H25="Four Pass Loop"),1,0)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x14ac:dyDescent="0.15">
      <c r="A26" s="29">
        <f>Data!A26</f>
        <v>25</v>
      </c>
      <c r="B26" s="38">
        <f>IF(Data!E26="Walking",1,0)</f>
        <v>1</v>
      </c>
      <c r="C26" s="38">
        <f>IF(AND(B26=1,Data!H26="Hawk's Ridge"),1,0)</f>
        <v>0</v>
      </c>
      <c r="D26" s="38">
        <f>IF(AND(B26=1,Data!H26="Four Pass Loop"),1,0)</f>
        <v>0</v>
      </c>
      <c r="E26" s="38">
        <f>IF(AND(B26=1,Data!H26="Riverwalk"),1,0)</f>
        <v>1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x14ac:dyDescent="0.15">
      <c r="A27" s="29">
        <f>Data!A27</f>
        <v>26</v>
      </c>
      <c r="B27" s="38">
        <f>IF(Data!E27="Walking",1,0)</f>
        <v>0</v>
      </c>
      <c r="C27" s="38">
        <f>IF(AND(B27=1,Data!H27="Hawk's Ridge"),1,0)</f>
        <v>0</v>
      </c>
      <c r="D27" s="38">
        <f>IF(AND(B27=1,Data!H27="Four Pass Loop"),1,0)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x14ac:dyDescent="0.15">
      <c r="A28" s="29">
        <f>Data!A28</f>
        <v>27</v>
      </c>
      <c r="B28" s="38">
        <f>IF(Data!E28="Walking",1,0)</f>
        <v>0</v>
      </c>
      <c r="C28" s="38">
        <f>IF(AND(B28=1,Data!H28="Hawk's Ridge"),1,0)</f>
        <v>0</v>
      </c>
      <c r="D28" s="38">
        <f>IF(AND(B28=1,Data!H28="Four Pass Loop"),1,0)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x14ac:dyDescent="0.15">
      <c r="A29" s="29">
        <f>Data!A29</f>
        <v>28</v>
      </c>
      <c r="B29" s="38">
        <f>IF(Data!E29="Walking",1,0)</f>
        <v>0</v>
      </c>
      <c r="C29" s="38">
        <f>IF(AND(B29=1,Data!H29="Hawk's Ridge"),1,0)</f>
        <v>0</v>
      </c>
      <c r="D29" s="38">
        <f>IF(AND(B29=1,Data!H29="Four Pass Loop"),1,0)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x14ac:dyDescent="0.15">
      <c r="A30" s="29">
        <f>Data!A30</f>
        <v>29</v>
      </c>
      <c r="B30" s="38">
        <f>IF(Data!E30="Walking",1,0)</f>
        <v>0</v>
      </c>
      <c r="C30" s="38">
        <f>IF(AND(B30=1,Data!H30="Hawk's Ridge"),1,0)</f>
        <v>0</v>
      </c>
      <c r="D30" s="38">
        <f>IF(AND(B30=1,Data!H30="Four Pass Loop"),1,0)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x14ac:dyDescent="0.15">
      <c r="A31" s="29">
        <f>Data!A31</f>
        <v>30</v>
      </c>
      <c r="B31" s="38">
        <f>IF(Data!E31="Walking",1,0)</f>
        <v>0</v>
      </c>
      <c r="C31" s="38">
        <f>IF(AND(B31=1,Data!H31="Hawk's Ridge"),1,0)</f>
        <v>0</v>
      </c>
      <c r="D31" s="38">
        <f>IF(AND(B31=1,Data!H31="Four Pass Loop"),1,0)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x14ac:dyDescent="0.15">
      <c r="A32" s="29">
        <f>Data!A32</f>
        <v>31</v>
      </c>
      <c r="B32" s="38">
        <f>IF(Data!E32="Walking",1,0)</f>
        <v>0</v>
      </c>
      <c r="C32" s="38">
        <f>IF(AND(B32=1,Data!H32="Hawk's Ridge"),1,0)</f>
        <v>0</v>
      </c>
      <c r="D32" s="38">
        <f>IF(AND(B32=1,Data!H32="Four Pass Loop"),1,0)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x14ac:dyDescent="0.15">
      <c r="A33" s="29">
        <f>Data!A33</f>
        <v>32</v>
      </c>
      <c r="B33" s="38">
        <f>IF(Data!E33="Walking",1,0)</f>
        <v>0</v>
      </c>
      <c r="C33" s="38">
        <f>IF(AND(B33=1,Data!H33="Hawk's Ridge"),1,0)</f>
        <v>0</v>
      </c>
      <c r="D33" s="38">
        <f>IF(AND(B33=1,Data!H33="Four Pass Loop"),1,0)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x14ac:dyDescent="0.15">
      <c r="A34" s="29">
        <f>Data!A34</f>
        <v>33</v>
      </c>
      <c r="B34" s="38">
        <f>IF(Data!E34="Walking",1,0)</f>
        <v>0</v>
      </c>
      <c r="C34" s="38">
        <f>IF(AND(B34=1,Data!H34="Hawk's Ridge"),1,0)</f>
        <v>0</v>
      </c>
      <c r="D34" s="38">
        <f>IF(AND(B34=1,Data!H34="Four Pass Loop"),1,0)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x14ac:dyDescent="0.15">
      <c r="A35" s="29">
        <f>Data!A35</f>
        <v>34</v>
      </c>
      <c r="B35" s="38">
        <f>IF(Data!E35="Walking",1,0)</f>
        <v>0</v>
      </c>
      <c r="C35" s="38">
        <f>IF(AND(B35=1,Data!H35="Hawk's Ridge"),1,0)</f>
        <v>0</v>
      </c>
      <c r="D35" s="38">
        <f>IF(AND(B35=1,Data!H35="Four Pass Loop"),1,0)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x14ac:dyDescent="0.15">
      <c r="A36" s="29">
        <f>Data!A36</f>
        <v>35</v>
      </c>
      <c r="B36" s="38">
        <f>IF(Data!E36="Walking",1,0)</f>
        <v>0</v>
      </c>
      <c r="C36" s="38">
        <f>IF(AND(B36=1,Data!H36="Hawk's Ridge"),1,0)</f>
        <v>0</v>
      </c>
      <c r="D36" s="38">
        <f>IF(AND(B36=1,Data!H36="Four Pass Loop"),1,0)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x14ac:dyDescent="0.15">
      <c r="A37" s="29">
        <f>Data!A37</f>
        <v>36</v>
      </c>
      <c r="B37" s="38">
        <f>IF(Data!E37="Walking",1,0)</f>
        <v>0</v>
      </c>
      <c r="C37" s="38">
        <f>IF(AND(B37=1,Data!H37="Hawk's Ridge"),1,0)</f>
        <v>0</v>
      </c>
      <c r="D37" s="38">
        <f>IF(AND(B37=1,Data!H37="Four Pass Loop"),1,0)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x14ac:dyDescent="0.15">
      <c r="A38" s="29">
        <f>Data!A38</f>
        <v>37</v>
      </c>
      <c r="B38" s="38">
        <f>IF(Data!E38="Walking",1,0)</f>
        <v>0</v>
      </c>
      <c r="C38" s="38">
        <f>IF(AND(B38=1,Data!H38="Hawk's Ridge"),1,0)</f>
        <v>0</v>
      </c>
      <c r="D38" s="38">
        <f>IF(AND(B38=1,Data!H38="Four Pass Loop"),1,0)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x14ac:dyDescent="0.15">
      <c r="A39" s="29">
        <f>Data!A39</f>
        <v>38</v>
      </c>
      <c r="B39" s="38">
        <f>IF(Data!E39="Walking",1,0)</f>
        <v>0</v>
      </c>
      <c r="C39" s="38">
        <f>IF(AND(B39=1,Data!H39="Hawk's Ridge"),1,0)</f>
        <v>0</v>
      </c>
      <c r="D39" s="38">
        <f>IF(AND(B39=1,Data!H39="Four Pass Loop"),1,0)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x14ac:dyDescent="0.15">
      <c r="A40" s="29">
        <f>Data!A40</f>
        <v>39</v>
      </c>
      <c r="B40" s="38">
        <f>IF(Data!E40="Walking",1,0)</f>
        <v>0</v>
      </c>
      <c r="C40" s="38">
        <f>IF(AND(B40=1,Data!H40="Hawk's Ridge"),1,0)</f>
        <v>0</v>
      </c>
      <c r="D40" s="38">
        <f>IF(AND(B40=1,Data!H40="Four Pass Loop"),1,0)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x14ac:dyDescent="0.15">
      <c r="A41" s="29">
        <f>Data!A41</f>
        <v>40</v>
      </c>
      <c r="B41" s="38">
        <f>IF(Data!E41="Walking",1,0)</f>
        <v>0</v>
      </c>
      <c r="C41" s="38">
        <f>IF(AND(B41=1,Data!H41="Hawk's Ridge"),1,0)</f>
        <v>0</v>
      </c>
      <c r="D41" s="38">
        <f>IF(AND(B41=1,Data!H41="Four Pass Loop"),1,0)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IF(Data!E42="Walking",1,0)</f>
        <v>0</v>
      </c>
      <c r="C42" s="38">
        <f>IF(AND(B42=1,Data!H42="Hawk's Ridge"),1,0)</f>
        <v>0</v>
      </c>
      <c r="D42" s="38">
        <f>IF(AND(B42=1,Data!H42="Four Pass Loop"),1,0)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12" x14ac:dyDescent="0.15">
      <c r="A43" s="29">
        <f>Data!A43</f>
        <v>42</v>
      </c>
      <c r="B43" s="38">
        <f>IF(Data!E43="Walking",1,0)</f>
        <v>0</v>
      </c>
      <c r="C43" s="38">
        <f>IF(AND(B43=1,Data!H43="Hawk's Ridge"),1,0)</f>
        <v>0</v>
      </c>
      <c r="D43" s="38">
        <f>IF(AND(B43=1,Data!H43="Four Pass Loop"),1,0)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12" x14ac:dyDescent="0.15">
      <c r="A44" s="29">
        <f>Data!A44</f>
        <v>43</v>
      </c>
      <c r="B44" s="38">
        <f>IF(Data!E44="Walking",1,0)</f>
        <v>0</v>
      </c>
      <c r="C44" s="38">
        <f>IF(AND(B44=1,Data!H44="Hawk's Ridge"),1,0)</f>
        <v>0</v>
      </c>
      <c r="D44" s="38">
        <f>IF(AND(B44=1,Data!H44="Four Pass Loop"),1,0)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x14ac:dyDescent="0.15">
      <c r="A45" s="29">
        <f>Data!A45</f>
        <v>44</v>
      </c>
      <c r="B45" s="38">
        <f>IF(Data!E45="Walking",1,0)</f>
        <v>0</v>
      </c>
      <c r="C45" s="38">
        <f>IF(AND(B45=1,Data!H45="Hawk's Ridge"),1,0)</f>
        <v>0</v>
      </c>
      <c r="D45" s="38">
        <f>IF(AND(B45=1,Data!H45="Four Pass Loop"),1,0)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IF(Data!E46="Walking",1,0)</f>
        <v>0</v>
      </c>
      <c r="C46" s="38">
        <f>IF(AND(B46=1,Data!H46="Hawk's Ridge"),1,0)</f>
        <v>0</v>
      </c>
      <c r="D46" s="38">
        <f>IF(AND(B46=1,Data!H46="Four Pass Loop"),1,0)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12" x14ac:dyDescent="0.15">
      <c r="A47" s="29">
        <f>Data!A47</f>
        <v>46</v>
      </c>
      <c r="B47" s="38">
        <f>IF(Data!E47="Walking",1,0)</f>
        <v>0</v>
      </c>
      <c r="C47" s="38">
        <f>IF(AND(B47=1,Data!H47="Hawk's Ridge"),1,0)</f>
        <v>0</v>
      </c>
      <c r="D47" s="38">
        <f>IF(AND(B47=1,Data!H47="Four Pass Loop"),1,0)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x14ac:dyDescent="0.15">
      <c r="A48" s="29">
        <f>Data!A48</f>
        <v>47</v>
      </c>
      <c r="B48" s="38">
        <f>IF(Data!E48="Walking",1,0)</f>
        <v>0</v>
      </c>
      <c r="C48" s="38">
        <f>IF(AND(B48=1,Data!H48="Hawk's Ridge"),1,0)</f>
        <v>0</v>
      </c>
      <c r="D48" s="38">
        <f>IF(AND(B48=1,Data!H48="Four Pass Loop"),1,0)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IF(Data!E49="Walking",1,0)</f>
        <v>1</v>
      </c>
      <c r="C49" s="38">
        <f>IF(AND(B49=1,Data!H49="Hawk's Ridge"),1,0)</f>
        <v>0</v>
      </c>
      <c r="D49" s="38">
        <f>IF(AND(B49=1,Data!H49="Four Pass Loop"),1,0)</f>
        <v>0</v>
      </c>
      <c r="E49" s="38">
        <f>IF(AND(B49=1,Data!H49="Riverwalk"),1,0)</f>
        <v>0</v>
      </c>
      <c r="F49" s="38">
        <f t="shared" si="0"/>
        <v>1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12" x14ac:dyDescent="0.15">
      <c r="A50" s="29">
        <f>Data!A50</f>
        <v>49</v>
      </c>
      <c r="B50" s="38">
        <f>IF(Data!E50="Walking",1,0)</f>
        <v>0</v>
      </c>
      <c r="C50" s="38">
        <f>IF(AND(B50=1,Data!H50="Hawk's Ridge"),1,0)</f>
        <v>0</v>
      </c>
      <c r="D50" s="38">
        <f>IF(AND(B50=1,Data!H50="Four Pass Loop"),1,0)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x14ac:dyDescent="0.15">
      <c r="A51" s="29">
        <f>Data!A51</f>
        <v>50</v>
      </c>
      <c r="B51" s="38">
        <f>IF(Data!E51="Walking",1,0)</f>
        <v>0</v>
      </c>
      <c r="C51" s="38">
        <f>IF(AND(B51=1,Data!H51="Hawk's Ridge"),1,0)</f>
        <v>0</v>
      </c>
      <c r="D51" s="38">
        <f>IF(AND(B51=1,Data!H51="Four Pass Loop"),1,0)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x14ac:dyDescent="0.15">
      <c r="A52" s="29">
        <f>Data!A52</f>
        <v>51</v>
      </c>
      <c r="B52" s="38">
        <f>IF(Data!E52="Walking",1,0)</f>
        <v>0</v>
      </c>
      <c r="C52" s="38">
        <f>IF(AND(B52=1,Data!H52="Hawk's Ridge"),1,0)</f>
        <v>0</v>
      </c>
      <c r="D52" s="38">
        <f>IF(AND(B52=1,Data!H52="Four Pass Loop"),1,0)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x14ac:dyDescent="0.15">
      <c r="A53" s="29">
        <f>Data!A53</f>
        <v>52</v>
      </c>
      <c r="B53" s="38">
        <f>IF(Data!E53="Walking",1,0)</f>
        <v>0</v>
      </c>
      <c r="C53" s="38">
        <f>IF(AND(B53=1,Data!H53="Hawk's Ridge"),1,0)</f>
        <v>0</v>
      </c>
      <c r="D53" s="38">
        <f>IF(AND(B53=1,Data!H53="Four Pass Loop"),1,0)</f>
        <v>0</v>
      </c>
      <c r="E53" s="38">
        <f>IF(AND(B53=1,Data!H53="Riverwalk"),1,0)</f>
        <v>0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x14ac:dyDescent="0.15">
      <c r="A54" s="29">
        <f>Data!A54</f>
        <v>53</v>
      </c>
      <c r="B54" s="38">
        <f>IF(Data!E54="Walking",1,0)</f>
        <v>0</v>
      </c>
      <c r="C54" s="38">
        <f>IF(AND(B54=1,Data!H54="Hawk's Ridge"),1,0)</f>
        <v>0</v>
      </c>
      <c r="D54" s="38">
        <f>IF(AND(B54=1,Data!H54="Four Pass Loop"),1,0)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x14ac:dyDescent="0.15">
      <c r="A55" s="29">
        <f>Data!A55</f>
        <v>54</v>
      </c>
      <c r="B55" s="38">
        <f>IF(Data!E55="Walking",1,0)</f>
        <v>1</v>
      </c>
      <c r="C55" s="38">
        <f>IF(AND(B55=1,Data!H55="Hawk's Ridge"),1,0)</f>
        <v>0</v>
      </c>
      <c r="D55" s="38">
        <f>IF(AND(B55=1,Data!H55="Four Pass Loop"),1,0)</f>
        <v>0</v>
      </c>
      <c r="E55" s="38">
        <f>IF(AND(B55=1,Data!H55="Riverwalk"),1,0)</f>
        <v>1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x14ac:dyDescent="0.15">
      <c r="A56" s="29">
        <f>Data!A56</f>
        <v>55</v>
      </c>
      <c r="B56" s="38">
        <f>IF(Data!E56="Walking",1,0)</f>
        <v>0</v>
      </c>
      <c r="C56" s="38">
        <f>IF(AND(B56=1,Data!H56="Hawk's Ridge"),1,0)</f>
        <v>0</v>
      </c>
      <c r="D56" s="38">
        <f>IF(AND(B56=1,Data!H56="Four Pass Loop"),1,0)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x14ac:dyDescent="0.15">
      <c r="A57" s="29">
        <f>Data!A57</f>
        <v>56</v>
      </c>
      <c r="B57" s="38">
        <f>IF(Data!E57="Walking",1,0)</f>
        <v>0</v>
      </c>
      <c r="C57" s="38">
        <f>IF(AND(B57=1,Data!H57="Hawk's Ridge"),1,0)</f>
        <v>0</v>
      </c>
      <c r="D57" s="38">
        <f>IF(AND(B57=1,Data!H57="Four Pass Loop"),1,0)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x14ac:dyDescent="0.15">
      <c r="A58" s="29">
        <f>Data!A58</f>
        <v>57</v>
      </c>
      <c r="B58" s="38">
        <f>IF(Data!E58="Walking",1,0)</f>
        <v>0</v>
      </c>
      <c r="C58" s="38">
        <f>IF(AND(B58=1,Data!H58="Hawk's Ridge"),1,0)</f>
        <v>0</v>
      </c>
      <c r="D58" s="38">
        <f>IF(AND(B58=1,Data!H58="Four Pass Loop"),1,0)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x14ac:dyDescent="0.15">
      <c r="A59" s="29">
        <f>Data!A59</f>
        <v>58</v>
      </c>
      <c r="B59" s="38">
        <f>IF(Data!E59="Walking",1,0)</f>
        <v>0</v>
      </c>
      <c r="C59" s="38">
        <f>IF(AND(B59=1,Data!H59="Hawk's Ridge"),1,0)</f>
        <v>0</v>
      </c>
      <c r="D59" s="38">
        <f>IF(AND(B59=1,Data!H59="Four Pass Loop"),1,0)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x14ac:dyDescent="0.15">
      <c r="A60" s="29">
        <f>Data!A60</f>
        <v>59</v>
      </c>
      <c r="B60" s="38">
        <f>IF(Data!E60="Walking",1,0)</f>
        <v>0</v>
      </c>
      <c r="C60" s="38">
        <f>IF(AND(B60=1,Data!H60="Hawk's Ridge"),1,0)</f>
        <v>0</v>
      </c>
      <c r="D60" s="38">
        <f>IF(AND(B60=1,Data!H60="Four Pass Loop"),1,0)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x14ac:dyDescent="0.15">
      <c r="A61" s="29">
        <f>Data!A61</f>
        <v>60</v>
      </c>
      <c r="B61" s="38">
        <f>IF(Data!E61="Walking",1,0)</f>
        <v>0</v>
      </c>
      <c r="C61" s="38">
        <f>IF(AND(B61=1,Data!H61="Hawk's Ridge"),1,0)</f>
        <v>0</v>
      </c>
      <c r="D61" s="38">
        <f>IF(AND(B61=1,Data!H61="Four Pass Loop"),1,0)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x14ac:dyDescent="0.15">
      <c r="A62" s="29">
        <f>Data!A62</f>
        <v>61</v>
      </c>
      <c r="B62" s="38">
        <f>IF(Data!E62="Walking",1,0)</f>
        <v>0</v>
      </c>
      <c r="C62" s="38">
        <f>IF(AND(B62=1,Data!H62="Hawk's Ridge"),1,0)</f>
        <v>0</v>
      </c>
      <c r="D62" s="38">
        <f>IF(AND(B62=1,Data!H62="Four Pass Loop"),1,0)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x14ac:dyDescent="0.15">
      <c r="A63" s="29">
        <f>Data!A63</f>
        <v>62</v>
      </c>
      <c r="B63" s="38">
        <f>IF(Data!E63="Walking",1,0)</f>
        <v>0</v>
      </c>
      <c r="C63" s="38">
        <f>IF(AND(B63=1,Data!H63="Hawk's Ridge"),1,0)</f>
        <v>0</v>
      </c>
      <c r="D63" s="38">
        <f>IF(AND(B63=1,Data!H63="Four Pass Loop"),1,0)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x14ac:dyDescent="0.15">
      <c r="A64" s="29">
        <f>Data!A64</f>
        <v>63</v>
      </c>
      <c r="B64" s="38">
        <f>IF(Data!E64="Walking",1,0)</f>
        <v>0</v>
      </c>
      <c r="C64" s="38">
        <f>IF(AND(B64=1,Data!H64="Hawk's Ridge"),1,0)</f>
        <v>0</v>
      </c>
      <c r="D64" s="38">
        <f>IF(AND(B64=1,Data!H64="Four Pass Loop"),1,0)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x14ac:dyDescent="0.15">
      <c r="A65" s="29">
        <f>Data!A65</f>
        <v>64</v>
      </c>
      <c r="B65" s="38">
        <f>IF(Data!E65="Walking",1,0)</f>
        <v>0</v>
      </c>
      <c r="C65" s="38">
        <f>IF(AND(B65=1,Data!H65="Hawk's Ridge"),1,0)</f>
        <v>0</v>
      </c>
      <c r="D65" s="38">
        <f>IF(AND(B65=1,Data!H65="Four Pass Loop"),1,0)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x14ac:dyDescent="0.15">
      <c r="A66" s="29">
        <f>Data!A66</f>
        <v>65</v>
      </c>
      <c r="B66" s="38">
        <f>IF(Data!E66="Walking",1,0)</f>
        <v>0</v>
      </c>
      <c r="C66" s="38">
        <f>IF(AND(B66=1,Data!H66="Hawk's Ridge"),1,0)</f>
        <v>0</v>
      </c>
      <c r="D66" s="38">
        <f>IF(AND(B66=1,Data!H66="Four Pass Loop"),1,0)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x14ac:dyDescent="0.15">
      <c r="A67" s="29">
        <f>Data!A67</f>
        <v>66</v>
      </c>
      <c r="B67" s="38">
        <f>IF(Data!E67="Walking",1,0)</f>
        <v>0</v>
      </c>
      <c r="C67" s="38">
        <f>IF(AND(B67=1,Data!H67="Hawk's Ridge"),1,0)</f>
        <v>0</v>
      </c>
      <c r="D67" s="38">
        <f>IF(AND(B67=1,Data!H67="Four Pass Loop"),1,0)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x14ac:dyDescent="0.15">
      <c r="A68" s="29">
        <f>Data!A68</f>
        <v>67</v>
      </c>
      <c r="B68" s="38">
        <f>IF(Data!E68="Walking",1,0)</f>
        <v>0</v>
      </c>
      <c r="C68" s="38">
        <f>IF(AND(B68=1,Data!H68="Hawk's Ridge"),1,0)</f>
        <v>0</v>
      </c>
      <c r="D68" s="38">
        <f>IF(AND(B68=1,Data!H68="Four Pass Loop"),1,0)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x14ac:dyDescent="0.15">
      <c r="A69" s="29">
        <f>Data!A69</f>
        <v>68</v>
      </c>
      <c r="B69" s="38">
        <f>IF(Data!E69="Walking",1,0)</f>
        <v>0</v>
      </c>
      <c r="C69" s="38">
        <f>IF(AND(B69=1,Data!H69="Hawk's Ridge"),1,0)</f>
        <v>0</v>
      </c>
      <c r="D69" s="38">
        <f>IF(AND(B69=1,Data!H69="Four Pass Loop"),1,0)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x14ac:dyDescent="0.15">
      <c r="A70" s="29">
        <f>Data!A70</f>
        <v>69</v>
      </c>
      <c r="B70" s="38">
        <f>IF(Data!E70="Walking",1,0)</f>
        <v>0</v>
      </c>
      <c r="C70" s="38">
        <f>IF(AND(B70=1,Data!H70="Hawk's Ridge"),1,0)</f>
        <v>0</v>
      </c>
      <c r="D70" s="38">
        <f>IF(AND(B70=1,Data!H70="Four Pass Loop"),1,0)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12" x14ac:dyDescent="0.15">
      <c r="A71" s="29">
        <f>Data!A71</f>
        <v>70</v>
      </c>
      <c r="B71" s="38">
        <f>IF(Data!E71="Walking",1,0)</f>
        <v>0</v>
      </c>
      <c r="C71" s="38">
        <f>IF(AND(B71=1,Data!H71="Hawk's Ridge"),1,0)</f>
        <v>0</v>
      </c>
      <c r="D71" s="38">
        <f>IF(AND(B71=1,Data!H71="Four Pass Loop"),1,0)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x14ac:dyDescent="0.15">
      <c r="A72" s="29">
        <f>Data!A72</f>
        <v>71</v>
      </c>
      <c r="B72" s="38">
        <f>IF(Data!E72="Walking",1,0)</f>
        <v>0</v>
      </c>
      <c r="C72" s="38">
        <f>IF(AND(B72=1,Data!H72="Hawk's Ridge"),1,0)</f>
        <v>0</v>
      </c>
      <c r="D72" s="38">
        <f>IF(AND(B72=1,Data!H72="Four Pass Loop"),1,0)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x14ac:dyDescent="0.15">
      <c r="A73" s="29">
        <f>Data!A73</f>
        <v>72</v>
      </c>
      <c r="B73" s="38">
        <f>IF(Data!E73="Walking",1,0)</f>
        <v>0</v>
      </c>
      <c r="C73" s="38">
        <f>IF(AND(B73=1,Data!H73="Hawk's Ridge"),1,0)</f>
        <v>0</v>
      </c>
      <c r="D73" s="38">
        <f>IF(AND(B73=1,Data!H73="Four Pass Loop"),1,0)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x14ac:dyDescent="0.15">
      <c r="A74" s="29">
        <f>Data!A74</f>
        <v>73</v>
      </c>
      <c r="B74" s="38">
        <f>IF(Data!E74="Walking",1,0)</f>
        <v>0</v>
      </c>
      <c r="C74" s="38">
        <f>IF(AND(B74=1,Data!H74="Hawk's Ridge"),1,0)</f>
        <v>0</v>
      </c>
      <c r="D74" s="38">
        <f>IF(AND(B74=1,Data!H74="Four Pass Loop"),1,0)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x14ac:dyDescent="0.15">
      <c r="A75" s="29">
        <f>Data!A75</f>
        <v>74</v>
      </c>
      <c r="B75" s="38">
        <f>IF(Data!E75="Walking",1,0)</f>
        <v>0</v>
      </c>
      <c r="C75" s="38">
        <f>IF(AND(B75=1,Data!H75="Hawk's Ridge"),1,0)</f>
        <v>0</v>
      </c>
      <c r="D75" s="38">
        <f>IF(AND(B75=1,Data!H75="Four Pass Loop"),1,0)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x14ac:dyDescent="0.15">
      <c r="A76" s="29">
        <f>Data!A76</f>
        <v>75</v>
      </c>
      <c r="B76" s="38">
        <f>IF(Data!E76="Walking",1,0)</f>
        <v>0</v>
      </c>
      <c r="C76" s="38">
        <f>IF(AND(B76=1,Data!H76="Hawk's Ridge"),1,0)</f>
        <v>0</v>
      </c>
      <c r="D76" s="38">
        <f>IF(AND(B76=1,Data!H76="Four Pass Loop"),1,0)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x14ac:dyDescent="0.15">
      <c r="A77" s="29">
        <f>Data!A77</f>
        <v>76</v>
      </c>
      <c r="B77" s="38">
        <f>IF(Data!E77="Walking",1,0)</f>
        <v>0</v>
      </c>
      <c r="C77" s="38">
        <f>IF(AND(B77=1,Data!H77="Hawk's Ridge"),1,0)</f>
        <v>0</v>
      </c>
      <c r="D77" s="38">
        <f>IF(AND(B77=1,Data!H77="Four Pass Loop"),1,0)</f>
        <v>0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x14ac:dyDescent="0.15">
      <c r="A78" s="29">
        <f>Data!A78</f>
        <v>77</v>
      </c>
      <c r="B78" s="38">
        <f>IF(Data!E78="Walking",1,0)</f>
        <v>0</v>
      </c>
      <c r="C78" s="38">
        <f>IF(AND(B78=1,Data!H78="Hawk's Ridge"),1,0)</f>
        <v>0</v>
      </c>
      <c r="D78" s="38">
        <f>IF(AND(B78=1,Data!H78="Four Pass Loop"),1,0)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x14ac:dyDescent="0.15">
      <c r="A79" s="29">
        <f>Data!A79</f>
        <v>78</v>
      </c>
      <c r="B79" s="38">
        <f>IF(Data!E79="Walking",1,0)</f>
        <v>0</v>
      </c>
      <c r="C79" s="38">
        <f>IF(AND(B79=1,Data!H79="Hawk's Ridge"),1,0)</f>
        <v>0</v>
      </c>
      <c r="D79" s="38">
        <f>IF(AND(B79=1,Data!H79="Four Pass Loop"),1,0)</f>
        <v>0</v>
      </c>
      <c r="E79" s="38">
        <f>IF(AND(B79=1,Data!H79="Riverwalk"),1,0)</f>
        <v>0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12" x14ac:dyDescent="0.15">
      <c r="A80" s="29">
        <f>Data!A80</f>
        <v>79</v>
      </c>
      <c r="B80" s="38">
        <f>IF(Data!E80="Walking",1,0)</f>
        <v>0</v>
      </c>
      <c r="C80" s="38">
        <f>IF(AND(B80=1,Data!H80="Hawk's Ridge"),1,0)</f>
        <v>0</v>
      </c>
      <c r="D80" s="38">
        <f>IF(AND(B80=1,Data!H80="Four Pass Loop"),1,0)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x14ac:dyDescent="0.15">
      <c r="A81" s="29">
        <f>Data!A81</f>
        <v>80</v>
      </c>
      <c r="B81" s="38">
        <f>IF(Data!E81="Walking",1,0)</f>
        <v>0</v>
      </c>
      <c r="C81" s="38">
        <f>IF(AND(B81=1,Data!H81="Hawk's Ridge"),1,0)</f>
        <v>0</v>
      </c>
      <c r="D81" s="38">
        <f>IF(AND(B81=1,Data!H81="Four Pass Loop"),1,0)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x14ac:dyDescent="0.15">
      <c r="A82" s="29">
        <f>Data!A82</f>
        <v>81</v>
      </c>
      <c r="B82" s="38">
        <f>IF(Data!E82="Walking",1,0)</f>
        <v>0</v>
      </c>
      <c r="C82" s="38">
        <f>IF(AND(B82=1,Data!H82="Hawk's Ridge"),1,0)</f>
        <v>0</v>
      </c>
      <c r="D82" s="38">
        <f>IF(AND(B82=1,Data!H82="Four Pass Loop"),1,0)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12" x14ac:dyDescent="0.15">
      <c r="A83" s="29">
        <f>Data!A83</f>
        <v>82</v>
      </c>
      <c r="B83" s="38">
        <f>IF(Data!E83="Walking",1,0)</f>
        <v>0</v>
      </c>
      <c r="C83" s="38">
        <f>IF(AND(B83=1,Data!H83="Hawk's Ridge"),1,0)</f>
        <v>0</v>
      </c>
      <c r="D83" s="38">
        <f>IF(AND(B83=1,Data!H83="Four Pass Loop"),1,0)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x14ac:dyDescent="0.15">
      <c r="A84" s="29">
        <f>Data!A84</f>
        <v>83</v>
      </c>
      <c r="B84" s="38">
        <f>IF(Data!E84="Walking",1,0)</f>
        <v>0</v>
      </c>
      <c r="C84" s="38">
        <f>IF(AND(B84=1,Data!H84="Hawk's Ridge"),1,0)</f>
        <v>0</v>
      </c>
      <c r="D84" s="38">
        <f>IF(AND(B84=1,Data!H84="Four Pass Loop"),1,0)</f>
        <v>0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x14ac:dyDescent="0.15">
      <c r="A85" s="29">
        <f>Data!A85</f>
        <v>84</v>
      </c>
      <c r="B85" s="38">
        <f>IF(Data!E85="Walking",1,0)</f>
        <v>0</v>
      </c>
      <c r="C85" s="38">
        <f>IF(AND(B85=1,Data!H85="Hawk's Ridge"),1,0)</f>
        <v>0</v>
      </c>
      <c r="D85" s="38">
        <f>IF(AND(B85=1,Data!H85="Four Pass Loop"),1,0)</f>
        <v>0</v>
      </c>
      <c r="E85" s="38">
        <f>IF(AND(B85=1,Data!H85="Riverwalk"),1,0)</f>
        <v>0</v>
      </c>
      <c r="F85" s="38">
        <f t="shared" si="1"/>
        <v>0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12" x14ac:dyDescent="0.15">
      <c r="A86" s="29">
        <f>Data!A86</f>
        <v>85</v>
      </c>
      <c r="B86" s="38">
        <f>IF(Data!E86="Walking",1,0)</f>
        <v>0</v>
      </c>
      <c r="C86" s="38">
        <f>IF(AND(B86=1,Data!H86="Hawk's Ridge"),1,0)</f>
        <v>0</v>
      </c>
      <c r="D86" s="38">
        <f>IF(AND(B86=1,Data!H86="Four Pass Loop"),1,0)</f>
        <v>0</v>
      </c>
      <c r="E86" s="38">
        <f>IF(AND(B86=1,Data!H86="Riverwalk"),1,0)</f>
        <v>0</v>
      </c>
      <c r="F86" s="38">
        <f t="shared" si="1"/>
        <v>0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12" x14ac:dyDescent="0.15">
      <c r="A87" s="29">
        <f>Data!A87</f>
        <v>86</v>
      </c>
      <c r="B87" s="38">
        <f>IF(Data!E87="Walking",1,0)</f>
        <v>0</v>
      </c>
      <c r="C87" s="38">
        <f>IF(AND(B87=1,Data!H87="Hawk's Ridge"),1,0)</f>
        <v>0</v>
      </c>
      <c r="D87" s="38">
        <f>IF(AND(B87=1,Data!H87="Four Pass Loop"),1,0)</f>
        <v>0</v>
      </c>
      <c r="E87" s="38">
        <f>IF(AND(B87=1,Data!H87="Riverwalk"),1,0)</f>
        <v>0</v>
      </c>
      <c r="F87" s="38">
        <f t="shared" si="1"/>
        <v>0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12" x14ac:dyDescent="0.15">
      <c r="A88" s="29">
        <f>Data!A88</f>
        <v>87</v>
      </c>
      <c r="B88" s="38">
        <f>IF(Data!E88="Walking",1,0)</f>
        <v>0</v>
      </c>
      <c r="C88" s="38">
        <f>IF(AND(B88=1,Data!H88="Hawk's Ridge"),1,0)</f>
        <v>0</v>
      </c>
      <c r="D88" s="38">
        <f>IF(AND(B88=1,Data!H88="Four Pass Loop"),1,0)</f>
        <v>0</v>
      </c>
      <c r="E88" s="38">
        <f>IF(AND(B88=1,Data!H88="Riverwalk"),1,0)</f>
        <v>0</v>
      </c>
      <c r="F88" s="38">
        <f t="shared" si="1"/>
        <v>0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12" x14ac:dyDescent="0.15">
      <c r="A89" s="29">
        <f>Data!A89</f>
        <v>88</v>
      </c>
      <c r="B89" s="38">
        <f>IF(Data!E89="Walking",1,0)</f>
        <v>0</v>
      </c>
      <c r="C89" s="38">
        <f>IF(AND(B89=1,Data!H89="Hawk's Ridge"),1,0)</f>
        <v>0</v>
      </c>
      <c r="D89" s="38">
        <f>IF(AND(B89=1,Data!H89="Four Pass Loop"),1,0)</f>
        <v>0</v>
      </c>
      <c r="E89" s="38">
        <f>IF(AND(B89=1,Data!H89="Riverwalk"),1,0)</f>
        <v>0</v>
      </c>
      <c r="F89" s="38">
        <f t="shared" si="1"/>
        <v>0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12" x14ac:dyDescent="0.15">
      <c r="A90" s="29">
        <f>Data!A90</f>
        <v>89</v>
      </c>
      <c r="B90" s="38">
        <f>IF(Data!E90="Walking",1,0)</f>
        <v>0</v>
      </c>
      <c r="C90" s="38">
        <f>IF(AND(B90=1,Data!H90="Hawk's Ridge"),1,0)</f>
        <v>0</v>
      </c>
      <c r="D90" s="38">
        <f>IF(AND(B90=1,Data!H90="Four Pass Loop"),1,0)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x14ac:dyDescent="0.15">
      <c r="A91" s="29">
        <f>Data!A91</f>
        <v>90</v>
      </c>
      <c r="B91" s="38">
        <f>IF(Data!E91="Walking",1,0)</f>
        <v>0</v>
      </c>
      <c r="C91" s="38">
        <f>IF(AND(B91=1,Data!H91="Hawk's Ridge"),1,0)</f>
        <v>0</v>
      </c>
      <c r="D91" s="38">
        <f>IF(AND(B91=1,Data!H91="Four Pass Loop"),1,0)</f>
        <v>0</v>
      </c>
      <c r="E91" s="38">
        <f>IF(AND(B91=1,Data!H91="Riverwalk"),1,0)</f>
        <v>0</v>
      </c>
      <c r="F91" s="38">
        <f t="shared" si="1"/>
        <v>0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x14ac:dyDescent="0.15">
      <c r="A92" s="29">
        <f>Data!A92</f>
        <v>91</v>
      </c>
      <c r="B92" s="38">
        <f>IF(Data!E92="Walking",1,0)</f>
        <v>0</v>
      </c>
      <c r="C92" s="38">
        <f>IF(AND(B92=1,Data!H92="Hawk's Ridge"),1,0)</f>
        <v>0</v>
      </c>
      <c r="D92" s="38">
        <f>IF(AND(B92=1,Data!H92="Four Pass Loop"),1,0)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x14ac:dyDescent="0.15">
      <c r="A93" s="29">
        <f>Data!A93</f>
        <v>92</v>
      </c>
      <c r="B93" s="38">
        <f>IF(Data!E93="Walking",1,0)</f>
        <v>0</v>
      </c>
      <c r="C93" s="38">
        <f>IF(AND(B93=1,Data!H93="Hawk's Ridge"),1,0)</f>
        <v>0</v>
      </c>
      <c r="D93" s="38">
        <f>IF(AND(B93=1,Data!H93="Four Pass Loop"),1,0)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x14ac:dyDescent="0.15">
      <c r="A94" s="29">
        <f>Data!A94</f>
        <v>93</v>
      </c>
      <c r="B94" s="38">
        <f>IF(Data!E94="Walking",1,0)</f>
        <v>0</v>
      </c>
      <c r="C94" s="38">
        <f>IF(AND(B94=1,Data!H94="Hawk's Ridge"),1,0)</f>
        <v>0</v>
      </c>
      <c r="D94" s="38">
        <f>IF(AND(B94=1,Data!H94="Four Pass Loop"),1,0)</f>
        <v>0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x14ac:dyDescent="0.15">
      <c r="A95" s="29">
        <f>Data!A95</f>
        <v>94</v>
      </c>
      <c r="B95" s="38">
        <f>IF(Data!E95="Walking",1,0)</f>
        <v>0</v>
      </c>
      <c r="C95" s="38">
        <f>IF(AND(B95=1,Data!H95="Hawk's Ridge"),1,0)</f>
        <v>0</v>
      </c>
      <c r="D95" s="38">
        <f>IF(AND(B95=1,Data!H95="Four Pass Loop"),1,0)</f>
        <v>0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12" x14ac:dyDescent="0.15">
      <c r="A96" s="29">
        <f>Data!A96</f>
        <v>95</v>
      </c>
      <c r="B96" s="38">
        <f>IF(Data!E96="Walking",1,0)</f>
        <v>0</v>
      </c>
      <c r="C96" s="38">
        <f>IF(AND(B96=1,Data!H96="Hawk's Ridge"),1,0)</f>
        <v>0</v>
      </c>
      <c r="D96" s="38">
        <f>IF(AND(B96=1,Data!H96="Four Pass Loop"),1,0)</f>
        <v>0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12" x14ac:dyDescent="0.15">
      <c r="A97" s="29">
        <f>Data!A97</f>
        <v>96</v>
      </c>
      <c r="B97" s="38">
        <f>IF(Data!E97="Walking",1,0)</f>
        <v>0</v>
      </c>
      <c r="C97" s="38">
        <f>IF(AND(B97=1,Data!H97="Hawk's Ridge"),1,0)</f>
        <v>0</v>
      </c>
      <c r="D97" s="38">
        <f>IF(AND(B97=1,Data!H97="Four Pass Loop"),1,0)</f>
        <v>0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12" x14ac:dyDescent="0.15">
      <c r="A98" s="29">
        <f>Data!A98</f>
        <v>97</v>
      </c>
      <c r="B98" s="38">
        <f>IF(Data!E98="Walking",1,0)</f>
        <v>0</v>
      </c>
      <c r="C98" s="38">
        <f>IF(AND(B98=1,Data!H98="Hawk's Ridge"),1,0)</f>
        <v>0</v>
      </c>
      <c r="D98" s="38">
        <f>IF(AND(B98=1,Data!H98="Four Pass Loop"),1,0)</f>
        <v>0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12" x14ac:dyDescent="0.15">
      <c r="A99" s="29">
        <f>Data!A99</f>
        <v>98</v>
      </c>
      <c r="B99" s="38">
        <f>IF(Data!E99="Walking",1,0)</f>
        <v>0</v>
      </c>
      <c r="C99" s="38">
        <f>IF(AND(B99=1,Data!H99="Hawk's Ridge"),1,0)</f>
        <v>0</v>
      </c>
      <c r="D99" s="38">
        <f>IF(AND(B99=1,Data!H99="Four Pass Loop"),1,0)</f>
        <v>0</v>
      </c>
      <c r="E99" s="38">
        <f>IF(AND(B99=1,Data!H99="Riverwalk"),1,0)</f>
        <v>0</v>
      </c>
      <c r="F99" s="38">
        <f t="shared" si="1"/>
        <v>0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x14ac:dyDescent="0.15">
      <c r="A100" s="29">
        <f>Data!A100</f>
        <v>99</v>
      </c>
      <c r="B100" s="38">
        <f>IF(Data!E100="Walking",1,0)</f>
        <v>0</v>
      </c>
      <c r="C100" s="38">
        <f>IF(AND(B100=1,Data!H100="Hawk's Ridge"),1,0)</f>
        <v>0</v>
      </c>
      <c r="D100" s="38">
        <f>IF(AND(B100=1,Data!H100="Four Pass Loop"),1,0)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x14ac:dyDescent="0.15">
      <c r="A101" s="29">
        <f>Data!A101</f>
        <v>100</v>
      </c>
      <c r="B101" s="38">
        <f>IF(Data!E101="Walking",1,0)</f>
        <v>0</v>
      </c>
      <c r="C101" s="38">
        <f>IF(AND(B101=1,Data!H101="Hawk's Ridge"),1,0)</f>
        <v>0</v>
      </c>
      <c r="D101" s="38">
        <f>IF(AND(B101=1,Data!H101="Four Pass Loop"),1,0)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x14ac:dyDescent="0.15">
      <c r="A102" s="29">
        <f>Data!A102</f>
        <v>101</v>
      </c>
      <c r="B102" s="38">
        <f>IF(Data!E102="Walking",1,0)</f>
        <v>0</v>
      </c>
      <c r="C102" s="38">
        <f>IF(AND(B102=1,Data!H102="Hawk's Ridge"),1,0)</f>
        <v>0</v>
      </c>
      <c r="D102" s="38">
        <f>IF(AND(B102=1,Data!H102="Four Pass Loop"),1,0)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x14ac:dyDescent="0.15">
      <c r="A103" s="29">
        <f>Data!A103</f>
        <v>102</v>
      </c>
      <c r="B103" s="38">
        <f>IF(Data!E103="Walking",1,0)</f>
        <v>0</v>
      </c>
      <c r="C103" s="38">
        <f>IF(AND(B103=1,Data!H103="Hawk's Ridge"),1,0)</f>
        <v>0</v>
      </c>
      <c r="D103" s="38">
        <f>IF(AND(B103=1,Data!H103="Four Pass Loop"),1,0)</f>
        <v>0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x14ac:dyDescent="0.15">
      <c r="A104" s="29">
        <f>Data!A104</f>
        <v>103</v>
      </c>
      <c r="B104" s="38">
        <f>IF(Data!E104="Walking",1,0)</f>
        <v>0</v>
      </c>
      <c r="C104" s="38">
        <f>IF(AND(B104=1,Data!H104="Hawk's Ridge"),1,0)</f>
        <v>0</v>
      </c>
      <c r="D104" s="38">
        <f>IF(AND(B104=1,Data!H104="Four Pass Loop"),1,0)</f>
        <v>0</v>
      </c>
      <c r="E104" s="38">
        <f>IF(AND(B104=1,Data!H104="Riverwalk"),1,0)</f>
        <v>0</v>
      </c>
      <c r="F104" s="38">
        <f t="shared" si="1"/>
        <v>0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x14ac:dyDescent="0.15">
      <c r="A105" s="29">
        <f>Data!A105</f>
        <v>104</v>
      </c>
      <c r="B105" s="38">
        <f>IF(Data!E105="Walking",1,0)</f>
        <v>0</v>
      </c>
      <c r="C105" s="38">
        <f>IF(AND(B105=1,Data!H105="Hawk's Ridge"),1,0)</f>
        <v>0</v>
      </c>
      <c r="D105" s="38">
        <f>IF(AND(B105=1,Data!H105="Four Pass Loop"),1,0)</f>
        <v>0</v>
      </c>
      <c r="E105" s="38">
        <f>IF(AND(B105=1,Data!H105="Riverwalk"),1,0)</f>
        <v>0</v>
      </c>
      <c r="F105" s="38">
        <f t="shared" si="1"/>
        <v>0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12" x14ac:dyDescent="0.15">
      <c r="A106" s="29">
        <f>Data!A106</f>
        <v>105</v>
      </c>
      <c r="B106" s="38">
        <f>IF(Data!E106="Walking",1,0)</f>
        <v>0</v>
      </c>
      <c r="C106" s="38">
        <f>IF(AND(B106=1,Data!H106="Hawk's Ridge"),1,0)</f>
        <v>0</v>
      </c>
      <c r="D106" s="38">
        <f>IF(AND(B106=1,Data!H106="Four Pass Loop"),1,0)</f>
        <v>0</v>
      </c>
      <c r="E106" s="38">
        <f>IF(AND(B106=1,Data!H106="Riverwalk"),1,0)</f>
        <v>0</v>
      </c>
      <c r="F106" s="38">
        <f t="shared" si="1"/>
        <v>0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x14ac:dyDescent="0.15">
      <c r="A107" s="29">
        <f>Data!A107</f>
        <v>106</v>
      </c>
      <c r="B107" s="38">
        <f>IF(Data!E107="Walking",1,0)</f>
        <v>0</v>
      </c>
      <c r="C107" s="38">
        <f>IF(AND(B107=1,Data!H107="Hawk's Ridge"),1,0)</f>
        <v>0</v>
      </c>
      <c r="D107" s="38">
        <f>IF(AND(B107=1,Data!H107="Four Pass Loop"),1,0)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x14ac:dyDescent="0.15">
      <c r="A108" s="29">
        <f>Data!A108</f>
        <v>107</v>
      </c>
      <c r="B108" s="38">
        <f>IF(Data!E108="Walking",1,0)</f>
        <v>0</v>
      </c>
      <c r="C108" s="38">
        <f>IF(AND(B108=1,Data!H108="Hawk's Ridge"),1,0)</f>
        <v>0</v>
      </c>
      <c r="D108" s="38">
        <f>IF(AND(B108=1,Data!H108="Four Pass Loop"),1,0)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x14ac:dyDescent="0.15">
      <c r="A109" s="29">
        <f>Data!A109</f>
        <v>108</v>
      </c>
      <c r="B109" s="38">
        <f>IF(Data!E109="Walking",1,0)</f>
        <v>0</v>
      </c>
      <c r="C109" s="38">
        <f>IF(AND(B109=1,Data!H109="Hawk's Ridge"),1,0)</f>
        <v>0</v>
      </c>
      <c r="D109" s="38">
        <f>IF(AND(B109=1,Data!H109="Four Pass Loop"),1,0)</f>
        <v>0</v>
      </c>
      <c r="E109" s="38">
        <f>IF(AND(B109=1,Data!H109="Riverwalk"),1,0)</f>
        <v>0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x14ac:dyDescent="0.15">
      <c r="A110" s="29">
        <f>Data!A110</f>
        <v>109</v>
      </c>
      <c r="B110" s="38">
        <f>IF(Data!E110="Walking",1,0)</f>
        <v>0</v>
      </c>
      <c r="C110" s="38">
        <f>IF(AND(B110=1,Data!H110="Hawk's Ridge"),1,0)</f>
        <v>0</v>
      </c>
      <c r="D110" s="38">
        <f>IF(AND(B110=1,Data!H110="Four Pass Loop"),1,0)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x14ac:dyDescent="0.15">
      <c r="A111" s="29">
        <f>Data!A111</f>
        <v>110</v>
      </c>
      <c r="B111" s="38">
        <f>IF(Data!E111="Walking",1,0)</f>
        <v>0</v>
      </c>
      <c r="C111" s="38">
        <f>IF(AND(B111=1,Data!H111="Hawk's Ridge"),1,0)</f>
        <v>0</v>
      </c>
      <c r="D111" s="38">
        <f>IF(AND(B111=1,Data!H111="Four Pass Loop"),1,0)</f>
        <v>0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12" x14ac:dyDescent="0.15">
      <c r="A112" s="29">
        <f>Data!A112</f>
        <v>111</v>
      </c>
      <c r="B112" s="38">
        <f>IF(Data!E112="Walking",1,0)</f>
        <v>0</v>
      </c>
      <c r="C112" s="38">
        <f>IF(AND(B112=1,Data!H112="Hawk's Ridge"),1,0)</f>
        <v>0</v>
      </c>
      <c r="D112" s="38">
        <f>IF(AND(B112=1,Data!H112="Four Pass Loop"),1,0)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x14ac:dyDescent="0.15">
      <c r="A113" s="29">
        <f>Data!A113</f>
        <v>112</v>
      </c>
      <c r="B113" s="38">
        <f>IF(Data!E113="Walking",1,0)</f>
        <v>0</v>
      </c>
      <c r="C113" s="38">
        <f>IF(AND(B113=1,Data!H113="Hawk's Ridge"),1,0)</f>
        <v>0</v>
      </c>
      <c r="D113" s="38">
        <f>IF(AND(B113=1,Data!H113="Four Pass Loop"),1,0)</f>
        <v>0</v>
      </c>
      <c r="E113" s="38">
        <f>IF(AND(B113=1,Data!H113="Riverwalk"),1,0)</f>
        <v>0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12" x14ac:dyDescent="0.15">
      <c r="A114" s="29">
        <f>Data!A114</f>
        <v>113</v>
      </c>
      <c r="B114" s="38">
        <f>IF(Data!E114="Walking",1,0)</f>
        <v>0</v>
      </c>
      <c r="C114" s="38">
        <f>IF(AND(B114=1,Data!H114="Hawk's Ridge"),1,0)</f>
        <v>0</v>
      </c>
      <c r="D114" s="38">
        <f>IF(AND(B114=1,Data!H114="Four Pass Loop"),1,0)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x14ac:dyDescent="0.15">
      <c r="A115" s="29">
        <f>Data!A115</f>
        <v>114</v>
      </c>
      <c r="B115" s="38">
        <f>IF(Data!E115="Walking",1,0)</f>
        <v>0</v>
      </c>
      <c r="C115" s="38">
        <f>IF(AND(B115=1,Data!H115="Hawk's Ridge"),1,0)</f>
        <v>0</v>
      </c>
      <c r="D115" s="38">
        <f>IF(AND(B115=1,Data!H115="Four Pass Loop"),1,0)</f>
        <v>0</v>
      </c>
      <c r="E115" s="38">
        <f>IF(AND(B115=1,Data!H115="Riverwalk"),1,0)</f>
        <v>0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12" x14ac:dyDescent="0.15">
      <c r="A116" s="29">
        <f>Data!A116</f>
        <v>115</v>
      </c>
      <c r="B116" s="38">
        <f>IF(Data!E116="Walking",1,0)</f>
        <v>0</v>
      </c>
      <c r="C116" s="38">
        <f>IF(AND(B116=1,Data!H116="Hawk's Ridge"),1,0)</f>
        <v>0</v>
      </c>
      <c r="D116" s="38">
        <f>IF(AND(B116=1,Data!H116="Four Pass Loop"),1,0)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x14ac:dyDescent="0.15">
      <c r="A117" s="29">
        <f>Data!A117</f>
        <v>116</v>
      </c>
      <c r="B117" s="38">
        <f>IF(Data!E117="Walking",1,0)</f>
        <v>0</v>
      </c>
      <c r="C117" s="38">
        <f>IF(AND(B117=1,Data!H117="Hawk's Ridge"),1,0)</f>
        <v>0</v>
      </c>
      <c r="D117" s="38">
        <f>IF(AND(B117=1,Data!H117="Four Pass Loop"),1,0)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x14ac:dyDescent="0.15">
      <c r="A118" s="29">
        <f>Data!A118</f>
        <v>117</v>
      </c>
      <c r="B118" s="38">
        <f>IF(Data!E118="Walking",1,0)</f>
        <v>0</v>
      </c>
      <c r="C118" s="38">
        <f>IF(AND(B118=1,Data!H118="Hawk's Ridge"),1,0)</f>
        <v>0</v>
      </c>
      <c r="D118" s="38">
        <f>IF(AND(B118=1,Data!H118="Four Pass Loop"),1,0)</f>
        <v>0</v>
      </c>
      <c r="E118" s="38">
        <f>IF(AND(B118=1,Data!H118="Riverwalk"),1,0)</f>
        <v>0</v>
      </c>
      <c r="F118" s="38">
        <f t="shared" si="1"/>
        <v>0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x14ac:dyDescent="0.15">
      <c r="A119" s="29">
        <f>Data!A119</f>
        <v>118</v>
      </c>
      <c r="B119" s="38">
        <f>IF(Data!E119="Walking",1,0)</f>
        <v>0</v>
      </c>
      <c r="C119" s="38">
        <f>IF(AND(B119=1,Data!H119="Hawk's Ridge"),1,0)</f>
        <v>0</v>
      </c>
      <c r="D119" s="38">
        <f>IF(AND(B119=1,Data!H119="Four Pass Loop"),1,0)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x14ac:dyDescent="0.15">
      <c r="A120" s="29">
        <f>Data!A120</f>
        <v>119</v>
      </c>
      <c r="B120" s="38">
        <f>IF(Data!E120="Walking",1,0)</f>
        <v>0</v>
      </c>
      <c r="C120" s="38">
        <f>IF(AND(B120=1,Data!H120="Hawk's Ridge"),1,0)</f>
        <v>0</v>
      </c>
      <c r="D120" s="38">
        <f>IF(AND(B120=1,Data!H120="Four Pass Loop"),1,0)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x14ac:dyDescent="0.15">
      <c r="A121" s="29">
        <f>Data!A121</f>
        <v>120</v>
      </c>
      <c r="B121" s="38">
        <f>IF(Data!E121="Walking",1,0)</f>
        <v>0</v>
      </c>
      <c r="C121" s="38">
        <f>IF(AND(B121=1,Data!H121="Hawk's Ridge"),1,0)</f>
        <v>0</v>
      </c>
      <c r="D121" s="38">
        <f>IF(AND(B121=1,Data!H121="Four Pass Loop"),1,0)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x14ac:dyDescent="0.15">
      <c r="A122" s="29">
        <f>Data!A122</f>
        <v>121</v>
      </c>
      <c r="B122" s="38">
        <f>IF(Data!E122="Walking",1,0)</f>
        <v>0</v>
      </c>
      <c r="C122" s="38">
        <f>IF(AND(B122=1,Data!H122="Hawk's Ridge"),1,0)</f>
        <v>0</v>
      </c>
      <c r="D122" s="38">
        <f>IF(AND(B122=1,Data!H122="Four Pass Loop"),1,0)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x14ac:dyDescent="0.15">
      <c r="A123" s="29">
        <f>Data!A123</f>
        <v>122</v>
      </c>
      <c r="B123" s="38">
        <f>IF(Data!E123="Walking",1,0)</f>
        <v>0</v>
      </c>
      <c r="C123" s="38">
        <f>IF(AND(B123=1,Data!H123="Hawk's Ridge"),1,0)</f>
        <v>0</v>
      </c>
      <c r="D123" s="38">
        <f>IF(AND(B123=1,Data!H123="Four Pass Loop"),1,0)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x14ac:dyDescent="0.15">
      <c r="A124" s="29">
        <f>Data!A124</f>
        <v>123</v>
      </c>
      <c r="B124" s="38">
        <f>IF(Data!E124="Walking",1,0)</f>
        <v>0</v>
      </c>
      <c r="C124" s="38">
        <f>IF(AND(B124=1,Data!H124="Hawk's Ridge"),1,0)</f>
        <v>0</v>
      </c>
      <c r="D124" s="38">
        <f>IF(AND(B124=1,Data!H124="Four Pass Loop"),1,0)</f>
        <v>0</v>
      </c>
      <c r="E124" s="38">
        <f>IF(AND(B124=1,Data!H124="Riverwalk"),1,0)</f>
        <v>0</v>
      </c>
      <c r="F124" s="38">
        <f t="shared" si="1"/>
        <v>0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12" x14ac:dyDescent="0.15">
      <c r="A125" s="29">
        <f>Data!A125</f>
        <v>124</v>
      </c>
      <c r="B125" s="38">
        <f>IF(Data!E125="Walking",1,0)</f>
        <v>0</v>
      </c>
      <c r="C125" s="38">
        <f>IF(AND(B125=1,Data!H125="Hawk's Ridge"),1,0)</f>
        <v>0</v>
      </c>
      <c r="D125" s="38">
        <f>IF(AND(B125=1,Data!H125="Four Pass Loop"),1,0)</f>
        <v>0</v>
      </c>
      <c r="E125" s="38">
        <f>IF(AND(B125=1,Data!H125="Riverwalk"),1,0)</f>
        <v>0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12" x14ac:dyDescent="0.15">
      <c r="A126" s="29">
        <f>Data!A126</f>
        <v>125</v>
      </c>
      <c r="B126" s="38">
        <f>IF(Data!E126="Walking",1,0)</f>
        <v>0</v>
      </c>
      <c r="C126" s="38">
        <f>IF(AND(B126=1,Data!H126="Hawk's Ridge"),1,0)</f>
        <v>0</v>
      </c>
      <c r="D126" s="38">
        <f>IF(AND(B126=1,Data!H126="Four Pass Loop"),1,0)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x14ac:dyDescent="0.15">
      <c r="A127" s="29">
        <f>Data!A127</f>
        <v>126</v>
      </c>
      <c r="B127" s="38">
        <f>IF(Data!E127="Walking",1,0)</f>
        <v>0</v>
      </c>
      <c r="C127" s="38">
        <f>IF(AND(B127=1,Data!H127="Hawk's Ridge"),1,0)</f>
        <v>0</v>
      </c>
      <c r="D127" s="38">
        <f>IF(AND(B127=1,Data!H127="Four Pass Loop"),1,0)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x14ac:dyDescent="0.15">
      <c r="A128" s="29">
        <f>Data!A128</f>
        <v>127</v>
      </c>
      <c r="B128" s="38">
        <f>IF(Data!E128="Walking",1,0)</f>
        <v>0</v>
      </c>
      <c r="C128" s="38">
        <f>IF(AND(B128=1,Data!H128="Hawk's Ridge"),1,0)</f>
        <v>0</v>
      </c>
      <c r="D128" s="38">
        <f>IF(AND(B128=1,Data!H128="Four Pass Loop"),1,0)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x14ac:dyDescent="0.15">
      <c r="A129" s="29">
        <f>Data!A129</f>
        <v>128</v>
      </c>
      <c r="B129" s="38">
        <f>IF(Data!E129="Walking",1,0)</f>
        <v>0</v>
      </c>
      <c r="C129" s="38">
        <f>IF(AND(B129=1,Data!H129="Hawk's Ridge"),1,0)</f>
        <v>0</v>
      </c>
      <c r="D129" s="38">
        <f>IF(AND(B129=1,Data!H129="Four Pass Loop"),1,0)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x14ac:dyDescent="0.15">
      <c r="A130" s="29">
        <f>Data!A130</f>
        <v>129</v>
      </c>
      <c r="B130" s="38">
        <f>IF(Data!E130="Walking",1,0)</f>
        <v>0</v>
      </c>
      <c r="C130" s="38">
        <f>IF(AND(B130=1,Data!H130="Hawk's Ridge"),1,0)</f>
        <v>0</v>
      </c>
      <c r="D130" s="38">
        <f>IF(AND(B130=1,Data!H130="Four Pass Loop"),1,0)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x14ac:dyDescent="0.15">
      <c r="A131" s="29">
        <f>Data!A131</f>
        <v>0</v>
      </c>
      <c r="B131" s="38">
        <f>IF(Data!E131="Walking",1,0)</f>
        <v>0</v>
      </c>
      <c r="C131" s="38">
        <f>IF(AND(B131=1,Data!H131="Hawk's Ridge"),1,0)</f>
        <v>0</v>
      </c>
      <c r="D131" s="38">
        <f>IF(AND(B131=1,Data!H131="Four Pass Loop"),1,0)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x14ac:dyDescent="0.15">
      <c r="A132" s="29">
        <f>Data!A132</f>
        <v>0</v>
      </c>
      <c r="B132" s="38">
        <f>IF(Data!E132="Walking",1,0)</f>
        <v>0</v>
      </c>
      <c r="C132" s="38">
        <f>IF(AND(B132=1,Data!H132="Hawk's Ridge"),1,0)</f>
        <v>0</v>
      </c>
      <c r="D132" s="38">
        <f>IF(AND(B132=1,Data!H132="Four Pass Loop"),1,0)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x14ac:dyDescent="0.15">
      <c r="A133" s="29">
        <f>Data!A133</f>
        <v>0</v>
      </c>
      <c r="B133" s="38">
        <f>IF(Data!E133="Walking",1,0)</f>
        <v>0</v>
      </c>
      <c r="C133" s="38">
        <f>IF(AND(B133=1,Data!H133="Hawk's Ridge"),1,0)</f>
        <v>0</v>
      </c>
      <c r="D133" s="38">
        <f>IF(AND(B133=1,Data!H133="Four Pass Loop"),1,0)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x14ac:dyDescent="0.15">
      <c r="A134" s="29">
        <f>Data!A134</f>
        <v>0</v>
      </c>
      <c r="B134" s="38">
        <f>IF(Data!E134="Walking",1,0)</f>
        <v>0</v>
      </c>
      <c r="C134" s="38">
        <f>IF(AND(B134=1,Data!H134="Hawk's Ridge"),1,0)</f>
        <v>0</v>
      </c>
      <c r="D134" s="38">
        <f>IF(AND(B134=1,Data!H134="Four Pass Loop"),1,0)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x14ac:dyDescent="0.15">
      <c r="A135" s="29">
        <f>Data!A135</f>
        <v>0</v>
      </c>
      <c r="B135" s="38">
        <f>IF(Data!E135="Walking",1,0)</f>
        <v>0</v>
      </c>
      <c r="C135" s="38">
        <f>IF(AND(B135=1,Data!H135="Hawk's Ridge"),1,0)</f>
        <v>0</v>
      </c>
      <c r="D135" s="38">
        <f>IF(AND(B135=1,Data!H135="Four Pass Loop"),1,0)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x14ac:dyDescent="0.15">
      <c r="A136" s="29">
        <f>Data!A136</f>
        <v>0</v>
      </c>
      <c r="B136" s="38">
        <f>IF(Data!E136="Walking",1,0)</f>
        <v>0</v>
      </c>
      <c r="C136" s="38">
        <f>IF(AND(B136=1,Data!H136="Hawk's Ridge"),1,0)</f>
        <v>0</v>
      </c>
      <c r="D136" s="38">
        <f>IF(AND(B136=1,Data!H136="Four Pass Loop"),1,0)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x14ac:dyDescent="0.15">
      <c r="A137" s="29">
        <f>Data!A137</f>
        <v>0</v>
      </c>
      <c r="B137" s="38">
        <f>IF(Data!E137="Walking",1,0)</f>
        <v>0</v>
      </c>
      <c r="C137" s="38">
        <f>IF(AND(B137=1,Data!H137="Hawk's Ridge"),1,0)</f>
        <v>0</v>
      </c>
      <c r="D137" s="38">
        <f>IF(AND(B137=1,Data!H137="Four Pass Loop"),1,0)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x14ac:dyDescent="0.15">
      <c r="A138" s="29">
        <f>Data!A138</f>
        <v>0</v>
      </c>
      <c r="B138" s="38">
        <f>IF(Data!E138="Walking",1,0)</f>
        <v>0</v>
      </c>
      <c r="C138" s="38">
        <f>IF(AND(B138=1,Data!H138="Hawk's Ridge"),1,0)</f>
        <v>0</v>
      </c>
      <c r="D138" s="38">
        <f>IF(AND(B138=1,Data!H138="Four Pass Loop"),1,0)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x14ac:dyDescent="0.15">
      <c r="A139" s="29">
        <f>Data!A139</f>
        <v>0</v>
      </c>
      <c r="B139" s="38">
        <f>IF(Data!E139="Walking",1,0)</f>
        <v>0</v>
      </c>
      <c r="C139" s="38">
        <f>IF(AND(B139=1,Data!H139="Hawk's Ridge"),1,0)</f>
        <v>0</v>
      </c>
      <c r="D139" s="38">
        <f>IF(AND(B139=1,Data!H139="Four Pass Loop"),1,0)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x14ac:dyDescent="0.15">
      <c r="A140" s="29">
        <f>Data!A140</f>
        <v>0</v>
      </c>
      <c r="B140" s="38">
        <f>IF(Data!E140="Walking",1,0)</f>
        <v>0</v>
      </c>
      <c r="C140" s="38">
        <f>IF(AND(B140=1,Data!H140="Hawk's Ridge"),1,0)</f>
        <v>0</v>
      </c>
      <c r="D140" s="38">
        <f>IF(AND(B140=1,Data!H140="Four Pass Loop"),1,0)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x14ac:dyDescent="0.15">
      <c r="A141" s="29">
        <f>Data!A141</f>
        <v>0</v>
      </c>
      <c r="B141" s="38">
        <f>IF(Data!E141="Walking",1,0)</f>
        <v>0</v>
      </c>
      <c r="C141" s="38">
        <f>IF(AND(B141=1,Data!H141="Hawk's Ridge"),1,0)</f>
        <v>0</v>
      </c>
      <c r="D141" s="38">
        <f>IF(AND(B141=1,Data!H141="Four Pass Loop"),1,0)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x14ac:dyDescent="0.15">
      <c r="A142" s="29">
        <f>Data!A142</f>
        <v>0</v>
      </c>
      <c r="B142" s="38">
        <f>IF(Data!E142="Walking",1,0)</f>
        <v>0</v>
      </c>
      <c r="C142" s="38">
        <f>IF(AND(B142=1,Data!H142="Hawk's Ridge"),1,0)</f>
        <v>0</v>
      </c>
      <c r="D142" s="38">
        <f>IF(AND(B142=1,Data!H142="Four Pass Loop"),1,0)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x14ac:dyDescent="0.15">
      <c r="A143" s="29">
        <f>Data!A143</f>
        <v>0</v>
      </c>
      <c r="B143" s="38">
        <f>IF(Data!E143="Walking",1,0)</f>
        <v>0</v>
      </c>
      <c r="C143" s="38">
        <f>IF(AND(B143=1,Data!H143="Hawk's Ridge"),1,0)</f>
        <v>0</v>
      </c>
      <c r="D143" s="38">
        <f>IF(AND(B143=1,Data!H143="Four Pass Loop"),1,0)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x14ac:dyDescent="0.15">
      <c r="A144" s="29">
        <f>Data!A144</f>
        <v>0</v>
      </c>
      <c r="B144" s="38">
        <f>IF(Data!E144="Walking",1,0)</f>
        <v>0</v>
      </c>
      <c r="C144" s="38">
        <f>IF(AND(B144=1,Data!H144="Hawk's Ridge"),1,0)</f>
        <v>0</v>
      </c>
      <c r="D144" s="38">
        <f>IF(AND(B144=1,Data!H144="Four Pass Loop"),1,0)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x14ac:dyDescent="0.15">
      <c r="A145" s="29">
        <f>Data!A145</f>
        <v>0</v>
      </c>
      <c r="B145" s="38">
        <f>IF(Data!E145="Walking",1,0)</f>
        <v>0</v>
      </c>
      <c r="C145" s="38">
        <f>IF(AND(B145=1,Data!H145="Hawk's Ridge"),1,0)</f>
        <v>0</v>
      </c>
      <c r="D145" s="38">
        <f>IF(AND(B145=1,Data!H145="Four Pass Loop"),1,0)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x14ac:dyDescent="0.15">
      <c r="A146" s="29">
        <f>Data!A146</f>
        <v>0</v>
      </c>
      <c r="B146" s="38">
        <f>IF(Data!E146="Walking",1,0)</f>
        <v>0</v>
      </c>
      <c r="C146" s="38">
        <f>IF(AND(B146=1,Data!H146="Hawk's Ridge"),1,0)</f>
        <v>0</v>
      </c>
      <c r="D146" s="38">
        <f>IF(AND(B146=1,Data!H146="Four Pass Loop"),1,0)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x14ac:dyDescent="0.15">
      <c r="A147" s="29">
        <f>Data!A147</f>
        <v>0</v>
      </c>
      <c r="B147" s="38">
        <f>IF(Data!E147="Walking",1,0)</f>
        <v>0</v>
      </c>
      <c r="C147" s="38">
        <f>IF(AND(B147=1,Data!H147="Hawk's Ridge"),1,0)</f>
        <v>0</v>
      </c>
      <c r="D147" s="38">
        <f>IF(AND(B147=1,Data!H147="Four Pass Loop"),1,0)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x14ac:dyDescent="0.15">
      <c r="A148" s="29">
        <f>Data!A148</f>
        <v>0</v>
      </c>
      <c r="B148" s="38">
        <f>IF(Data!E148="Walking",1,0)</f>
        <v>0</v>
      </c>
      <c r="C148" s="38">
        <f>IF(AND(B148=1,Data!H148="Hawk's Ridge"),1,0)</f>
        <v>0</v>
      </c>
      <c r="D148" s="38">
        <f>IF(AND(B148=1,Data!H148="Four Pass Loop"),1,0)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x14ac:dyDescent="0.15">
      <c r="A149" s="29">
        <f>Data!A149</f>
        <v>0</v>
      </c>
      <c r="B149" s="38">
        <f>IF(Data!E149="Walking",1,0)</f>
        <v>0</v>
      </c>
      <c r="C149" s="38">
        <f>IF(AND(B149=1,Data!H149="Hawk's Ridge"),1,0)</f>
        <v>0</v>
      </c>
      <c r="D149" s="38">
        <f>IF(AND(B149=1,Data!H149="Four Pass Loop"),1,0)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x14ac:dyDescent="0.15">
      <c r="A150" s="29">
        <f>Data!A150</f>
        <v>0</v>
      </c>
      <c r="B150" s="38">
        <f>IF(Data!E150="Walking",1,0)</f>
        <v>0</v>
      </c>
      <c r="C150" s="38">
        <f>IF(AND(B150=1,Data!H150="Hawk's Ridge"),1,0)</f>
        <v>0</v>
      </c>
      <c r="D150" s="38">
        <f>IF(AND(B150=1,Data!H150="Four Pass Loop"),1,0)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30" xr:uid="{DA7EF41D-BC85-434B-B39B-6E90434829E2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7DA8-4C26-E240-A782-B30A31E52075}">
  <dimension ref="A1:L150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8" x14ac:dyDescent="0.15">
      <c r="A1" s="31" t="s">
        <v>109</v>
      </c>
      <c r="B1" s="44" t="s">
        <v>81</v>
      </c>
      <c r="C1" s="44" t="s">
        <v>158</v>
      </c>
      <c r="D1" s="44" t="s">
        <v>159</v>
      </c>
      <c r="E1" s="44" t="s">
        <v>160</v>
      </c>
      <c r="F1" s="44" t="s">
        <v>149</v>
      </c>
      <c r="G1" s="49" t="s">
        <v>143</v>
      </c>
      <c r="H1" s="49" t="s">
        <v>144</v>
      </c>
      <c r="I1" s="49" t="s">
        <v>145</v>
      </c>
      <c r="J1" s="49" t="s">
        <v>146</v>
      </c>
      <c r="K1" s="49" t="s">
        <v>147</v>
      </c>
      <c r="L1" s="49" t="s">
        <v>148</v>
      </c>
    </row>
    <row r="2" spans="1:12" x14ac:dyDescent="0.15">
      <c r="A2" s="29">
        <f>Data!A2</f>
        <v>1</v>
      </c>
      <c r="B2" s="38">
        <f>IF(Data!E2="Running",1,0)</f>
        <v>0</v>
      </c>
      <c r="C2" s="38">
        <f>IF(AND(B2=1,Data!H2="Hawk's Ridge"),1,0)</f>
        <v>0</v>
      </c>
      <c r="D2" s="38">
        <f>IF(AND(B2=1,Data!H2="Stringers"),1,0)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x14ac:dyDescent="0.15">
      <c r="A3" s="29">
        <f>Data!A3</f>
        <v>2</v>
      </c>
      <c r="B3" s="38">
        <f>IF(Data!E3="Running",1,0)</f>
        <v>0</v>
      </c>
      <c r="C3" s="38">
        <f>IF(AND(B3=1,Data!H3="Hawk's Ridge"),1,0)</f>
        <v>0</v>
      </c>
      <c r="D3" s="38">
        <f>IF(AND(B3=1,Data!H3="Stringers"),1,0)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x14ac:dyDescent="0.15">
      <c r="A4" s="29">
        <f>Data!A4</f>
        <v>3</v>
      </c>
      <c r="B4" s="38">
        <f>IF(Data!E4="Running",1,0)</f>
        <v>0</v>
      </c>
      <c r="C4" s="38">
        <f>IF(AND(B4=1,Data!H4="Hawk's Ridge"),1,0)</f>
        <v>0</v>
      </c>
      <c r="D4" s="38">
        <f>IF(AND(B4=1,Data!H4="Stringers"),1,0)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x14ac:dyDescent="0.15">
      <c r="A5" s="29">
        <f>Data!A5</f>
        <v>4</v>
      </c>
      <c r="B5" s="38">
        <f>IF(Data!E5="Running",1,0)</f>
        <v>0</v>
      </c>
      <c r="C5" s="38">
        <f>IF(AND(B5=1,Data!H5="Hawk's Ridge"),1,0)</f>
        <v>0</v>
      </c>
      <c r="D5" s="38">
        <f>IF(AND(B5=1,Data!H5="Stringers"),1,0)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x14ac:dyDescent="0.15">
      <c r="A6" s="29">
        <f>Data!A6</f>
        <v>5</v>
      </c>
      <c r="B6" s="38">
        <f>IF(Data!E6="Running",1,0)</f>
        <v>0</v>
      </c>
      <c r="C6" s="38">
        <f>IF(AND(B6=1,Data!H6="Hawk's Ridge"),1,0)</f>
        <v>0</v>
      </c>
      <c r="D6" s="38">
        <f>IF(AND(B6=1,Data!H6="Stringers"),1,0)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x14ac:dyDescent="0.15">
      <c r="A7" s="29">
        <f>Data!A7</f>
        <v>6</v>
      </c>
      <c r="B7" s="38">
        <f>IF(Data!E7="Running",1,0)</f>
        <v>0</v>
      </c>
      <c r="C7" s="38">
        <f>IF(AND(B7=1,Data!H7="Hawk's Ridge"),1,0)</f>
        <v>0</v>
      </c>
      <c r="D7" s="38">
        <f>IF(AND(B7=1,Data!H7="Stringers"),1,0)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x14ac:dyDescent="0.15">
      <c r="A8" s="29">
        <f>Data!A8</f>
        <v>7</v>
      </c>
      <c r="B8" s="38">
        <f>IF(Data!E8="Running",1,0)</f>
        <v>0</v>
      </c>
      <c r="C8" s="38">
        <f>IF(AND(B8=1,Data!H8="Hawk's Ridge"),1,0)</f>
        <v>0</v>
      </c>
      <c r="D8" s="38">
        <f>IF(AND(B8=1,Data!H8="Stringers"),1,0)</f>
        <v>0</v>
      </c>
      <c r="E8" s="38">
        <f>IF(AND(B8=1,Data!H8="Riverwalk"),1,0)</f>
        <v>0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x14ac:dyDescent="0.15">
      <c r="A9" s="29">
        <f>Data!A9</f>
        <v>8</v>
      </c>
      <c r="B9" s="38">
        <f>IF(Data!E9="Running",1,0)</f>
        <v>0</v>
      </c>
      <c r="C9" s="38">
        <f>IF(AND(B9=1,Data!H9="Hawk's Ridge"),1,0)</f>
        <v>0</v>
      </c>
      <c r="D9" s="38">
        <f>IF(AND(B9=1,Data!H9="Stringers"),1,0)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x14ac:dyDescent="0.15">
      <c r="A10" s="29">
        <f>Data!A10</f>
        <v>9</v>
      </c>
      <c r="B10" s="38">
        <f>IF(Data!E10="Running",1,0)</f>
        <v>0</v>
      </c>
      <c r="C10" s="38">
        <f>IF(AND(B10=1,Data!H10="Hawk's Ridge"),1,0)</f>
        <v>0</v>
      </c>
      <c r="D10" s="38">
        <f>IF(AND(B10=1,Data!H10="Stringers"),1,0)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x14ac:dyDescent="0.15">
      <c r="A11" s="29">
        <f>Data!A11</f>
        <v>10</v>
      </c>
      <c r="B11" s="38">
        <f>IF(Data!E11="Running",1,0)</f>
        <v>0</v>
      </c>
      <c r="C11" s="38">
        <f>IF(AND(B11=1,Data!H11="Hawk's Ridge"),1,0)</f>
        <v>0</v>
      </c>
      <c r="D11" s="38">
        <f>IF(AND(B11=1,Data!H11="Stringers"),1,0)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x14ac:dyDescent="0.15">
      <c r="A12" s="29">
        <f>Data!A12</f>
        <v>11</v>
      </c>
      <c r="B12" s="38">
        <f>IF(Data!E12="Running",1,0)</f>
        <v>0</v>
      </c>
      <c r="C12" s="38">
        <f>IF(AND(B12=1,Data!H12="Hawk's Ridge"),1,0)</f>
        <v>0</v>
      </c>
      <c r="D12" s="38">
        <f>IF(AND(B12=1,Data!H12="Stringers"),1,0)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x14ac:dyDescent="0.15">
      <c r="A13" s="29">
        <f>Data!A13</f>
        <v>12</v>
      </c>
      <c r="B13" s="38">
        <f>IF(Data!E13="Running",1,0)</f>
        <v>0</v>
      </c>
      <c r="C13" s="38">
        <f>IF(AND(B13=1,Data!H13="Hawk's Ridge"),1,0)</f>
        <v>0</v>
      </c>
      <c r="D13" s="38">
        <f>IF(AND(B13=1,Data!H13="Stringers"),1,0)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x14ac:dyDescent="0.15">
      <c r="A14" s="29">
        <f>Data!A14</f>
        <v>13</v>
      </c>
      <c r="B14" s="38">
        <f>IF(Data!E14="Running",1,0)</f>
        <v>0</v>
      </c>
      <c r="C14" s="38">
        <f>IF(AND(B14=1,Data!H14="Hawk's Ridge"),1,0)</f>
        <v>0</v>
      </c>
      <c r="D14" s="38">
        <f>IF(AND(B14=1,Data!H14="Stringers"),1,0)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x14ac:dyDescent="0.15">
      <c r="A15" s="29">
        <f>Data!A15</f>
        <v>14</v>
      </c>
      <c r="B15" s="38">
        <f>IF(Data!E15="Running",1,0)</f>
        <v>0</v>
      </c>
      <c r="C15" s="38">
        <f>IF(AND(B15=1,Data!H15="Hawk's Ridge"),1,0)</f>
        <v>0</v>
      </c>
      <c r="D15" s="38">
        <f>IF(AND(B15=1,Data!H15="Stringers"),1,0)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x14ac:dyDescent="0.15">
      <c r="A16" s="29">
        <f>Data!A16</f>
        <v>15</v>
      </c>
      <c r="B16" s="38">
        <f>IF(Data!E16="Running",1,0)</f>
        <v>0</v>
      </c>
      <c r="C16" s="38">
        <f>IF(AND(B16=1,Data!H16="Hawk's Ridge"),1,0)</f>
        <v>0</v>
      </c>
      <c r="D16" s="38">
        <f>IF(AND(B16=1,Data!H16="Stringers"),1,0)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x14ac:dyDescent="0.15">
      <c r="A17" s="29">
        <f>Data!A17</f>
        <v>16</v>
      </c>
      <c r="B17" s="38">
        <f>IF(Data!E17="Running",1,0)</f>
        <v>0</v>
      </c>
      <c r="C17" s="38">
        <f>IF(AND(B17=1,Data!H17="Hawk's Ridge"),1,0)</f>
        <v>0</v>
      </c>
      <c r="D17" s="38">
        <f>IF(AND(B17=1,Data!H17="Stringers"),1,0)</f>
        <v>0</v>
      </c>
      <c r="E17" s="38">
        <f>IF(AND(B17=1,Data!H17="Riverwalk"),1,0)</f>
        <v>0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x14ac:dyDescent="0.15">
      <c r="A18" s="29">
        <f>Data!A18</f>
        <v>17</v>
      </c>
      <c r="B18" s="38">
        <f>IF(Data!E18="Running",1,0)</f>
        <v>0</v>
      </c>
      <c r="C18" s="38">
        <f>IF(AND(B18=1,Data!H18="Hawk's Ridge"),1,0)</f>
        <v>0</v>
      </c>
      <c r="D18" s="38">
        <f>IF(AND(B18=1,Data!H18="Stringers"),1,0)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x14ac:dyDescent="0.15">
      <c r="A19" s="29">
        <f>Data!A19</f>
        <v>18</v>
      </c>
      <c r="B19" s="38">
        <f>IF(Data!E19="Running",1,0)</f>
        <v>0</v>
      </c>
      <c r="C19" s="38">
        <f>IF(AND(B19=1,Data!H19="Hawk's Ridge"),1,0)</f>
        <v>0</v>
      </c>
      <c r="D19" s="38">
        <f>IF(AND(B19=1,Data!H19="Stringers"),1,0)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x14ac:dyDescent="0.15">
      <c r="A20" s="29">
        <f>Data!A20</f>
        <v>19</v>
      </c>
      <c r="B20" s="38">
        <f>IF(Data!E20="Running",1,0)</f>
        <v>0</v>
      </c>
      <c r="C20" s="38">
        <f>IF(AND(B20=1,Data!H20="Hawk's Ridge"),1,0)</f>
        <v>0</v>
      </c>
      <c r="D20" s="38">
        <f>IF(AND(B20=1,Data!H20="Stringers"),1,0)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x14ac:dyDescent="0.15">
      <c r="A21" s="29">
        <f>Data!A21</f>
        <v>20</v>
      </c>
      <c r="B21" s="38">
        <f>IF(Data!E21="Running",1,0)</f>
        <v>0</v>
      </c>
      <c r="C21" s="38">
        <f>IF(AND(B21=1,Data!H21="Hawk's Ridge"),1,0)</f>
        <v>0</v>
      </c>
      <c r="D21" s="38">
        <f>IF(AND(B21=1,Data!H21="Stringers"),1,0)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x14ac:dyDescent="0.15">
      <c r="A22" s="29">
        <f>Data!A22</f>
        <v>21</v>
      </c>
      <c r="B22" s="38">
        <f>IF(Data!E22="Running",1,0)</f>
        <v>0</v>
      </c>
      <c r="C22" s="38">
        <f>IF(AND(B22=1,Data!H22="Hawk's Ridge"),1,0)</f>
        <v>0</v>
      </c>
      <c r="D22" s="38">
        <f>IF(AND(B22=1,Data!H22="Stringers"),1,0)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x14ac:dyDescent="0.15">
      <c r="A23" s="29">
        <f>Data!A23</f>
        <v>22</v>
      </c>
      <c r="B23" s="38">
        <f>IF(Data!E23="Running",1,0)</f>
        <v>1</v>
      </c>
      <c r="C23" s="38">
        <f>IF(AND(B23=1,Data!H23="Hawk's Ridge"),1,0)</f>
        <v>0</v>
      </c>
      <c r="D23" s="38">
        <f>IF(AND(B23=1,Data!H23="Stringers"),1,0)</f>
        <v>0</v>
      </c>
      <c r="E23" s="38">
        <f>IF(AND(B23=1,Data!H23="Riverwalk"),1,0)</f>
        <v>1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x14ac:dyDescent="0.15">
      <c r="A24" s="29">
        <f>Data!A24</f>
        <v>23</v>
      </c>
      <c r="B24" s="38">
        <f>IF(Data!E24="Running",1,0)</f>
        <v>0</v>
      </c>
      <c r="C24" s="38">
        <f>IF(AND(B24=1,Data!H24="Hawk's Ridge"),1,0)</f>
        <v>0</v>
      </c>
      <c r="D24" s="38">
        <f>IF(AND(B24=1,Data!H24="Stringers"),1,0)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x14ac:dyDescent="0.15">
      <c r="A25" s="29">
        <f>Data!A25</f>
        <v>24</v>
      </c>
      <c r="B25" s="38">
        <f>IF(Data!E25="Running",1,0)</f>
        <v>0</v>
      </c>
      <c r="C25" s="38">
        <f>IF(AND(B25=1,Data!H25="Hawk's Ridge"),1,0)</f>
        <v>0</v>
      </c>
      <c r="D25" s="38">
        <f>IF(AND(B25=1,Data!H25="Stringers"),1,0)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x14ac:dyDescent="0.15">
      <c r="A26" s="29">
        <f>Data!A26</f>
        <v>25</v>
      </c>
      <c r="B26" s="38">
        <f>IF(Data!E26="Running",1,0)</f>
        <v>0</v>
      </c>
      <c r="C26" s="38">
        <f>IF(AND(B26=1,Data!H26="Hawk's Ridge"),1,0)</f>
        <v>0</v>
      </c>
      <c r="D26" s="38">
        <f>IF(AND(B26=1,Data!H26="Stringers"),1,0)</f>
        <v>0</v>
      </c>
      <c r="E26" s="38">
        <f>IF(AND(B26=1,Data!H26="Riverwalk"),1,0)</f>
        <v>0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x14ac:dyDescent="0.15">
      <c r="A27" s="29">
        <f>Data!A27</f>
        <v>26</v>
      </c>
      <c r="B27" s="38">
        <f>IF(Data!E27="Running",1,0)</f>
        <v>0</v>
      </c>
      <c r="C27" s="38">
        <f>IF(AND(B27=1,Data!H27="Hawk's Ridge"),1,0)</f>
        <v>0</v>
      </c>
      <c r="D27" s="38">
        <f>IF(AND(B27=1,Data!H27="Stringers"),1,0)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x14ac:dyDescent="0.15">
      <c r="A28" s="29">
        <f>Data!A28</f>
        <v>27</v>
      </c>
      <c r="B28" s="38">
        <f>IF(Data!E28="Running",1,0)</f>
        <v>0</v>
      </c>
      <c r="C28" s="38">
        <f>IF(AND(B28=1,Data!H28="Hawk's Ridge"),1,0)</f>
        <v>0</v>
      </c>
      <c r="D28" s="38">
        <f>IF(AND(B28=1,Data!H28="Stringers"),1,0)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x14ac:dyDescent="0.15">
      <c r="A29" s="29">
        <f>Data!A29</f>
        <v>28</v>
      </c>
      <c r="B29" s="38">
        <f>IF(Data!E29="Running",1,0)</f>
        <v>0</v>
      </c>
      <c r="C29" s="38">
        <f>IF(AND(B29=1,Data!H29="Hawk's Ridge"),1,0)</f>
        <v>0</v>
      </c>
      <c r="D29" s="38">
        <f>IF(AND(B29=1,Data!H29="Stringers"),1,0)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x14ac:dyDescent="0.15">
      <c r="A30" s="29">
        <f>Data!A30</f>
        <v>29</v>
      </c>
      <c r="B30" s="38">
        <f>IF(Data!E30="Running",1,0)</f>
        <v>0</v>
      </c>
      <c r="C30" s="38">
        <f>IF(AND(B30=1,Data!H30="Hawk's Ridge"),1,0)</f>
        <v>0</v>
      </c>
      <c r="D30" s="38">
        <f>IF(AND(B30=1,Data!H30="Stringers"),1,0)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x14ac:dyDescent="0.15">
      <c r="A31" s="29">
        <f>Data!A31</f>
        <v>30</v>
      </c>
      <c r="B31" s="38">
        <f>IF(Data!E31="Running",1,0)</f>
        <v>0</v>
      </c>
      <c r="C31" s="38">
        <f>IF(AND(B31=1,Data!H31="Hawk's Ridge"),1,0)</f>
        <v>0</v>
      </c>
      <c r="D31" s="38">
        <f>IF(AND(B31=1,Data!H31="Stringers"),1,0)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x14ac:dyDescent="0.15">
      <c r="A32" s="29">
        <f>Data!A32</f>
        <v>31</v>
      </c>
      <c r="B32" s="38">
        <f>IF(Data!E32="Running",1,0)</f>
        <v>0</v>
      </c>
      <c r="C32" s="38">
        <f>IF(AND(B32=1,Data!H32="Hawk's Ridge"),1,0)</f>
        <v>0</v>
      </c>
      <c r="D32" s="38">
        <f>IF(AND(B32=1,Data!H32="Stringers"),1,0)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x14ac:dyDescent="0.15">
      <c r="A33" s="29">
        <f>Data!A33</f>
        <v>32</v>
      </c>
      <c r="B33" s="38">
        <f>IF(Data!E33="Running",1,0)</f>
        <v>0</v>
      </c>
      <c r="C33" s="38">
        <f>IF(AND(B33=1,Data!H33="Hawk's Ridge"),1,0)</f>
        <v>0</v>
      </c>
      <c r="D33" s="38">
        <f>IF(AND(B33=1,Data!H33="Stringers"),1,0)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x14ac:dyDescent="0.15">
      <c r="A34" s="29">
        <f>Data!A34</f>
        <v>33</v>
      </c>
      <c r="B34" s="38">
        <f>IF(Data!E34="Running",1,0)</f>
        <v>0</v>
      </c>
      <c r="C34" s="38">
        <f>IF(AND(B34=1,Data!H34="Hawk's Ridge"),1,0)</f>
        <v>0</v>
      </c>
      <c r="D34" s="38">
        <f>IF(AND(B34=1,Data!H34="Stringers"),1,0)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x14ac:dyDescent="0.15">
      <c r="A35" s="29">
        <f>Data!A35</f>
        <v>34</v>
      </c>
      <c r="B35" s="38">
        <f>IF(Data!E35="Running",1,0)</f>
        <v>0</v>
      </c>
      <c r="C35" s="38">
        <f>IF(AND(B35=1,Data!H35="Hawk's Ridge"),1,0)</f>
        <v>0</v>
      </c>
      <c r="D35" s="38">
        <f>IF(AND(B35=1,Data!H35="Stringers"),1,0)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x14ac:dyDescent="0.15">
      <c r="A36" s="29">
        <f>Data!A36</f>
        <v>35</v>
      </c>
      <c r="B36" s="38">
        <f>IF(Data!E36="Running",1,0)</f>
        <v>0</v>
      </c>
      <c r="C36" s="38">
        <f>IF(AND(B36=1,Data!H36="Hawk's Ridge"),1,0)</f>
        <v>0</v>
      </c>
      <c r="D36" s="38">
        <f>IF(AND(B36=1,Data!H36="Stringers"),1,0)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x14ac:dyDescent="0.15">
      <c r="A37" s="29">
        <f>Data!A37</f>
        <v>36</v>
      </c>
      <c r="B37" s="38">
        <f>IF(Data!E37="Running",1,0)</f>
        <v>0</v>
      </c>
      <c r="C37" s="38">
        <f>IF(AND(B37=1,Data!H37="Hawk's Ridge"),1,0)</f>
        <v>0</v>
      </c>
      <c r="D37" s="38">
        <f>IF(AND(B37=1,Data!H37="Stringers"),1,0)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x14ac:dyDescent="0.15">
      <c r="A38" s="29">
        <f>Data!A38</f>
        <v>37</v>
      </c>
      <c r="B38" s="38">
        <f>IF(Data!E38="Running",1,0)</f>
        <v>0</v>
      </c>
      <c r="C38" s="38">
        <f>IF(AND(B38=1,Data!H38="Hawk's Ridge"),1,0)</f>
        <v>0</v>
      </c>
      <c r="D38" s="38">
        <f>IF(AND(B38=1,Data!H38="Stringers"),1,0)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x14ac:dyDescent="0.15">
      <c r="A39" s="29">
        <f>Data!A39</f>
        <v>38</v>
      </c>
      <c r="B39" s="38">
        <f>IF(Data!E39="Running",1,0)</f>
        <v>0</v>
      </c>
      <c r="C39" s="38">
        <f>IF(AND(B39=1,Data!H39="Hawk's Ridge"),1,0)</f>
        <v>0</v>
      </c>
      <c r="D39" s="38">
        <f>IF(AND(B39=1,Data!H39="Stringers"),1,0)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x14ac:dyDescent="0.15">
      <c r="A40" s="29">
        <f>Data!A40</f>
        <v>39</v>
      </c>
      <c r="B40" s="38">
        <f>IF(Data!E40="Running",1,0)</f>
        <v>0</v>
      </c>
      <c r="C40" s="38">
        <f>IF(AND(B40=1,Data!H40="Hawk's Ridge"),1,0)</f>
        <v>0</v>
      </c>
      <c r="D40" s="38">
        <f>IF(AND(B40=1,Data!H40="Stringers"),1,0)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x14ac:dyDescent="0.15">
      <c r="A41" s="29">
        <f>Data!A41</f>
        <v>40</v>
      </c>
      <c r="B41" s="38">
        <f>IF(Data!E41="Running",1,0)</f>
        <v>0</v>
      </c>
      <c r="C41" s="38">
        <f>IF(AND(B41=1,Data!H41="Hawk's Ridge"),1,0)</f>
        <v>0</v>
      </c>
      <c r="D41" s="38">
        <f>IF(AND(B41=1,Data!H41="Stringers"),1,0)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IF(Data!E42="Running",1,0)</f>
        <v>0</v>
      </c>
      <c r="C42" s="38">
        <f>IF(AND(B42=1,Data!H42="Hawk's Ridge"),1,0)</f>
        <v>0</v>
      </c>
      <c r="D42" s="38">
        <f>IF(AND(B42=1,Data!H42="Stringers"),1,0)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12" x14ac:dyDescent="0.15">
      <c r="A43" s="29">
        <f>Data!A43</f>
        <v>42</v>
      </c>
      <c r="B43" s="38">
        <f>IF(Data!E43="Running",1,0)</f>
        <v>0</v>
      </c>
      <c r="C43" s="38">
        <f>IF(AND(B43=1,Data!H43="Hawk's Ridge"),1,0)</f>
        <v>0</v>
      </c>
      <c r="D43" s="38">
        <f>IF(AND(B43=1,Data!H43="Stringers"),1,0)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12" x14ac:dyDescent="0.15">
      <c r="A44" s="29">
        <f>Data!A44</f>
        <v>43</v>
      </c>
      <c r="B44" s="38">
        <f>IF(Data!E44="Running",1,0)</f>
        <v>0</v>
      </c>
      <c r="C44" s="38">
        <f>IF(AND(B44=1,Data!H44="Hawk's Ridge"),1,0)</f>
        <v>0</v>
      </c>
      <c r="D44" s="38">
        <f>IF(AND(B44=1,Data!H44="Stringers"),1,0)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x14ac:dyDescent="0.15">
      <c r="A45" s="29">
        <f>Data!A45</f>
        <v>44</v>
      </c>
      <c r="B45" s="38">
        <f>IF(Data!E45="Running",1,0)</f>
        <v>0</v>
      </c>
      <c r="C45" s="38">
        <f>IF(AND(B45=1,Data!H45="Hawk's Ridge"),1,0)</f>
        <v>0</v>
      </c>
      <c r="D45" s="38">
        <f>IF(AND(B45=1,Data!H45="Stringers"),1,0)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IF(Data!E46="Running",1,0)</f>
        <v>0</v>
      </c>
      <c r="C46" s="38">
        <f>IF(AND(B46=1,Data!H46="Hawk's Ridge"),1,0)</f>
        <v>0</v>
      </c>
      <c r="D46" s="38">
        <f>IF(AND(B46=1,Data!H46="Stringers"),1,0)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12" x14ac:dyDescent="0.15">
      <c r="A47" s="29">
        <f>Data!A47</f>
        <v>46</v>
      </c>
      <c r="B47" s="38">
        <f>IF(Data!E47="Running",1,0)</f>
        <v>0</v>
      </c>
      <c r="C47" s="38">
        <f>IF(AND(B47=1,Data!H47="Hawk's Ridge"),1,0)</f>
        <v>0</v>
      </c>
      <c r="D47" s="38">
        <f>IF(AND(B47=1,Data!H47="Stringers"),1,0)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x14ac:dyDescent="0.15">
      <c r="A48" s="29">
        <f>Data!A48</f>
        <v>47</v>
      </c>
      <c r="B48" s="38">
        <f>IF(Data!E48="Running",1,0)</f>
        <v>0</v>
      </c>
      <c r="C48" s="38">
        <f>IF(AND(B48=1,Data!H48="Hawk's Ridge"),1,0)</f>
        <v>0</v>
      </c>
      <c r="D48" s="38">
        <f>IF(AND(B48=1,Data!H48="Stringers"),1,0)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IF(Data!E49="Running",1,0)</f>
        <v>0</v>
      </c>
      <c r="C49" s="38">
        <f>IF(AND(B49=1,Data!H49="Hawk's Ridge"),1,0)</f>
        <v>0</v>
      </c>
      <c r="D49" s="38">
        <f>IF(AND(B49=1,Data!H49="Stringers"),1,0)</f>
        <v>0</v>
      </c>
      <c r="E49" s="38">
        <f>IF(AND(B49=1,Data!H49="Riverwalk"),1,0)</f>
        <v>0</v>
      </c>
      <c r="F49" s="38">
        <f t="shared" si="0"/>
        <v>0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12" x14ac:dyDescent="0.15">
      <c r="A50" s="29">
        <f>Data!A50</f>
        <v>49</v>
      </c>
      <c r="B50" s="38">
        <f>IF(Data!E50="Running",1,0)</f>
        <v>0</v>
      </c>
      <c r="C50" s="38">
        <f>IF(AND(B50=1,Data!H50="Hawk's Ridge"),1,0)</f>
        <v>0</v>
      </c>
      <c r="D50" s="38">
        <f>IF(AND(B50=1,Data!H50="Stringers"),1,0)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x14ac:dyDescent="0.15">
      <c r="A51" s="29">
        <f>Data!A51</f>
        <v>50</v>
      </c>
      <c r="B51" s="38">
        <f>IF(Data!E51="Running",1,0)</f>
        <v>0</v>
      </c>
      <c r="C51" s="38">
        <f>IF(AND(B51=1,Data!H51="Hawk's Ridge"),1,0)</f>
        <v>0</v>
      </c>
      <c r="D51" s="38">
        <f>IF(AND(B51=1,Data!H51="Stringers"),1,0)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x14ac:dyDescent="0.15">
      <c r="A52" s="29">
        <f>Data!A52</f>
        <v>51</v>
      </c>
      <c r="B52" s="38">
        <f>IF(Data!E52="Running",1,0)</f>
        <v>0</v>
      </c>
      <c r="C52" s="38">
        <f>IF(AND(B52=1,Data!H52="Hawk's Ridge"),1,0)</f>
        <v>0</v>
      </c>
      <c r="D52" s="38">
        <f>IF(AND(B52=1,Data!H52="Stringers"),1,0)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x14ac:dyDescent="0.15">
      <c r="A53" s="29">
        <f>Data!A53</f>
        <v>52</v>
      </c>
      <c r="B53" s="38">
        <f>IF(Data!E53="Running",1,0)</f>
        <v>1</v>
      </c>
      <c r="C53" s="38">
        <f>IF(AND(B53=1,Data!H53="Hawk's Ridge"),1,0)</f>
        <v>0</v>
      </c>
      <c r="D53" s="38">
        <f>IF(AND(B53=1,Data!H53="Stringers"),1,0)</f>
        <v>0</v>
      </c>
      <c r="E53" s="38">
        <f>IF(AND(B53=1,Data!H53="Riverwalk"),1,0)</f>
        <v>1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x14ac:dyDescent="0.15">
      <c r="A54" s="29">
        <f>Data!A54</f>
        <v>53</v>
      </c>
      <c r="B54" s="38">
        <f>IF(Data!E54="Running",1,0)</f>
        <v>0</v>
      </c>
      <c r="C54" s="38">
        <f>IF(AND(B54=1,Data!H54="Hawk's Ridge"),1,0)</f>
        <v>0</v>
      </c>
      <c r="D54" s="38">
        <f>IF(AND(B54=1,Data!H54="Stringers"),1,0)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x14ac:dyDescent="0.15">
      <c r="A55" s="29">
        <f>Data!A55</f>
        <v>54</v>
      </c>
      <c r="B55" s="38">
        <f>IF(Data!E55="Running",1,0)</f>
        <v>0</v>
      </c>
      <c r="C55" s="38">
        <f>IF(AND(B55=1,Data!H55="Hawk's Ridge"),1,0)</f>
        <v>0</v>
      </c>
      <c r="D55" s="38">
        <f>IF(AND(B55=1,Data!H55="Stringers"),1,0)</f>
        <v>0</v>
      </c>
      <c r="E55" s="38">
        <f>IF(AND(B55=1,Data!H55="Riverwalk"),1,0)</f>
        <v>0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x14ac:dyDescent="0.15">
      <c r="A56" s="29">
        <f>Data!A56</f>
        <v>55</v>
      </c>
      <c r="B56" s="38">
        <f>IF(Data!E56="Running",1,0)</f>
        <v>0</v>
      </c>
      <c r="C56" s="38">
        <f>IF(AND(B56=1,Data!H56="Hawk's Ridge"),1,0)</f>
        <v>0</v>
      </c>
      <c r="D56" s="38">
        <f>IF(AND(B56=1,Data!H56="Stringers"),1,0)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x14ac:dyDescent="0.15">
      <c r="A57" s="29">
        <f>Data!A57</f>
        <v>56</v>
      </c>
      <c r="B57" s="38">
        <f>IF(Data!E57="Running",1,0)</f>
        <v>0</v>
      </c>
      <c r="C57" s="38">
        <f>IF(AND(B57=1,Data!H57="Hawk's Ridge"),1,0)</f>
        <v>0</v>
      </c>
      <c r="D57" s="38">
        <f>IF(AND(B57=1,Data!H57="Stringers"),1,0)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x14ac:dyDescent="0.15">
      <c r="A58" s="29">
        <f>Data!A58</f>
        <v>57</v>
      </c>
      <c r="B58" s="38">
        <f>IF(Data!E58="Running",1,0)</f>
        <v>0</v>
      </c>
      <c r="C58" s="38">
        <f>IF(AND(B58=1,Data!H58="Hawk's Ridge"),1,0)</f>
        <v>0</v>
      </c>
      <c r="D58" s="38">
        <f>IF(AND(B58=1,Data!H58="Stringers"),1,0)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x14ac:dyDescent="0.15">
      <c r="A59" s="29">
        <f>Data!A59</f>
        <v>58</v>
      </c>
      <c r="B59" s="38">
        <f>IF(Data!E59="Running",1,0)</f>
        <v>0</v>
      </c>
      <c r="C59" s="38">
        <f>IF(AND(B59=1,Data!H59="Hawk's Ridge"),1,0)</f>
        <v>0</v>
      </c>
      <c r="D59" s="38">
        <f>IF(AND(B59=1,Data!H59="Stringers"),1,0)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x14ac:dyDescent="0.15">
      <c r="A60" s="29">
        <f>Data!A60</f>
        <v>59</v>
      </c>
      <c r="B60" s="38">
        <f>IF(Data!E60="Running",1,0)</f>
        <v>0</v>
      </c>
      <c r="C60" s="38">
        <f>IF(AND(B60=1,Data!H60="Hawk's Ridge"),1,0)</f>
        <v>0</v>
      </c>
      <c r="D60" s="38">
        <f>IF(AND(B60=1,Data!H60="Stringers"),1,0)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x14ac:dyDescent="0.15">
      <c r="A61" s="29">
        <f>Data!A61</f>
        <v>60</v>
      </c>
      <c r="B61" s="38">
        <f>IF(Data!E61="Running",1,0)</f>
        <v>0</v>
      </c>
      <c r="C61" s="38">
        <f>IF(AND(B61=1,Data!H61="Hawk's Ridge"),1,0)</f>
        <v>0</v>
      </c>
      <c r="D61" s="38">
        <f>IF(AND(B61=1,Data!H61="Stringers"),1,0)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x14ac:dyDescent="0.15">
      <c r="A62" s="29">
        <f>Data!A62</f>
        <v>61</v>
      </c>
      <c r="B62" s="38">
        <f>IF(Data!E62="Running",1,0)</f>
        <v>0</v>
      </c>
      <c r="C62" s="38">
        <f>IF(AND(B62=1,Data!H62="Hawk's Ridge"),1,0)</f>
        <v>0</v>
      </c>
      <c r="D62" s="38">
        <f>IF(AND(B62=1,Data!H62="Stringers"),1,0)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x14ac:dyDescent="0.15">
      <c r="A63" s="29">
        <f>Data!A63</f>
        <v>62</v>
      </c>
      <c r="B63" s="38">
        <f>IF(Data!E63="Running",1,0)</f>
        <v>0</v>
      </c>
      <c r="C63" s="38">
        <f>IF(AND(B63=1,Data!H63="Hawk's Ridge"),1,0)</f>
        <v>0</v>
      </c>
      <c r="D63" s="38">
        <f>IF(AND(B63=1,Data!H63="Stringers"),1,0)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x14ac:dyDescent="0.15">
      <c r="A64" s="29">
        <f>Data!A64</f>
        <v>63</v>
      </c>
      <c r="B64" s="38">
        <f>IF(Data!E64="Running",1,0)</f>
        <v>0</v>
      </c>
      <c r="C64" s="38">
        <f>IF(AND(B64=1,Data!H64="Hawk's Ridge"),1,0)</f>
        <v>0</v>
      </c>
      <c r="D64" s="38">
        <f>IF(AND(B64=1,Data!H64="Stringers"),1,0)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x14ac:dyDescent="0.15">
      <c r="A65" s="29">
        <f>Data!A65</f>
        <v>64</v>
      </c>
      <c r="B65" s="38">
        <f>IF(Data!E65="Running",1,0)</f>
        <v>0</v>
      </c>
      <c r="C65" s="38">
        <f>IF(AND(B65=1,Data!H65="Hawk's Ridge"),1,0)</f>
        <v>0</v>
      </c>
      <c r="D65" s="38">
        <f>IF(AND(B65=1,Data!H65="Stringers"),1,0)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x14ac:dyDescent="0.15">
      <c r="A66" s="29">
        <f>Data!A66</f>
        <v>65</v>
      </c>
      <c r="B66" s="38">
        <f>IF(Data!E66="Running",1,0)</f>
        <v>0</v>
      </c>
      <c r="C66" s="38">
        <f>IF(AND(B66=1,Data!H66="Hawk's Ridge"),1,0)</f>
        <v>0</v>
      </c>
      <c r="D66" s="38">
        <f>IF(AND(B66=1,Data!H66="Stringers"),1,0)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x14ac:dyDescent="0.15">
      <c r="A67" s="29">
        <f>Data!A67</f>
        <v>66</v>
      </c>
      <c r="B67" s="38">
        <f>IF(Data!E67="Running",1,0)</f>
        <v>0</v>
      </c>
      <c r="C67" s="38">
        <f>IF(AND(B67=1,Data!H67="Hawk's Ridge"),1,0)</f>
        <v>0</v>
      </c>
      <c r="D67" s="38">
        <f>IF(AND(B67=1,Data!H67="Stringers"),1,0)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x14ac:dyDescent="0.15">
      <c r="A68" s="29">
        <f>Data!A68</f>
        <v>67</v>
      </c>
      <c r="B68" s="38">
        <f>IF(Data!E68="Running",1,0)</f>
        <v>0</v>
      </c>
      <c r="C68" s="38">
        <f>IF(AND(B68=1,Data!H68="Hawk's Ridge"),1,0)</f>
        <v>0</v>
      </c>
      <c r="D68" s="38">
        <f>IF(AND(B68=1,Data!H68="Stringers"),1,0)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x14ac:dyDescent="0.15">
      <c r="A69" s="29">
        <f>Data!A69</f>
        <v>68</v>
      </c>
      <c r="B69" s="38">
        <f>IF(Data!E69="Running",1,0)</f>
        <v>0</v>
      </c>
      <c r="C69" s="38">
        <f>IF(AND(B69=1,Data!H69="Hawk's Ridge"),1,0)</f>
        <v>0</v>
      </c>
      <c r="D69" s="38">
        <f>IF(AND(B69=1,Data!H69="Stringers"),1,0)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x14ac:dyDescent="0.15">
      <c r="A70" s="29">
        <f>Data!A70</f>
        <v>69</v>
      </c>
      <c r="B70" s="38">
        <f>IF(Data!E70="Running",1,0)</f>
        <v>0</v>
      </c>
      <c r="C70" s="38">
        <f>IF(AND(B70=1,Data!H70="Hawk's Ridge"),1,0)</f>
        <v>0</v>
      </c>
      <c r="D70" s="38">
        <f>IF(AND(B70=1,Data!H70="Stringers"),1,0)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12" x14ac:dyDescent="0.15">
      <c r="A71" s="29">
        <f>Data!A71</f>
        <v>70</v>
      </c>
      <c r="B71" s="38">
        <f>IF(Data!E71="Running",1,0)</f>
        <v>0</v>
      </c>
      <c r="C71" s="38">
        <f>IF(AND(B71=1,Data!H71="Hawk's Ridge"),1,0)</f>
        <v>0</v>
      </c>
      <c r="D71" s="38">
        <f>IF(AND(B71=1,Data!H71="Stringers"),1,0)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x14ac:dyDescent="0.15">
      <c r="A72" s="29">
        <f>Data!A72</f>
        <v>71</v>
      </c>
      <c r="B72" s="38">
        <f>IF(Data!E72="Running",1,0)</f>
        <v>0</v>
      </c>
      <c r="C72" s="38">
        <f>IF(AND(B72=1,Data!H72="Hawk's Ridge"),1,0)</f>
        <v>0</v>
      </c>
      <c r="D72" s="38">
        <f>IF(AND(B72=1,Data!H72="Stringers"),1,0)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x14ac:dyDescent="0.15">
      <c r="A73" s="29">
        <f>Data!A73</f>
        <v>72</v>
      </c>
      <c r="B73" s="38">
        <f>IF(Data!E73="Running",1,0)</f>
        <v>0</v>
      </c>
      <c r="C73" s="38">
        <f>IF(AND(B73=1,Data!H73="Hawk's Ridge"),1,0)</f>
        <v>0</v>
      </c>
      <c r="D73" s="38">
        <f>IF(AND(B73=1,Data!H73="Stringers"),1,0)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x14ac:dyDescent="0.15">
      <c r="A74" s="29">
        <f>Data!A74</f>
        <v>73</v>
      </c>
      <c r="B74" s="38">
        <f>IF(Data!E74="Running",1,0)</f>
        <v>0</v>
      </c>
      <c r="C74" s="38">
        <f>IF(AND(B74=1,Data!H74="Hawk's Ridge"),1,0)</f>
        <v>0</v>
      </c>
      <c r="D74" s="38">
        <f>IF(AND(B74=1,Data!H74="Stringers"),1,0)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x14ac:dyDescent="0.15">
      <c r="A75" s="29">
        <f>Data!A75</f>
        <v>74</v>
      </c>
      <c r="B75" s="38">
        <f>IF(Data!E75="Running",1,0)</f>
        <v>0</v>
      </c>
      <c r="C75" s="38">
        <f>IF(AND(B75=1,Data!H75="Hawk's Ridge"),1,0)</f>
        <v>0</v>
      </c>
      <c r="D75" s="38">
        <f>IF(AND(B75=1,Data!H75="Stringers"),1,0)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x14ac:dyDescent="0.15">
      <c r="A76" s="29">
        <f>Data!A76</f>
        <v>75</v>
      </c>
      <c r="B76" s="38">
        <f>IF(Data!E76="Running",1,0)</f>
        <v>0</v>
      </c>
      <c r="C76" s="38">
        <f>IF(AND(B76=1,Data!H76="Hawk's Ridge"),1,0)</f>
        <v>0</v>
      </c>
      <c r="D76" s="38">
        <f>IF(AND(B76=1,Data!H76="Stringers"),1,0)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x14ac:dyDescent="0.15">
      <c r="A77" s="29">
        <f>Data!A77</f>
        <v>76</v>
      </c>
      <c r="B77" s="38">
        <f>IF(Data!E77="Running",1,0)</f>
        <v>0</v>
      </c>
      <c r="C77" s="38">
        <f>IF(AND(B77=1,Data!H77="Hawk's Ridge"),1,0)</f>
        <v>0</v>
      </c>
      <c r="D77" s="38">
        <f>IF(AND(B77=1,Data!H77="Stringers"),1,0)</f>
        <v>0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x14ac:dyDescent="0.15">
      <c r="A78" s="29">
        <f>Data!A78</f>
        <v>77</v>
      </c>
      <c r="B78" s="38">
        <f>IF(Data!E78="Running",1,0)</f>
        <v>0</v>
      </c>
      <c r="C78" s="38">
        <f>IF(AND(B78=1,Data!H78="Hawk's Ridge"),1,0)</f>
        <v>0</v>
      </c>
      <c r="D78" s="38">
        <f>IF(AND(B78=1,Data!H78="Stringers"),1,0)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x14ac:dyDescent="0.15">
      <c r="A79" s="29">
        <f>Data!A79</f>
        <v>78</v>
      </c>
      <c r="B79" s="38">
        <f>IF(Data!E79="Running",1,0)</f>
        <v>1</v>
      </c>
      <c r="C79" s="38">
        <f>IF(AND(B79=1,Data!H79="Hawk's Ridge"),1,0)</f>
        <v>0</v>
      </c>
      <c r="D79" s="38">
        <f>IF(AND(B79=1,Data!H79="Stringers"),1,0)</f>
        <v>0</v>
      </c>
      <c r="E79" s="38">
        <f>IF(AND(B79=1,Data!H79="Riverwalk"),1,0)</f>
        <v>1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12" x14ac:dyDescent="0.15">
      <c r="A80" s="29">
        <f>Data!A80</f>
        <v>79</v>
      </c>
      <c r="B80" s="38">
        <f>IF(Data!E80="Running",1,0)</f>
        <v>0</v>
      </c>
      <c r="C80" s="38">
        <f>IF(AND(B80=1,Data!H80="Hawk's Ridge"),1,0)</f>
        <v>0</v>
      </c>
      <c r="D80" s="38">
        <f>IF(AND(B80=1,Data!H80="Stringers"),1,0)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x14ac:dyDescent="0.15">
      <c r="A81" s="29">
        <f>Data!A81</f>
        <v>80</v>
      </c>
      <c r="B81" s="38">
        <f>IF(Data!E81="Running",1,0)</f>
        <v>0</v>
      </c>
      <c r="C81" s="38">
        <f>IF(AND(B81=1,Data!H81="Hawk's Ridge"),1,0)</f>
        <v>0</v>
      </c>
      <c r="D81" s="38">
        <f>IF(AND(B81=1,Data!H81="Stringers"),1,0)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x14ac:dyDescent="0.15">
      <c r="A82" s="29">
        <f>Data!A82</f>
        <v>81</v>
      </c>
      <c r="B82" s="38">
        <f>IF(Data!E82="Running",1,0)</f>
        <v>0</v>
      </c>
      <c r="C82" s="38">
        <f>IF(AND(B82=1,Data!H82="Hawk's Ridge"),1,0)</f>
        <v>0</v>
      </c>
      <c r="D82" s="38">
        <f>IF(AND(B82=1,Data!H82="Stringers"),1,0)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12" x14ac:dyDescent="0.15">
      <c r="A83" s="29">
        <f>Data!A83</f>
        <v>82</v>
      </c>
      <c r="B83" s="38">
        <f>IF(Data!E83="Running",1,0)</f>
        <v>0</v>
      </c>
      <c r="C83" s="38">
        <f>IF(AND(B83=1,Data!H83="Hawk's Ridge"),1,0)</f>
        <v>0</v>
      </c>
      <c r="D83" s="38">
        <f>IF(AND(B83=1,Data!H83="Stringers"),1,0)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x14ac:dyDescent="0.15">
      <c r="A84" s="29">
        <f>Data!A84</f>
        <v>83</v>
      </c>
      <c r="B84" s="38">
        <f>IF(Data!E84="Running",1,0)</f>
        <v>0</v>
      </c>
      <c r="C84" s="38">
        <f>IF(AND(B84=1,Data!H84="Hawk's Ridge"),1,0)</f>
        <v>0</v>
      </c>
      <c r="D84" s="38">
        <f>IF(AND(B84=1,Data!H84="Stringers"),1,0)</f>
        <v>0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x14ac:dyDescent="0.15">
      <c r="A85" s="29">
        <f>Data!A85</f>
        <v>84</v>
      </c>
      <c r="B85" s="38">
        <f>IF(Data!E85="Running",1,0)</f>
        <v>1</v>
      </c>
      <c r="C85" s="38">
        <f>IF(AND(B85=1,Data!H85="Hawk's Ridge"),1,0)</f>
        <v>0</v>
      </c>
      <c r="D85" s="38">
        <f>IF(AND(B85=1,Data!H85="Stringers"),1,0)</f>
        <v>0</v>
      </c>
      <c r="E85" s="38">
        <f>IF(AND(B85=1,Data!H85="Riverwalk"),1,0)</f>
        <v>0</v>
      </c>
      <c r="F85" s="38">
        <f t="shared" si="1"/>
        <v>1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12" x14ac:dyDescent="0.15">
      <c r="A86" s="29">
        <f>Data!A86</f>
        <v>85</v>
      </c>
      <c r="B86" s="38">
        <f>IF(Data!E86="Running",1,0)</f>
        <v>0</v>
      </c>
      <c r="C86" s="38">
        <f>IF(AND(B86=1,Data!H86="Hawk's Ridge"),1,0)</f>
        <v>0</v>
      </c>
      <c r="D86" s="38">
        <f>IF(AND(B86=1,Data!H86="Stringers"),1,0)</f>
        <v>0</v>
      </c>
      <c r="E86" s="38">
        <f>IF(AND(B86=1,Data!H86="Riverwalk"),1,0)</f>
        <v>0</v>
      </c>
      <c r="F86" s="38">
        <f t="shared" si="1"/>
        <v>0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12" x14ac:dyDescent="0.15">
      <c r="A87" s="29">
        <f>Data!A87</f>
        <v>86</v>
      </c>
      <c r="B87" s="38">
        <f>IF(Data!E87="Running",1,0)</f>
        <v>0</v>
      </c>
      <c r="C87" s="38">
        <f>IF(AND(B87=1,Data!H87="Hawk's Ridge"),1,0)</f>
        <v>0</v>
      </c>
      <c r="D87" s="38">
        <f>IF(AND(B87=1,Data!H87="Stringers"),1,0)</f>
        <v>0</v>
      </c>
      <c r="E87" s="38">
        <f>IF(AND(B87=1,Data!H87="Riverwalk"),1,0)</f>
        <v>0</v>
      </c>
      <c r="F87" s="38">
        <f t="shared" si="1"/>
        <v>0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12" x14ac:dyDescent="0.15">
      <c r="A88" s="29">
        <f>Data!A88</f>
        <v>87</v>
      </c>
      <c r="B88" s="38">
        <f>IF(Data!E88="Running",1,0)</f>
        <v>0</v>
      </c>
      <c r="C88" s="38">
        <f>IF(AND(B88=1,Data!H88="Hawk's Ridge"),1,0)</f>
        <v>0</v>
      </c>
      <c r="D88" s="38">
        <f>IF(AND(B88=1,Data!H88="Stringers"),1,0)</f>
        <v>0</v>
      </c>
      <c r="E88" s="38">
        <f>IF(AND(B88=1,Data!H88="Riverwalk"),1,0)</f>
        <v>0</v>
      </c>
      <c r="F88" s="38">
        <f t="shared" si="1"/>
        <v>0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12" x14ac:dyDescent="0.15">
      <c r="A89" s="29">
        <f>Data!A89</f>
        <v>88</v>
      </c>
      <c r="B89" s="38">
        <f>IF(Data!E89="Running",1,0)</f>
        <v>0</v>
      </c>
      <c r="C89" s="38">
        <f>IF(AND(B89=1,Data!H89="Hawk's Ridge"),1,0)</f>
        <v>0</v>
      </c>
      <c r="D89" s="38">
        <f>IF(AND(B89=1,Data!H89="Stringers"),1,0)</f>
        <v>0</v>
      </c>
      <c r="E89" s="38">
        <f>IF(AND(B89=1,Data!H89="Riverwalk"),1,0)</f>
        <v>0</v>
      </c>
      <c r="F89" s="38">
        <f t="shared" si="1"/>
        <v>0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12" x14ac:dyDescent="0.15">
      <c r="A90" s="29">
        <f>Data!A90</f>
        <v>89</v>
      </c>
      <c r="B90" s="38">
        <f>IF(Data!E90="Running",1,0)</f>
        <v>0</v>
      </c>
      <c r="C90" s="38">
        <f>IF(AND(B90=1,Data!H90="Hawk's Ridge"),1,0)</f>
        <v>0</v>
      </c>
      <c r="D90" s="38">
        <f>IF(AND(B90=1,Data!H90="Stringers"),1,0)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x14ac:dyDescent="0.15">
      <c r="A91" s="29">
        <f>Data!A91</f>
        <v>90</v>
      </c>
      <c r="B91" s="38">
        <f>IF(Data!E91="Running",1,0)</f>
        <v>0</v>
      </c>
      <c r="C91" s="38">
        <f>IF(AND(B91=1,Data!H91="Hawk's Ridge"),1,0)</f>
        <v>0</v>
      </c>
      <c r="D91" s="38">
        <f>IF(AND(B91=1,Data!H91="Stringers"),1,0)</f>
        <v>0</v>
      </c>
      <c r="E91" s="38">
        <f>IF(AND(B91=1,Data!H91="Riverwalk"),1,0)</f>
        <v>0</v>
      </c>
      <c r="F91" s="38">
        <f t="shared" si="1"/>
        <v>0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x14ac:dyDescent="0.15">
      <c r="A92" s="29">
        <f>Data!A92</f>
        <v>91</v>
      </c>
      <c r="B92" s="38">
        <f>IF(Data!E92="Running",1,0)</f>
        <v>0</v>
      </c>
      <c r="C92" s="38">
        <f>IF(AND(B92=1,Data!H92="Hawk's Ridge"),1,0)</f>
        <v>0</v>
      </c>
      <c r="D92" s="38">
        <f>IF(AND(B92=1,Data!H92="Stringers"),1,0)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x14ac:dyDescent="0.15">
      <c r="A93" s="29">
        <f>Data!A93</f>
        <v>92</v>
      </c>
      <c r="B93" s="38">
        <f>IF(Data!E93="Running",1,0)</f>
        <v>0</v>
      </c>
      <c r="C93" s="38">
        <f>IF(AND(B93=1,Data!H93="Hawk's Ridge"),1,0)</f>
        <v>0</v>
      </c>
      <c r="D93" s="38">
        <f>IF(AND(B93=1,Data!H93="Stringers"),1,0)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x14ac:dyDescent="0.15">
      <c r="A94" s="29">
        <f>Data!A94</f>
        <v>93</v>
      </c>
      <c r="B94" s="38">
        <f>IF(Data!E94="Running",1,0)</f>
        <v>0</v>
      </c>
      <c r="C94" s="38">
        <f>IF(AND(B94=1,Data!H94="Hawk's Ridge"),1,0)</f>
        <v>0</v>
      </c>
      <c r="D94" s="38">
        <f>IF(AND(B94=1,Data!H94="Stringers"),1,0)</f>
        <v>0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x14ac:dyDescent="0.15">
      <c r="A95" s="29">
        <f>Data!A95</f>
        <v>94</v>
      </c>
      <c r="B95" s="38">
        <f>IF(Data!E95="Running",1,0)</f>
        <v>0</v>
      </c>
      <c r="C95" s="38">
        <f>IF(AND(B95=1,Data!H95="Hawk's Ridge"),1,0)</f>
        <v>0</v>
      </c>
      <c r="D95" s="38">
        <f>IF(AND(B95=1,Data!H95="Stringers"),1,0)</f>
        <v>0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12" x14ac:dyDescent="0.15">
      <c r="A96" s="29">
        <f>Data!A96</f>
        <v>95</v>
      </c>
      <c r="B96" s="38">
        <f>IF(Data!E96="Running",1,0)</f>
        <v>0</v>
      </c>
      <c r="C96" s="38">
        <f>IF(AND(B96=1,Data!H96="Hawk's Ridge"),1,0)</f>
        <v>0</v>
      </c>
      <c r="D96" s="38">
        <f>IF(AND(B96=1,Data!H96="Stringers"),1,0)</f>
        <v>0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12" x14ac:dyDescent="0.15">
      <c r="A97" s="29">
        <f>Data!A97</f>
        <v>96</v>
      </c>
      <c r="B97" s="38">
        <f>IF(Data!E97="Running",1,0)</f>
        <v>0</v>
      </c>
      <c r="C97" s="38">
        <f>IF(AND(B97=1,Data!H97="Hawk's Ridge"),1,0)</f>
        <v>0</v>
      </c>
      <c r="D97" s="38">
        <f>IF(AND(B97=1,Data!H97="Stringers"),1,0)</f>
        <v>0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12" x14ac:dyDescent="0.15">
      <c r="A98" s="29">
        <f>Data!A98</f>
        <v>97</v>
      </c>
      <c r="B98" s="38">
        <f>IF(Data!E98="Running",1,0)</f>
        <v>0</v>
      </c>
      <c r="C98" s="38">
        <f>IF(AND(B98=1,Data!H98="Hawk's Ridge"),1,0)</f>
        <v>0</v>
      </c>
      <c r="D98" s="38">
        <f>IF(AND(B98=1,Data!H98="Stringers"),1,0)</f>
        <v>0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12" x14ac:dyDescent="0.15">
      <c r="A99" s="29">
        <f>Data!A99</f>
        <v>98</v>
      </c>
      <c r="B99" s="38">
        <f>IF(Data!E99="Running",1,0)</f>
        <v>0</v>
      </c>
      <c r="C99" s="38">
        <f>IF(AND(B99=1,Data!H99="Hawk's Ridge"),1,0)</f>
        <v>0</v>
      </c>
      <c r="D99" s="38">
        <f>IF(AND(B99=1,Data!H99="Stringers"),1,0)</f>
        <v>0</v>
      </c>
      <c r="E99" s="38">
        <f>IF(AND(B99=1,Data!H99="Riverwalk"),1,0)</f>
        <v>0</v>
      </c>
      <c r="F99" s="38">
        <f t="shared" si="1"/>
        <v>0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x14ac:dyDescent="0.15">
      <c r="A100" s="29">
        <f>Data!A100</f>
        <v>99</v>
      </c>
      <c r="B100" s="38">
        <f>IF(Data!E100="Running",1,0)</f>
        <v>0</v>
      </c>
      <c r="C100" s="38">
        <f>IF(AND(B100=1,Data!H100="Hawk's Ridge"),1,0)</f>
        <v>0</v>
      </c>
      <c r="D100" s="38">
        <f>IF(AND(B100=1,Data!H100="Stringers"),1,0)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x14ac:dyDescent="0.15">
      <c r="A101" s="29">
        <f>Data!A101</f>
        <v>100</v>
      </c>
      <c r="B101" s="38">
        <f>IF(Data!E101="Running",1,0)</f>
        <v>0</v>
      </c>
      <c r="C101" s="38">
        <f>IF(AND(B101=1,Data!H101="Hawk's Ridge"),1,0)</f>
        <v>0</v>
      </c>
      <c r="D101" s="38">
        <f>IF(AND(B101=1,Data!H101="Stringers"),1,0)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x14ac:dyDescent="0.15">
      <c r="A102" s="29">
        <f>Data!A102</f>
        <v>101</v>
      </c>
      <c r="B102" s="38">
        <f>IF(Data!E102="Running",1,0)</f>
        <v>0</v>
      </c>
      <c r="C102" s="38">
        <f>IF(AND(B102=1,Data!H102="Hawk's Ridge"),1,0)</f>
        <v>0</v>
      </c>
      <c r="D102" s="38">
        <f>IF(AND(B102=1,Data!H102="Stringers"),1,0)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x14ac:dyDescent="0.15">
      <c r="A103" s="29">
        <f>Data!A103</f>
        <v>102</v>
      </c>
      <c r="B103" s="38">
        <f>IF(Data!E103="Running",1,0)</f>
        <v>0</v>
      </c>
      <c r="C103" s="38">
        <f>IF(AND(B103=1,Data!H103="Hawk's Ridge"),1,0)</f>
        <v>0</v>
      </c>
      <c r="D103" s="38">
        <f>IF(AND(B103=1,Data!H103="Stringers"),1,0)</f>
        <v>0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x14ac:dyDescent="0.15">
      <c r="A104" s="29">
        <f>Data!A104</f>
        <v>103</v>
      </c>
      <c r="B104" s="38">
        <f>IF(Data!E104="Running",1,0)</f>
        <v>1</v>
      </c>
      <c r="C104" s="38">
        <f>IF(AND(B104=1,Data!H104="Hawk's Ridge"),1,0)</f>
        <v>0</v>
      </c>
      <c r="D104" s="38">
        <f>IF(AND(B104=1,Data!H104="Stringers"),1,0)</f>
        <v>0</v>
      </c>
      <c r="E104" s="38">
        <f>IF(AND(B104=1,Data!H104="Riverwalk"),1,0)</f>
        <v>0</v>
      </c>
      <c r="F104" s="38">
        <f t="shared" si="1"/>
        <v>1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x14ac:dyDescent="0.15">
      <c r="A105" s="29">
        <f>Data!A105</f>
        <v>104</v>
      </c>
      <c r="B105" s="38">
        <f>IF(Data!E105="Running",1,0)</f>
        <v>1</v>
      </c>
      <c r="C105" s="38">
        <f>IF(AND(B105=1,Data!H105="Hawk's Ridge"),1,0)</f>
        <v>0</v>
      </c>
      <c r="D105" s="38">
        <f>IF(AND(B105=1,Data!H105="Stringers"),1,0)</f>
        <v>0</v>
      </c>
      <c r="E105" s="38">
        <f>IF(AND(B105=1,Data!H105="Riverwalk"),1,0)</f>
        <v>0</v>
      </c>
      <c r="F105" s="38">
        <f t="shared" si="1"/>
        <v>1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12" x14ac:dyDescent="0.15">
      <c r="A106" s="29">
        <f>Data!A106</f>
        <v>105</v>
      </c>
      <c r="B106" s="38">
        <f>IF(Data!E106="Running",1,0)</f>
        <v>1</v>
      </c>
      <c r="C106" s="38">
        <f>IF(AND(B106=1,Data!H106="Hawk's Ridge"),1,0)</f>
        <v>0</v>
      </c>
      <c r="D106" s="38">
        <f>IF(AND(B106=1,Data!H106="Stringers"),1,0)</f>
        <v>0</v>
      </c>
      <c r="E106" s="38">
        <f>IF(AND(B106=1,Data!H106="Riverwalk"),1,0)</f>
        <v>0</v>
      </c>
      <c r="F106" s="38">
        <f t="shared" si="1"/>
        <v>1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x14ac:dyDescent="0.15">
      <c r="A107" s="29">
        <f>Data!A107</f>
        <v>106</v>
      </c>
      <c r="B107" s="38">
        <f>IF(Data!E107="Running",1,0)</f>
        <v>0</v>
      </c>
      <c r="C107" s="38">
        <f>IF(AND(B107=1,Data!H107="Hawk's Ridge"),1,0)</f>
        <v>0</v>
      </c>
      <c r="D107" s="38">
        <f>IF(AND(B107=1,Data!H107="Stringers"),1,0)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x14ac:dyDescent="0.15">
      <c r="A108" s="29">
        <f>Data!A108</f>
        <v>107</v>
      </c>
      <c r="B108" s="38">
        <f>IF(Data!E108="Running",1,0)</f>
        <v>0</v>
      </c>
      <c r="C108" s="38">
        <f>IF(AND(B108=1,Data!H108="Hawk's Ridge"),1,0)</f>
        <v>0</v>
      </c>
      <c r="D108" s="38">
        <f>IF(AND(B108=1,Data!H108="Stringers"),1,0)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x14ac:dyDescent="0.15">
      <c r="A109" s="29">
        <f>Data!A109</f>
        <v>108</v>
      </c>
      <c r="B109" s="38">
        <f>IF(Data!E109="Running",1,0)</f>
        <v>0</v>
      </c>
      <c r="C109" s="38">
        <f>IF(AND(B109=1,Data!H109="Hawk's Ridge"),1,0)</f>
        <v>0</v>
      </c>
      <c r="D109" s="38">
        <f>IF(AND(B109=1,Data!H109="Stringers"),1,0)</f>
        <v>0</v>
      </c>
      <c r="E109" s="38">
        <f>IF(AND(B109=1,Data!H109="Riverwalk"),1,0)</f>
        <v>0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x14ac:dyDescent="0.15">
      <c r="A110" s="29">
        <f>Data!A110</f>
        <v>109</v>
      </c>
      <c r="B110" s="38">
        <f>IF(Data!E110="Running",1,0)</f>
        <v>0</v>
      </c>
      <c r="C110" s="38">
        <f>IF(AND(B110=1,Data!H110="Hawk's Ridge"),1,0)</f>
        <v>0</v>
      </c>
      <c r="D110" s="38">
        <f>IF(AND(B110=1,Data!H110="Stringers"),1,0)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x14ac:dyDescent="0.15">
      <c r="A111" s="29">
        <f>Data!A111</f>
        <v>110</v>
      </c>
      <c r="B111" s="38">
        <f>IF(Data!E111="Running",1,0)</f>
        <v>0</v>
      </c>
      <c r="C111" s="38">
        <f>IF(AND(B111=1,Data!H111="Hawk's Ridge"),1,0)</f>
        <v>0</v>
      </c>
      <c r="D111" s="38">
        <f>IF(AND(B111=1,Data!H111="Stringers"),1,0)</f>
        <v>0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12" x14ac:dyDescent="0.15">
      <c r="A112" s="29">
        <f>Data!A112</f>
        <v>111</v>
      </c>
      <c r="B112" s="38">
        <f>IF(Data!E112="Running",1,0)</f>
        <v>0</v>
      </c>
      <c r="C112" s="38">
        <f>IF(AND(B112=1,Data!H112="Hawk's Ridge"),1,0)</f>
        <v>0</v>
      </c>
      <c r="D112" s="38">
        <f>IF(AND(B112=1,Data!H112="Stringers"),1,0)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x14ac:dyDescent="0.15">
      <c r="A113" s="29">
        <f>Data!A113</f>
        <v>112</v>
      </c>
      <c r="B113" s="38">
        <f>IF(Data!E113="Running",1,0)</f>
        <v>0</v>
      </c>
      <c r="C113" s="38">
        <f>IF(AND(B113=1,Data!H113="Hawk's Ridge"),1,0)</f>
        <v>0</v>
      </c>
      <c r="D113" s="38">
        <f>IF(AND(B113=1,Data!H113="Stringers"),1,0)</f>
        <v>0</v>
      </c>
      <c r="E113" s="38">
        <f>IF(AND(B113=1,Data!H113="Riverwalk"),1,0)</f>
        <v>0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12" x14ac:dyDescent="0.15">
      <c r="A114" s="29">
        <f>Data!A114</f>
        <v>113</v>
      </c>
      <c r="B114" s="38">
        <f>IF(Data!E114="Running",1,0)</f>
        <v>0</v>
      </c>
      <c r="C114" s="38">
        <f>IF(AND(B114=1,Data!H114="Hawk's Ridge"),1,0)</f>
        <v>0</v>
      </c>
      <c r="D114" s="38">
        <f>IF(AND(B114=1,Data!H114="Stringers"),1,0)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x14ac:dyDescent="0.15">
      <c r="A115" s="29">
        <f>Data!A115</f>
        <v>114</v>
      </c>
      <c r="B115" s="38">
        <f>IF(Data!E115="Running",1,0)</f>
        <v>0</v>
      </c>
      <c r="C115" s="38">
        <f>IF(AND(B115=1,Data!H115="Hawk's Ridge"),1,0)</f>
        <v>0</v>
      </c>
      <c r="D115" s="38">
        <f>IF(AND(B115=1,Data!H115="Stringers"),1,0)</f>
        <v>0</v>
      </c>
      <c r="E115" s="38">
        <f>IF(AND(B115=1,Data!H115="Riverwalk"),1,0)</f>
        <v>0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12" x14ac:dyDescent="0.15">
      <c r="A116" s="29">
        <f>Data!A116</f>
        <v>115</v>
      </c>
      <c r="B116" s="38">
        <f>IF(Data!E116="Running",1,0)</f>
        <v>0</v>
      </c>
      <c r="C116" s="38">
        <f>IF(AND(B116=1,Data!H116="Hawk's Ridge"),1,0)</f>
        <v>0</v>
      </c>
      <c r="D116" s="38">
        <f>IF(AND(B116=1,Data!H116="Stringers"),1,0)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x14ac:dyDescent="0.15">
      <c r="A117" s="29">
        <f>Data!A117</f>
        <v>116</v>
      </c>
      <c r="B117" s="38">
        <f>IF(Data!E117="Running",1,0)</f>
        <v>0</v>
      </c>
      <c r="C117" s="38">
        <f>IF(AND(B117=1,Data!H117="Hawk's Ridge"),1,0)</f>
        <v>0</v>
      </c>
      <c r="D117" s="38">
        <f>IF(AND(B117=1,Data!H117="Stringers"),1,0)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x14ac:dyDescent="0.15">
      <c r="A118" s="29">
        <f>Data!A118</f>
        <v>117</v>
      </c>
      <c r="B118" s="38">
        <f>IF(Data!E118="Running",1,0)</f>
        <v>0</v>
      </c>
      <c r="C118" s="38">
        <f>IF(AND(B118=1,Data!H118="Hawk's Ridge"),1,0)</f>
        <v>0</v>
      </c>
      <c r="D118" s="38">
        <f>IF(AND(B118=1,Data!H118="Stringers"),1,0)</f>
        <v>0</v>
      </c>
      <c r="E118" s="38">
        <f>IF(AND(B118=1,Data!H118="Riverwalk"),1,0)</f>
        <v>0</v>
      </c>
      <c r="F118" s="38">
        <f t="shared" si="1"/>
        <v>0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x14ac:dyDescent="0.15">
      <c r="A119" s="29">
        <f>Data!A119</f>
        <v>118</v>
      </c>
      <c r="B119" s="38">
        <f>IF(Data!E119="Running",1,0)</f>
        <v>0</v>
      </c>
      <c r="C119" s="38">
        <f>IF(AND(B119=1,Data!H119="Hawk's Ridge"),1,0)</f>
        <v>0</v>
      </c>
      <c r="D119" s="38">
        <f>IF(AND(B119=1,Data!H119="Stringers"),1,0)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x14ac:dyDescent="0.15">
      <c r="A120" s="29">
        <f>Data!A120</f>
        <v>119</v>
      </c>
      <c r="B120" s="38">
        <f>IF(Data!E120="Running",1,0)</f>
        <v>0</v>
      </c>
      <c r="C120" s="38">
        <f>IF(AND(B120=1,Data!H120="Hawk's Ridge"),1,0)</f>
        <v>0</v>
      </c>
      <c r="D120" s="38">
        <f>IF(AND(B120=1,Data!H120="Stringers"),1,0)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x14ac:dyDescent="0.15">
      <c r="A121" s="29">
        <f>Data!A121</f>
        <v>120</v>
      </c>
      <c r="B121" s="38">
        <f>IF(Data!E121="Running",1,0)</f>
        <v>0</v>
      </c>
      <c r="C121" s="38">
        <f>IF(AND(B121=1,Data!H121="Hawk's Ridge"),1,0)</f>
        <v>0</v>
      </c>
      <c r="D121" s="38">
        <f>IF(AND(B121=1,Data!H121="Stringers"),1,0)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x14ac:dyDescent="0.15">
      <c r="A122" s="29">
        <f>Data!A122</f>
        <v>121</v>
      </c>
      <c r="B122" s="38">
        <f>IF(Data!E122="Running",1,0)</f>
        <v>0</v>
      </c>
      <c r="C122" s="38">
        <f>IF(AND(B122=1,Data!H122="Hawk's Ridge"),1,0)</f>
        <v>0</v>
      </c>
      <c r="D122" s="38">
        <f>IF(AND(B122=1,Data!H122="Stringers"),1,0)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x14ac:dyDescent="0.15">
      <c r="A123" s="29">
        <f>Data!A123</f>
        <v>122</v>
      </c>
      <c r="B123" s="38">
        <f>IF(Data!E123="Running",1,0)</f>
        <v>0</v>
      </c>
      <c r="C123" s="38">
        <f>IF(AND(B123=1,Data!H123="Hawk's Ridge"),1,0)</f>
        <v>0</v>
      </c>
      <c r="D123" s="38">
        <f>IF(AND(B123=1,Data!H123="Stringers"),1,0)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x14ac:dyDescent="0.15">
      <c r="A124" s="29">
        <f>Data!A124</f>
        <v>123</v>
      </c>
      <c r="B124" s="38">
        <f>IF(Data!E124="Running",1,0)</f>
        <v>0</v>
      </c>
      <c r="C124" s="38">
        <f>IF(AND(B124=1,Data!H124="Hawk's Ridge"),1,0)</f>
        <v>0</v>
      </c>
      <c r="D124" s="38">
        <f>IF(AND(B124=1,Data!H124="Stringers"),1,0)</f>
        <v>0</v>
      </c>
      <c r="E124" s="38">
        <f>IF(AND(B124=1,Data!H124="Riverwalk"),1,0)</f>
        <v>0</v>
      </c>
      <c r="F124" s="38">
        <f t="shared" si="1"/>
        <v>0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12" x14ac:dyDescent="0.15">
      <c r="A125" s="29">
        <f>Data!A125</f>
        <v>124</v>
      </c>
      <c r="B125" s="38">
        <f>IF(Data!E125="Running",1,0)</f>
        <v>0</v>
      </c>
      <c r="C125" s="38">
        <f>IF(AND(B125=1,Data!H125="Hawk's Ridge"),1,0)</f>
        <v>0</v>
      </c>
      <c r="D125" s="38">
        <f>IF(AND(B125=1,Data!H125="Stringers"),1,0)</f>
        <v>0</v>
      </c>
      <c r="E125" s="38">
        <f>IF(AND(B125=1,Data!H125="Riverwalk"),1,0)</f>
        <v>0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12" x14ac:dyDescent="0.15">
      <c r="A126" s="29">
        <f>Data!A126</f>
        <v>125</v>
      </c>
      <c r="B126" s="38">
        <f>IF(Data!E126="Running",1,0)</f>
        <v>0</v>
      </c>
      <c r="C126" s="38">
        <f>IF(AND(B126=1,Data!H126="Hawk's Ridge"),1,0)</f>
        <v>0</v>
      </c>
      <c r="D126" s="38">
        <f>IF(AND(B126=1,Data!H126="Stringers"),1,0)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x14ac:dyDescent="0.15">
      <c r="A127" s="29">
        <f>Data!A127</f>
        <v>126</v>
      </c>
      <c r="B127" s="38">
        <f>IF(Data!E127="Running",1,0)</f>
        <v>0</v>
      </c>
      <c r="C127" s="38">
        <f>IF(AND(B127=1,Data!H127="Hawk's Ridge"),1,0)</f>
        <v>0</v>
      </c>
      <c r="D127" s="38">
        <f>IF(AND(B127=1,Data!H127="Stringers"),1,0)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x14ac:dyDescent="0.15">
      <c r="A128" s="29">
        <f>Data!A128</f>
        <v>127</v>
      </c>
      <c r="B128" s="38">
        <f>IF(Data!E128="Running",1,0)</f>
        <v>0</v>
      </c>
      <c r="C128" s="38">
        <f>IF(AND(B128=1,Data!H128="Hawk's Ridge"),1,0)</f>
        <v>0</v>
      </c>
      <c r="D128" s="38">
        <f>IF(AND(B128=1,Data!H128="Stringers"),1,0)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x14ac:dyDescent="0.15">
      <c r="A129" s="29">
        <f>Data!A129</f>
        <v>128</v>
      </c>
      <c r="B129" s="38">
        <f>IF(Data!E129="Running",1,0)</f>
        <v>0</v>
      </c>
      <c r="C129" s="38">
        <f>IF(AND(B129=1,Data!H129="Hawk's Ridge"),1,0)</f>
        <v>0</v>
      </c>
      <c r="D129" s="38">
        <f>IF(AND(B129=1,Data!H129="Stringers"),1,0)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x14ac:dyDescent="0.15">
      <c r="A130" s="29">
        <f>Data!A130</f>
        <v>129</v>
      </c>
      <c r="B130" s="38">
        <f>IF(Data!E130="Running",1,0)</f>
        <v>0</v>
      </c>
      <c r="C130" s="38">
        <f>IF(AND(B130=1,Data!H130="Hawk's Ridge"),1,0)</f>
        <v>0</v>
      </c>
      <c r="D130" s="38">
        <f>IF(AND(B130=1,Data!H130="Stringers"),1,0)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x14ac:dyDescent="0.15">
      <c r="A131" s="29">
        <f>Data!A131</f>
        <v>0</v>
      </c>
      <c r="B131" s="38">
        <f>IF(Data!E131="Running",1,0)</f>
        <v>0</v>
      </c>
      <c r="C131" s="38">
        <f>IF(AND(B131=1,Data!H131="Hawk's Ridge"),1,0)</f>
        <v>0</v>
      </c>
      <c r="D131" s="38">
        <f>IF(AND(B131=1,Data!H131="Stringers"),1,0)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x14ac:dyDescent="0.15">
      <c r="A132" s="29">
        <f>Data!A132</f>
        <v>0</v>
      </c>
      <c r="B132" s="38">
        <f>IF(Data!E132="Running",1,0)</f>
        <v>0</v>
      </c>
      <c r="C132" s="38">
        <f>IF(AND(B132=1,Data!H132="Hawk's Ridge"),1,0)</f>
        <v>0</v>
      </c>
      <c r="D132" s="38">
        <f>IF(AND(B132=1,Data!H132="Stringers"),1,0)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x14ac:dyDescent="0.15">
      <c r="A133" s="29">
        <f>Data!A133</f>
        <v>0</v>
      </c>
      <c r="B133" s="38">
        <f>IF(Data!E133="Running",1,0)</f>
        <v>0</v>
      </c>
      <c r="C133" s="38">
        <f>IF(AND(B133=1,Data!H133="Hawk's Ridge"),1,0)</f>
        <v>0</v>
      </c>
      <c r="D133" s="38">
        <f>IF(AND(B133=1,Data!H133="Stringers"),1,0)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x14ac:dyDescent="0.15">
      <c r="A134" s="29">
        <f>Data!A134</f>
        <v>0</v>
      </c>
      <c r="B134" s="38">
        <f>IF(Data!E134="Running",1,0)</f>
        <v>0</v>
      </c>
      <c r="C134" s="38">
        <f>IF(AND(B134=1,Data!H134="Hawk's Ridge"),1,0)</f>
        <v>0</v>
      </c>
      <c r="D134" s="38">
        <f>IF(AND(B134=1,Data!H134="Stringers"),1,0)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x14ac:dyDescent="0.15">
      <c r="A135" s="29">
        <f>Data!A135</f>
        <v>0</v>
      </c>
      <c r="B135" s="38">
        <f>IF(Data!E135="Running",1,0)</f>
        <v>0</v>
      </c>
      <c r="C135" s="38">
        <f>IF(AND(B135=1,Data!H135="Hawk's Ridge"),1,0)</f>
        <v>0</v>
      </c>
      <c r="D135" s="38">
        <f>IF(AND(B135=1,Data!H135="Stringers"),1,0)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x14ac:dyDescent="0.15">
      <c r="A136" s="29">
        <f>Data!A136</f>
        <v>0</v>
      </c>
      <c r="B136" s="38">
        <f>IF(Data!E136="Running",1,0)</f>
        <v>0</v>
      </c>
      <c r="C136" s="38">
        <f>IF(AND(B136=1,Data!H136="Hawk's Ridge"),1,0)</f>
        <v>0</v>
      </c>
      <c r="D136" s="38">
        <f>IF(AND(B136=1,Data!H136="Stringers"),1,0)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x14ac:dyDescent="0.15">
      <c r="A137" s="29">
        <f>Data!A137</f>
        <v>0</v>
      </c>
      <c r="B137" s="38">
        <f>IF(Data!E137="Running",1,0)</f>
        <v>0</v>
      </c>
      <c r="C137" s="38">
        <f>IF(AND(B137=1,Data!H137="Hawk's Ridge"),1,0)</f>
        <v>0</v>
      </c>
      <c r="D137" s="38">
        <f>IF(AND(B137=1,Data!H137="Stringers"),1,0)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x14ac:dyDescent="0.15">
      <c r="A138" s="29">
        <f>Data!A138</f>
        <v>0</v>
      </c>
      <c r="B138" s="38">
        <f>IF(Data!E138="Running",1,0)</f>
        <v>0</v>
      </c>
      <c r="C138" s="38">
        <f>IF(AND(B138=1,Data!H138="Hawk's Ridge"),1,0)</f>
        <v>0</v>
      </c>
      <c r="D138" s="38">
        <f>IF(AND(B138=1,Data!H138="Stringers"),1,0)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x14ac:dyDescent="0.15">
      <c r="A139" s="29">
        <f>Data!A139</f>
        <v>0</v>
      </c>
      <c r="B139" s="38">
        <f>IF(Data!E139="Running",1,0)</f>
        <v>0</v>
      </c>
      <c r="C139" s="38">
        <f>IF(AND(B139=1,Data!H139="Hawk's Ridge"),1,0)</f>
        <v>0</v>
      </c>
      <c r="D139" s="38">
        <f>IF(AND(B139=1,Data!H139="Stringers"),1,0)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x14ac:dyDescent="0.15">
      <c r="A140" s="29">
        <f>Data!A140</f>
        <v>0</v>
      </c>
      <c r="B140" s="38">
        <f>IF(Data!E140="Running",1,0)</f>
        <v>0</v>
      </c>
      <c r="C140" s="38">
        <f>IF(AND(B140=1,Data!H140="Hawk's Ridge"),1,0)</f>
        <v>0</v>
      </c>
      <c r="D140" s="38">
        <f>IF(AND(B140=1,Data!H140="Stringers"),1,0)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x14ac:dyDescent="0.15">
      <c r="A141" s="29">
        <f>Data!A141</f>
        <v>0</v>
      </c>
      <c r="B141" s="38">
        <f>IF(Data!E141="Running",1,0)</f>
        <v>0</v>
      </c>
      <c r="C141" s="38">
        <f>IF(AND(B141=1,Data!H141="Hawk's Ridge"),1,0)</f>
        <v>0</v>
      </c>
      <c r="D141" s="38">
        <f>IF(AND(B141=1,Data!H141="Stringers"),1,0)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x14ac:dyDescent="0.15">
      <c r="A142" s="29">
        <f>Data!A142</f>
        <v>0</v>
      </c>
      <c r="B142" s="38">
        <f>IF(Data!E142="Running",1,0)</f>
        <v>0</v>
      </c>
      <c r="C142" s="38">
        <f>IF(AND(B142=1,Data!H142="Hawk's Ridge"),1,0)</f>
        <v>0</v>
      </c>
      <c r="D142" s="38">
        <f>IF(AND(B142=1,Data!H142="Stringers"),1,0)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x14ac:dyDescent="0.15">
      <c r="A143" s="29">
        <f>Data!A143</f>
        <v>0</v>
      </c>
      <c r="B143" s="38">
        <f>IF(Data!E143="Running",1,0)</f>
        <v>0</v>
      </c>
      <c r="C143" s="38">
        <f>IF(AND(B143=1,Data!H143="Hawk's Ridge"),1,0)</f>
        <v>0</v>
      </c>
      <c r="D143" s="38">
        <f>IF(AND(B143=1,Data!H143="Stringers"),1,0)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x14ac:dyDescent="0.15">
      <c r="A144" s="29">
        <f>Data!A144</f>
        <v>0</v>
      </c>
      <c r="B144" s="38">
        <f>IF(Data!E144="Running",1,0)</f>
        <v>0</v>
      </c>
      <c r="C144" s="38">
        <f>IF(AND(B144=1,Data!H144="Hawk's Ridge"),1,0)</f>
        <v>0</v>
      </c>
      <c r="D144" s="38">
        <f>IF(AND(B144=1,Data!H144="Stringers"),1,0)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x14ac:dyDescent="0.15">
      <c r="A145" s="29">
        <f>Data!A145</f>
        <v>0</v>
      </c>
      <c r="B145" s="38">
        <f>IF(Data!E145="Running",1,0)</f>
        <v>0</v>
      </c>
      <c r="C145" s="38">
        <f>IF(AND(B145=1,Data!H145="Hawk's Ridge"),1,0)</f>
        <v>0</v>
      </c>
      <c r="D145" s="38">
        <f>IF(AND(B145=1,Data!H145="Stringers"),1,0)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x14ac:dyDescent="0.15">
      <c r="A146" s="29">
        <f>Data!A146</f>
        <v>0</v>
      </c>
      <c r="B146" s="38">
        <f>IF(Data!E146="Running",1,0)</f>
        <v>0</v>
      </c>
      <c r="C146" s="38">
        <f>IF(AND(B146=1,Data!H146="Hawk's Ridge"),1,0)</f>
        <v>0</v>
      </c>
      <c r="D146" s="38">
        <f>IF(AND(B146=1,Data!H146="Stringers"),1,0)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x14ac:dyDescent="0.15">
      <c r="A147" s="29">
        <f>Data!A147</f>
        <v>0</v>
      </c>
      <c r="B147" s="38">
        <f>IF(Data!E147="Running",1,0)</f>
        <v>0</v>
      </c>
      <c r="C147" s="38">
        <f>IF(AND(B147=1,Data!H147="Hawk's Ridge"),1,0)</f>
        <v>0</v>
      </c>
      <c r="D147" s="38">
        <f>IF(AND(B147=1,Data!H147="Stringers"),1,0)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x14ac:dyDescent="0.15">
      <c r="A148" s="29">
        <f>Data!A148</f>
        <v>0</v>
      </c>
      <c r="B148" s="38">
        <f>IF(Data!E148="Running",1,0)</f>
        <v>0</v>
      </c>
      <c r="C148" s="38">
        <f>IF(AND(B148=1,Data!H148="Hawk's Ridge"),1,0)</f>
        <v>0</v>
      </c>
      <c r="D148" s="38">
        <f>IF(AND(B148=1,Data!H148="Stringers"),1,0)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x14ac:dyDescent="0.15">
      <c r="A149" s="29">
        <f>Data!A149</f>
        <v>0</v>
      </c>
      <c r="B149" s="38">
        <f>IF(Data!E149="Running",1,0)</f>
        <v>0</v>
      </c>
      <c r="C149" s="38">
        <f>IF(AND(B149=1,Data!H149="Hawk's Ridge"),1,0)</f>
        <v>0</v>
      </c>
      <c r="D149" s="38">
        <f>IF(AND(B149=1,Data!H149="Stringers"),1,0)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x14ac:dyDescent="0.15">
      <c r="A150" s="29">
        <f>Data!A150</f>
        <v>0</v>
      </c>
      <c r="B150" s="38">
        <f>IF(Data!E150="Running",1,0)</f>
        <v>0</v>
      </c>
      <c r="C150" s="38">
        <f>IF(AND(B150=1,Data!H150="Hawk's Ridge"),1,0)</f>
        <v>0</v>
      </c>
      <c r="D150" s="38">
        <f>IF(AND(B150=1,Data!H150="Stringers"),1,0)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50" xr:uid="{3C8E5810-DBB2-524D-A5B5-0E448FDC0041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B367-E478-F549-A294-6F276580A116}">
  <dimension ref="A1:D264"/>
  <sheetViews>
    <sheetView workbookViewId="0">
      <pane ySplit="1" topLeftCell="A2" activePane="bottomLeft" state="frozen"/>
      <selection pane="bottomLeft" activeCell="B1" sqref="B1:D1"/>
    </sheetView>
  </sheetViews>
  <sheetFormatPr baseColWidth="10" defaultRowHeight="13" x14ac:dyDescent="0.15"/>
  <cols>
    <col min="1" max="1" width="4.1640625" style="25" bestFit="1" customWidth="1"/>
    <col min="2" max="4" width="5.1640625" style="38" customWidth="1"/>
  </cols>
  <sheetData>
    <row r="1" spans="1:4" s="22" customFormat="1" ht="77" x14ac:dyDescent="0.15">
      <c r="A1" s="31" t="s">
        <v>109</v>
      </c>
      <c r="B1" s="49" t="s">
        <v>84</v>
      </c>
      <c r="C1" s="49" t="s">
        <v>85</v>
      </c>
      <c r="D1" s="49" t="s">
        <v>204</v>
      </c>
    </row>
    <row r="2" spans="1:4" x14ac:dyDescent="0.15">
      <c r="A2" s="29">
        <f>Data!A2</f>
        <v>1</v>
      </c>
      <c r="B2" s="38">
        <f>IF(Data!H2="Hawk's Ridge",1,0)</f>
        <v>0</v>
      </c>
      <c r="C2" s="38">
        <f>IF(Data!H2="Riverwalk",1,0)</f>
        <v>0</v>
      </c>
      <c r="D2" s="38">
        <f>IF(Data!H2="Stringers",1,0)</f>
        <v>0</v>
      </c>
    </row>
    <row r="3" spans="1:4" x14ac:dyDescent="0.15">
      <c r="A3" s="29">
        <f>Data!A3</f>
        <v>2</v>
      </c>
      <c r="B3" s="38">
        <f>IF(Data!H3="Hawk's Ridge",1,0)</f>
        <v>0</v>
      </c>
      <c r="C3" s="38">
        <f>IF(Data!H3="Riverwalk",1,0)</f>
        <v>1</v>
      </c>
      <c r="D3" s="38">
        <f>IF(Data!H3="Stringers",1,0)</f>
        <v>0</v>
      </c>
    </row>
    <row r="4" spans="1:4" x14ac:dyDescent="0.15">
      <c r="A4" s="29">
        <f>Data!A4</f>
        <v>3</v>
      </c>
      <c r="B4" s="38">
        <f>IF(Data!H4="Hawk's Ridge",1,0)</f>
        <v>0</v>
      </c>
      <c r="C4" s="38">
        <f>IF(Data!H4="Riverwalk",1,0)</f>
        <v>1</v>
      </c>
      <c r="D4" s="38">
        <f>IF(Data!H4="Stringers",1,0)</f>
        <v>0</v>
      </c>
    </row>
    <row r="5" spans="1:4" x14ac:dyDescent="0.15">
      <c r="A5" s="29">
        <f>Data!A5</f>
        <v>4</v>
      </c>
      <c r="B5" s="38">
        <f>IF(Data!H5="Hawk's Ridge",1,0)</f>
        <v>0</v>
      </c>
      <c r="C5" s="38">
        <f>IF(Data!H5="Riverwalk",1,0)</f>
        <v>0</v>
      </c>
      <c r="D5" s="38">
        <f>IF(Data!H5="Stringers",1,0)</f>
        <v>0</v>
      </c>
    </row>
    <row r="6" spans="1:4" x14ac:dyDescent="0.15">
      <c r="A6" s="29">
        <f>Data!A6</f>
        <v>5</v>
      </c>
      <c r="B6" s="38">
        <f>IF(Data!H6="Hawk's Ridge",1,0)</f>
        <v>0</v>
      </c>
      <c r="C6" s="38">
        <f>IF(Data!H6="Riverwalk",1,0)</f>
        <v>0</v>
      </c>
      <c r="D6" s="38">
        <f>IF(Data!H6="Stringers",1,0)</f>
        <v>0</v>
      </c>
    </row>
    <row r="7" spans="1:4" x14ac:dyDescent="0.15">
      <c r="A7" s="29">
        <f>Data!A7</f>
        <v>6</v>
      </c>
      <c r="B7" s="38">
        <f>IF(Data!H7="Hawk's Ridge",1,0)</f>
        <v>0</v>
      </c>
      <c r="C7" s="38">
        <f>IF(Data!H7="Riverwalk",1,0)</f>
        <v>0</v>
      </c>
      <c r="D7" s="38">
        <f>IF(Data!H7="Stringers",1,0)</f>
        <v>0</v>
      </c>
    </row>
    <row r="8" spans="1:4" x14ac:dyDescent="0.15">
      <c r="A8" s="29">
        <f>Data!A8</f>
        <v>7</v>
      </c>
      <c r="B8" s="38">
        <f>IF(Data!H8="Hawk's Ridge",1,0)</f>
        <v>0</v>
      </c>
      <c r="C8" s="38">
        <f>IF(Data!H8="Riverwalk",1,0)</f>
        <v>1</v>
      </c>
      <c r="D8" s="38">
        <f>IF(Data!H8="Stringers",1,0)</f>
        <v>0</v>
      </c>
    </row>
    <row r="9" spans="1:4" x14ac:dyDescent="0.15">
      <c r="A9" s="29">
        <f>Data!A9</f>
        <v>8</v>
      </c>
      <c r="B9" s="38">
        <f>IF(Data!H9="Hawk's Ridge",1,0)</f>
        <v>0</v>
      </c>
      <c r="C9" s="38">
        <f>IF(Data!H9="Riverwalk",1,0)</f>
        <v>1</v>
      </c>
      <c r="D9" s="38">
        <f>IF(Data!H9="Stringers",1,0)</f>
        <v>0</v>
      </c>
    </row>
    <row r="10" spans="1:4" x14ac:dyDescent="0.15">
      <c r="A10" s="29">
        <f>Data!A10</f>
        <v>9</v>
      </c>
      <c r="B10" s="38">
        <f>IF(Data!H10="Hawk's Ridge",1,0)</f>
        <v>0</v>
      </c>
      <c r="C10" s="38">
        <f>IF(Data!H10="Riverwalk",1,0)</f>
        <v>0</v>
      </c>
      <c r="D10" s="38">
        <f>IF(Data!H10="Stringers",1,0)</f>
        <v>0</v>
      </c>
    </row>
    <row r="11" spans="1:4" x14ac:dyDescent="0.15">
      <c r="A11" s="29">
        <f>Data!A11</f>
        <v>10</v>
      </c>
      <c r="B11" s="38">
        <f>IF(Data!H11="Hawk's Ridge",1,0)</f>
        <v>0</v>
      </c>
      <c r="C11" s="38">
        <f>IF(Data!H11="Riverwalk",1,0)</f>
        <v>0</v>
      </c>
      <c r="D11" s="38">
        <f>IF(Data!H11="Stringers",1,0)</f>
        <v>0</v>
      </c>
    </row>
    <row r="12" spans="1:4" x14ac:dyDescent="0.15">
      <c r="A12" s="29">
        <f>Data!A12</f>
        <v>11</v>
      </c>
      <c r="B12" s="38">
        <f>IF(Data!H12="Hawk's Ridge",1,0)</f>
        <v>0</v>
      </c>
      <c r="C12" s="38">
        <f>IF(Data!H12="Riverwalk",1,0)</f>
        <v>0</v>
      </c>
      <c r="D12" s="38">
        <f>IF(Data!H12="Stringers",1,0)</f>
        <v>0</v>
      </c>
    </row>
    <row r="13" spans="1:4" x14ac:dyDescent="0.15">
      <c r="A13" s="29">
        <f>Data!A13</f>
        <v>12</v>
      </c>
      <c r="B13" s="38">
        <f>IF(Data!H13="Hawk's Ridge",1,0)</f>
        <v>0</v>
      </c>
      <c r="C13" s="38">
        <f>IF(Data!H13="Riverwalk",1,0)</f>
        <v>0</v>
      </c>
      <c r="D13" s="38">
        <f>IF(Data!H13="Stringers",1,0)</f>
        <v>0</v>
      </c>
    </row>
    <row r="14" spans="1:4" x14ac:dyDescent="0.15">
      <c r="A14" s="29">
        <f>Data!A14</f>
        <v>13</v>
      </c>
      <c r="B14" s="38">
        <f>IF(Data!H14="Hawk's Ridge",1,0)</f>
        <v>0</v>
      </c>
      <c r="C14" s="38">
        <f>IF(Data!H14="Riverwalk",1,0)</f>
        <v>0</v>
      </c>
      <c r="D14" s="38">
        <f>IF(Data!H14="Stringers",1,0)</f>
        <v>0</v>
      </c>
    </row>
    <row r="15" spans="1:4" x14ac:dyDescent="0.15">
      <c r="A15" s="29">
        <f>Data!A15</f>
        <v>14</v>
      </c>
      <c r="B15" s="38">
        <f>IF(Data!H15="Hawk's Ridge",1,0)</f>
        <v>0</v>
      </c>
      <c r="C15" s="38">
        <f>IF(Data!H15="Riverwalk",1,0)</f>
        <v>1</v>
      </c>
      <c r="D15" s="38">
        <f>IF(Data!H15="Stringers",1,0)</f>
        <v>0</v>
      </c>
    </row>
    <row r="16" spans="1:4" x14ac:dyDescent="0.15">
      <c r="A16" s="29">
        <f>Data!A16</f>
        <v>15</v>
      </c>
      <c r="B16" s="38">
        <f>IF(Data!H16="Hawk's Ridge",1,0)</f>
        <v>0</v>
      </c>
      <c r="C16" s="38">
        <f>IF(Data!H16="Riverwalk",1,0)</f>
        <v>0</v>
      </c>
      <c r="D16" s="38">
        <f>IF(Data!H16="Stringers",1,0)</f>
        <v>0</v>
      </c>
    </row>
    <row r="17" spans="1:4" x14ac:dyDescent="0.15">
      <c r="A17" s="29">
        <f>Data!A17</f>
        <v>16</v>
      </c>
      <c r="B17" s="38">
        <f>IF(Data!H17="Hawk's Ridge",1,0)</f>
        <v>0</v>
      </c>
      <c r="C17" s="38">
        <f>IF(Data!H17="Riverwalk",1,0)</f>
        <v>1</v>
      </c>
      <c r="D17" s="38">
        <f>IF(Data!H17="Stringers",1,0)</f>
        <v>0</v>
      </c>
    </row>
    <row r="18" spans="1:4" x14ac:dyDescent="0.15">
      <c r="A18" s="29">
        <f>Data!A18</f>
        <v>17</v>
      </c>
      <c r="B18" s="38">
        <f>IF(Data!H18="Hawk's Ridge",1,0)</f>
        <v>0</v>
      </c>
      <c r="C18" s="38">
        <f>IF(Data!H18="Riverwalk",1,0)</f>
        <v>0</v>
      </c>
      <c r="D18" s="38">
        <f>IF(Data!H18="Stringers",1,0)</f>
        <v>0</v>
      </c>
    </row>
    <row r="19" spans="1:4" x14ac:dyDescent="0.15">
      <c r="A19" s="29">
        <f>Data!A19</f>
        <v>18</v>
      </c>
      <c r="B19" s="38">
        <f>IF(Data!H19="Hawk's Ridge",1,0)</f>
        <v>0</v>
      </c>
      <c r="C19" s="38">
        <f>IF(Data!H19="Riverwalk",1,0)</f>
        <v>0</v>
      </c>
      <c r="D19" s="38">
        <f>IF(Data!H19="Stringers",1,0)</f>
        <v>0</v>
      </c>
    </row>
    <row r="20" spans="1:4" x14ac:dyDescent="0.15">
      <c r="A20" s="29">
        <f>Data!A20</f>
        <v>19</v>
      </c>
      <c r="B20" s="38">
        <f>IF(Data!H20="Hawk's Ridge",1,0)</f>
        <v>0</v>
      </c>
      <c r="C20" s="38">
        <f>IF(Data!H20="Riverwalk",1,0)</f>
        <v>0</v>
      </c>
      <c r="D20" s="38">
        <f>IF(Data!H20="Stringers",1,0)</f>
        <v>0</v>
      </c>
    </row>
    <row r="21" spans="1:4" x14ac:dyDescent="0.15">
      <c r="A21" s="29">
        <f>Data!A21</f>
        <v>20</v>
      </c>
      <c r="B21" s="38">
        <f>IF(Data!H21="Hawk's Ridge",1,0)</f>
        <v>0</v>
      </c>
      <c r="C21" s="38">
        <f>IF(Data!H21="Riverwalk",1,0)</f>
        <v>0</v>
      </c>
      <c r="D21" s="38">
        <f>IF(Data!H21="Stringers",1,0)</f>
        <v>0</v>
      </c>
    </row>
    <row r="22" spans="1:4" x14ac:dyDescent="0.15">
      <c r="A22" s="29">
        <f>Data!A22</f>
        <v>21</v>
      </c>
      <c r="B22" s="38">
        <f>IF(Data!H22="Hawk's Ridge",1,0)</f>
        <v>0</v>
      </c>
      <c r="C22" s="38">
        <f>IF(Data!H22="Riverwalk",1,0)</f>
        <v>0</v>
      </c>
      <c r="D22" s="38">
        <f>IF(Data!H22="Stringers",1,0)</f>
        <v>0</v>
      </c>
    </row>
    <row r="23" spans="1:4" x14ac:dyDescent="0.15">
      <c r="A23" s="29">
        <f>Data!A23</f>
        <v>22</v>
      </c>
      <c r="B23" s="38">
        <f>IF(Data!H23="Hawk's Ridge",1,0)</f>
        <v>0</v>
      </c>
      <c r="C23" s="38">
        <f>IF(Data!H23="Riverwalk",1,0)</f>
        <v>1</v>
      </c>
      <c r="D23" s="38">
        <f>IF(Data!H23="Stringers",1,0)</f>
        <v>0</v>
      </c>
    </row>
    <row r="24" spans="1:4" x14ac:dyDescent="0.15">
      <c r="A24" s="29">
        <f>Data!A24</f>
        <v>23</v>
      </c>
      <c r="B24" s="38">
        <f>IF(Data!H24="Hawk's Ridge",1,0)</f>
        <v>0</v>
      </c>
      <c r="C24" s="38">
        <f>IF(Data!H24="Riverwalk",1,0)</f>
        <v>1</v>
      </c>
      <c r="D24" s="38">
        <f>IF(Data!H24="Stringers",1,0)</f>
        <v>0</v>
      </c>
    </row>
    <row r="25" spans="1:4" x14ac:dyDescent="0.15">
      <c r="A25" s="29">
        <f>Data!A25</f>
        <v>24</v>
      </c>
      <c r="B25" s="38">
        <f>IF(Data!H25="Hawk's Ridge",1,0)</f>
        <v>0</v>
      </c>
      <c r="C25" s="38">
        <f>IF(Data!H25="Riverwalk",1,0)</f>
        <v>0</v>
      </c>
      <c r="D25" s="38">
        <f>IF(Data!H25="Stringers",1,0)</f>
        <v>0</v>
      </c>
    </row>
    <row r="26" spans="1:4" x14ac:dyDescent="0.15">
      <c r="A26" s="29">
        <f>Data!A26</f>
        <v>25</v>
      </c>
      <c r="B26" s="38">
        <f>IF(Data!H26="Hawk's Ridge",1,0)</f>
        <v>0</v>
      </c>
      <c r="C26" s="38">
        <f>IF(Data!H26="Riverwalk",1,0)</f>
        <v>1</v>
      </c>
      <c r="D26" s="38">
        <f>IF(Data!H26="Stringers",1,0)</f>
        <v>0</v>
      </c>
    </row>
    <row r="27" spans="1:4" x14ac:dyDescent="0.15">
      <c r="A27" s="29">
        <f>Data!A27</f>
        <v>26</v>
      </c>
      <c r="B27" s="38">
        <f>IF(Data!H27="Hawk's Ridge",1,0)</f>
        <v>0</v>
      </c>
      <c r="C27" s="38">
        <f>IF(Data!H27="Riverwalk",1,0)</f>
        <v>0</v>
      </c>
      <c r="D27" s="38">
        <f>IF(Data!H27="Stringers",1,0)</f>
        <v>0</v>
      </c>
    </row>
    <row r="28" spans="1:4" x14ac:dyDescent="0.15">
      <c r="A28" s="29">
        <f>Data!A28</f>
        <v>27</v>
      </c>
      <c r="B28" s="38">
        <f>IF(Data!H28="Hawk's Ridge",1,0)</f>
        <v>0</v>
      </c>
      <c r="C28" s="38">
        <f>IF(Data!H28="Riverwalk",1,0)</f>
        <v>0</v>
      </c>
      <c r="D28" s="38">
        <f>IF(Data!H28="Stringers",1,0)</f>
        <v>0</v>
      </c>
    </row>
    <row r="29" spans="1:4" x14ac:dyDescent="0.15">
      <c r="A29" s="29">
        <f>Data!A29</f>
        <v>28</v>
      </c>
      <c r="B29" s="38">
        <f>IF(Data!H29="Hawk's Ridge",1,0)</f>
        <v>0</v>
      </c>
      <c r="C29" s="38">
        <f>IF(Data!H29="Riverwalk",1,0)</f>
        <v>0</v>
      </c>
      <c r="D29" s="38">
        <f>IF(Data!H29="Stringers",1,0)</f>
        <v>0</v>
      </c>
    </row>
    <row r="30" spans="1:4" x14ac:dyDescent="0.15">
      <c r="A30" s="29">
        <f>Data!A30</f>
        <v>29</v>
      </c>
      <c r="B30" s="38">
        <f>IF(Data!H30="Hawk's Ridge",1,0)</f>
        <v>0</v>
      </c>
      <c r="C30" s="38">
        <f>IF(Data!H30="Riverwalk",1,0)</f>
        <v>0</v>
      </c>
      <c r="D30" s="38">
        <f>IF(Data!H30="Stringers",1,0)</f>
        <v>1</v>
      </c>
    </row>
    <row r="31" spans="1:4" x14ac:dyDescent="0.15">
      <c r="A31" s="29">
        <f>Data!A31</f>
        <v>30</v>
      </c>
      <c r="B31" s="38">
        <f>IF(Data!H31="Hawk's Ridge",1,0)</f>
        <v>0</v>
      </c>
      <c r="C31" s="38">
        <f>IF(Data!H31="Riverwalk",1,0)</f>
        <v>0</v>
      </c>
      <c r="D31" s="38">
        <f>IF(Data!H31="Stringers",1,0)</f>
        <v>0</v>
      </c>
    </row>
    <row r="32" spans="1:4" x14ac:dyDescent="0.15">
      <c r="A32" s="29">
        <f>Data!A32</f>
        <v>31</v>
      </c>
      <c r="B32" s="38">
        <f>IF(Data!H32="Hawk's Ridge",1,0)</f>
        <v>0</v>
      </c>
      <c r="C32" s="38">
        <f>IF(Data!H32="Riverwalk",1,0)</f>
        <v>1</v>
      </c>
      <c r="D32" s="38">
        <f>IF(Data!H32="Stringers",1,0)</f>
        <v>0</v>
      </c>
    </row>
    <row r="33" spans="1:4" x14ac:dyDescent="0.15">
      <c r="A33" s="29">
        <f>Data!A33</f>
        <v>32</v>
      </c>
      <c r="B33" s="38">
        <f>IF(Data!H33="Hawk's Ridge",1,0)</f>
        <v>0</v>
      </c>
      <c r="C33" s="38">
        <f>IF(Data!H33="Riverwalk",1,0)</f>
        <v>0</v>
      </c>
      <c r="D33" s="38">
        <f>IF(Data!H33="Stringers",1,0)</f>
        <v>0</v>
      </c>
    </row>
    <row r="34" spans="1:4" x14ac:dyDescent="0.15">
      <c r="A34" s="29">
        <f>Data!A34</f>
        <v>33</v>
      </c>
      <c r="B34" s="38">
        <f>IF(Data!H34="Hawk's Ridge",1,0)</f>
        <v>1</v>
      </c>
      <c r="C34" s="38">
        <f>IF(Data!H34="Riverwalk",1,0)</f>
        <v>0</v>
      </c>
      <c r="D34" s="38">
        <f>IF(Data!H34="Stringers",1,0)</f>
        <v>0</v>
      </c>
    </row>
    <row r="35" spans="1:4" x14ac:dyDescent="0.15">
      <c r="A35" s="29">
        <f>Data!A35</f>
        <v>34</v>
      </c>
      <c r="B35" s="38">
        <f>IF(Data!H35="Hawk's Ridge",1,0)</f>
        <v>0</v>
      </c>
      <c r="C35" s="38">
        <f>IF(Data!H35="Riverwalk",1,0)</f>
        <v>0</v>
      </c>
      <c r="D35" s="38">
        <f>IF(Data!H35="Stringers",1,0)</f>
        <v>0</v>
      </c>
    </row>
    <row r="36" spans="1:4" x14ac:dyDescent="0.15">
      <c r="A36" s="29">
        <f>Data!A36</f>
        <v>35</v>
      </c>
      <c r="B36" s="38">
        <f>IF(Data!H36="Hawk's Ridge",1,0)</f>
        <v>0</v>
      </c>
      <c r="C36" s="38">
        <f>IF(Data!H36="Riverwalk",1,0)</f>
        <v>0</v>
      </c>
      <c r="D36" s="38">
        <f>IF(Data!H36="Stringers",1,0)</f>
        <v>0</v>
      </c>
    </row>
    <row r="37" spans="1:4" x14ac:dyDescent="0.15">
      <c r="A37" s="29">
        <f>Data!A37</f>
        <v>36</v>
      </c>
      <c r="B37" s="38">
        <f>IF(Data!H37="Hawk's Ridge",1,0)</f>
        <v>0</v>
      </c>
      <c r="C37" s="38">
        <f>IF(Data!H37="Riverwalk",1,0)</f>
        <v>1</v>
      </c>
      <c r="D37" s="38">
        <f>IF(Data!H37="Stringers",1,0)</f>
        <v>0</v>
      </c>
    </row>
    <row r="38" spans="1:4" x14ac:dyDescent="0.15">
      <c r="A38" s="29">
        <f>Data!A38</f>
        <v>37</v>
      </c>
      <c r="B38" s="38">
        <f>IF(Data!H38="Hawk's Ridge",1,0)</f>
        <v>0</v>
      </c>
      <c r="C38" s="38">
        <f>IF(Data!H38="Riverwalk",1,0)</f>
        <v>1</v>
      </c>
      <c r="D38" s="38">
        <f>IF(Data!H38="Stringers",1,0)</f>
        <v>0</v>
      </c>
    </row>
    <row r="39" spans="1:4" x14ac:dyDescent="0.15">
      <c r="A39" s="29">
        <f>Data!A39</f>
        <v>38</v>
      </c>
      <c r="B39" s="38">
        <f>IF(Data!H39="Hawk's Ridge",1,0)</f>
        <v>1</v>
      </c>
      <c r="C39" s="38">
        <f>IF(Data!H39="Riverwalk",1,0)</f>
        <v>0</v>
      </c>
      <c r="D39" s="38">
        <f>IF(Data!H39="Stringers",1,0)</f>
        <v>0</v>
      </c>
    </row>
    <row r="40" spans="1:4" x14ac:dyDescent="0.15">
      <c r="A40" s="29">
        <f>Data!A40</f>
        <v>39</v>
      </c>
      <c r="B40" s="38">
        <f>IF(Data!H40="Hawk's Ridge",1,0)</f>
        <v>1</v>
      </c>
      <c r="C40" s="38">
        <f>IF(Data!H40="Riverwalk",1,0)</f>
        <v>0</v>
      </c>
      <c r="D40" s="38">
        <f>IF(Data!H40="Stringers",1,0)</f>
        <v>0</v>
      </c>
    </row>
    <row r="41" spans="1:4" x14ac:dyDescent="0.15">
      <c r="A41" s="29">
        <f>Data!A41</f>
        <v>40</v>
      </c>
      <c r="B41" s="38">
        <f>IF(Data!H41="Hawk's Ridge",1,0)</f>
        <v>0</v>
      </c>
      <c r="C41" s="38">
        <f>IF(Data!H41="Riverwalk",1,0)</f>
        <v>0</v>
      </c>
      <c r="D41" s="38">
        <f>IF(Data!H41="Stringers",1,0)</f>
        <v>0</v>
      </c>
    </row>
    <row r="42" spans="1:4" x14ac:dyDescent="0.15">
      <c r="A42" s="29">
        <f>Data!A42</f>
        <v>41</v>
      </c>
      <c r="B42" s="38">
        <f>IF(Data!H42="Hawk's Ridge",1,0)</f>
        <v>1</v>
      </c>
      <c r="C42" s="38">
        <f>IF(Data!H42="Riverwalk",1,0)</f>
        <v>0</v>
      </c>
      <c r="D42" s="38">
        <f>IF(Data!H42="Stringers",1,0)</f>
        <v>0</v>
      </c>
    </row>
    <row r="43" spans="1:4" x14ac:dyDescent="0.15">
      <c r="A43" s="29">
        <f>Data!A43</f>
        <v>42</v>
      </c>
      <c r="B43" s="38">
        <f>IF(Data!H43="Hawk's Ridge",1,0)</f>
        <v>1</v>
      </c>
      <c r="C43" s="38">
        <f>IF(Data!H43="Riverwalk",1,0)</f>
        <v>0</v>
      </c>
      <c r="D43" s="38">
        <f>IF(Data!H43="Stringers",1,0)</f>
        <v>0</v>
      </c>
    </row>
    <row r="44" spans="1:4" x14ac:dyDescent="0.15">
      <c r="A44" s="29">
        <f>Data!A44</f>
        <v>43</v>
      </c>
      <c r="B44" s="38">
        <f>IF(Data!H44="Hawk's Ridge",1,0)</f>
        <v>0</v>
      </c>
      <c r="C44" s="38">
        <f>IF(Data!H44="Riverwalk",1,0)</f>
        <v>0</v>
      </c>
      <c r="D44" s="38">
        <f>IF(Data!H44="Stringers",1,0)</f>
        <v>0</v>
      </c>
    </row>
    <row r="45" spans="1:4" x14ac:dyDescent="0.15">
      <c r="A45" s="29">
        <f>Data!A45</f>
        <v>44</v>
      </c>
      <c r="B45" s="38">
        <f>IF(Data!H45="Hawk's Ridge",1,0)</f>
        <v>0</v>
      </c>
      <c r="C45" s="38">
        <f>IF(Data!H45="Riverwalk",1,0)</f>
        <v>0</v>
      </c>
      <c r="D45" s="38">
        <f>IF(Data!H45="Stringers",1,0)</f>
        <v>0</v>
      </c>
    </row>
    <row r="46" spans="1:4" x14ac:dyDescent="0.15">
      <c r="A46" s="29">
        <f>Data!A46</f>
        <v>45</v>
      </c>
      <c r="B46" s="38">
        <f>IF(Data!H46="Hawk's Ridge",1,0)</f>
        <v>1</v>
      </c>
      <c r="C46" s="38">
        <f>IF(Data!H46="Riverwalk",1,0)</f>
        <v>0</v>
      </c>
      <c r="D46" s="38">
        <f>IF(Data!H46="Stringers",1,0)</f>
        <v>0</v>
      </c>
    </row>
    <row r="47" spans="1:4" x14ac:dyDescent="0.15">
      <c r="A47" s="29">
        <f>Data!A47</f>
        <v>46</v>
      </c>
      <c r="B47" s="38">
        <f>IF(Data!H47="Hawk's Ridge",1,0)</f>
        <v>0</v>
      </c>
      <c r="C47" s="38">
        <f>IF(Data!H47="Riverwalk",1,0)</f>
        <v>0</v>
      </c>
      <c r="D47" s="38">
        <f>IF(Data!H47="Stringers",1,0)</f>
        <v>0</v>
      </c>
    </row>
    <row r="48" spans="1:4" x14ac:dyDescent="0.15">
      <c r="A48" s="29">
        <f>Data!A48</f>
        <v>47</v>
      </c>
      <c r="B48" s="38">
        <f>IF(Data!H48="Hawk's Ridge",1,0)</f>
        <v>0</v>
      </c>
      <c r="C48" s="38">
        <f>IF(Data!H48="Riverwalk",1,0)</f>
        <v>0</v>
      </c>
      <c r="D48" s="38">
        <f>IF(Data!H48="Stringers",1,0)</f>
        <v>0</v>
      </c>
    </row>
    <row r="49" spans="1:4" x14ac:dyDescent="0.15">
      <c r="A49" s="29">
        <f>Data!A49</f>
        <v>48</v>
      </c>
      <c r="B49" s="38">
        <f>IF(Data!H49="Hawk's Ridge",1,0)</f>
        <v>0</v>
      </c>
      <c r="C49" s="38">
        <f>IF(Data!H49="Riverwalk",1,0)</f>
        <v>0</v>
      </c>
      <c r="D49" s="38">
        <f>IF(Data!H49="Stringers",1,0)</f>
        <v>0</v>
      </c>
    </row>
    <row r="50" spans="1:4" x14ac:dyDescent="0.15">
      <c r="A50" s="29">
        <f>Data!A50</f>
        <v>49</v>
      </c>
      <c r="B50" s="38">
        <f>IF(Data!H50="Hawk's Ridge",1,0)</f>
        <v>0</v>
      </c>
      <c r="C50" s="38">
        <f>IF(Data!H50="Riverwalk",1,0)</f>
        <v>0</v>
      </c>
      <c r="D50" s="38">
        <f>IF(Data!H50="Stringers",1,0)</f>
        <v>0</v>
      </c>
    </row>
    <row r="51" spans="1:4" x14ac:dyDescent="0.15">
      <c r="A51" s="29">
        <f>Data!A51</f>
        <v>50</v>
      </c>
      <c r="B51" s="38">
        <f>IF(Data!H51="Hawk's Ridge",1,0)</f>
        <v>0</v>
      </c>
      <c r="C51" s="38">
        <f>IF(Data!H51="Riverwalk",1,0)</f>
        <v>1</v>
      </c>
      <c r="D51" s="38">
        <f>IF(Data!H51="Stringers",1,0)</f>
        <v>0</v>
      </c>
    </row>
    <row r="52" spans="1:4" x14ac:dyDescent="0.15">
      <c r="A52" s="29">
        <f>Data!A52</f>
        <v>51</v>
      </c>
      <c r="B52" s="38">
        <f>IF(Data!H52="Hawk's Ridge",1,0)</f>
        <v>0</v>
      </c>
      <c r="C52" s="38">
        <f>IF(Data!H52="Riverwalk",1,0)</f>
        <v>0</v>
      </c>
      <c r="D52" s="38">
        <f>IF(Data!H52="Stringers",1,0)</f>
        <v>0</v>
      </c>
    </row>
    <row r="53" spans="1:4" x14ac:dyDescent="0.15">
      <c r="A53" s="29">
        <f>Data!A53</f>
        <v>52</v>
      </c>
      <c r="B53" s="38">
        <f>IF(Data!H53="Hawk's Ridge",1,0)</f>
        <v>0</v>
      </c>
      <c r="C53" s="38">
        <f>IF(Data!H53="Riverwalk",1,0)</f>
        <v>1</v>
      </c>
      <c r="D53" s="38">
        <f>IF(Data!H53="Stringers",1,0)</f>
        <v>0</v>
      </c>
    </row>
    <row r="54" spans="1:4" x14ac:dyDescent="0.15">
      <c r="A54" s="29">
        <f>Data!A54</f>
        <v>53</v>
      </c>
      <c r="B54" s="38">
        <f>IF(Data!H54="Hawk's Ridge",1,0)</f>
        <v>0</v>
      </c>
      <c r="C54" s="38">
        <f>IF(Data!H54="Riverwalk",1,0)</f>
        <v>0</v>
      </c>
      <c r="D54" s="38">
        <f>IF(Data!H54="Stringers",1,0)</f>
        <v>0</v>
      </c>
    </row>
    <row r="55" spans="1:4" x14ac:dyDescent="0.15">
      <c r="A55" s="29">
        <f>Data!A55</f>
        <v>54</v>
      </c>
      <c r="B55" s="38">
        <f>IF(Data!H55="Hawk's Ridge",1,0)</f>
        <v>0</v>
      </c>
      <c r="C55" s="38">
        <f>IF(Data!H55="Riverwalk",1,0)</f>
        <v>1</v>
      </c>
      <c r="D55" s="38">
        <f>IF(Data!H55="Stringers",1,0)</f>
        <v>0</v>
      </c>
    </row>
    <row r="56" spans="1:4" x14ac:dyDescent="0.15">
      <c r="A56" s="29">
        <f>Data!A56</f>
        <v>55</v>
      </c>
      <c r="B56" s="38">
        <f>IF(Data!H56="Hawk's Ridge",1,0)</f>
        <v>0</v>
      </c>
      <c r="C56" s="38">
        <f>IF(Data!H56="Riverwalk",1,0)</f>
        <v>0</v>
      </c>
      <c r="D56" s="38">
        <f>IF(Data!H56="Stringers",1,0)</f>
        <v>0</v>
      </c>
    </row>
    <row r="57" spans="1:4" x14ac:dyDescent="0.15">
      <c r="A57" s="29">
        <f>Data!A57</f>
        <v>56</v>
      </c>
      <c r="B57" s="38">
        <f>IF(Data!H57="Hawk's Ridge",1,0)</f>
        <v>0</v>
      </c>
      <c r="C57" s="38">
        <f>IF(Data!H57="Riverwalk",1,0)</f>
        <v>0</v>
      </c>
      <c r="D57" s="38">
        <f>IF(Data!H57="Stringers",1,0)</f>
        <v>0</v>
      </c>
    </row>
    <row r="58" spans="1:4" x14ac:dyDescent="0.15">
      <c r="A58" s="29">
        <f>Data!A58</f>
        <v>57</v>
      </c>
      <c r="B58" s="38">
        <f>IF(Data!H58="Hawk's Ridge",1,0)</f>
        <v>0</v>
      </c>
      <c r="C58" s="38">
        <f>IF(Data!H58="Riverwalk",1,0)</f>
        <v>0</v>
      </c>
      <c r="D58" s="38">
        <f>IF(Data!H58="Stringers",1,0)</f>
        <v>0</v>
      </c>
    </row>
    <row r="59" spans="1:4" x14ac:dyDescent="0.15">
      <c r="A59" s="29">
        <f>Data!A59</f>
        <v>58</v>
      </c>
      <c r="B59" s="38">
        <f>IF(Data!H59="Hawk's Ridge",1,0)</f>
        <v>0</v>
      </c>
      <c r="C59" s="38">
        <f>IF(Data!H59="Riverwalk",1,0)</f>
        <v>0</v>
      </c>
      <c r="D59" s="38">
        <f>IF(Data!H59="Stringers",1,0)</f>
        <v>0</v>
      </c>
    </row>
    <row r="60" spans="1:4" x14ac:dyDescent="0.15">
      <c r="A60" s="29">
        <f>Data!A60</f>
        <v>59</v>
      </c>
      <c r="B60" s="38">
        <f>IF(Data!H60="Hawk's Ridge",1,0)</f>
        <v>1</v>
      </c>
      <c r="C60" s="38">
        <f>IF(Data!H60="Riverwalk",1,0)</f>
        <v>0</v>
      </c>
      <c r="D60" s="38">
        <f>IF(Data!H60="Stringers",1,0)</f>
        <v>0</v>
      </c>
    </row>
    <row r="61" spans="1:4" x14ac:dyDescent="0.15">
      <c r="A61" s="29">
        <f>Data!A61</f>
        <v>60</v>
      </c>
      <c r="B61" s="38">
        <f>IF(Data!H61="Hawk's Ridge",1,0)</f>
        <v>1</v>
      </c>
      <c r="C61" s="38">
        <f>IF(Data!H61="Riverwalk",1,0)</f>
        <v>0</v>
      </c>
      <c r="D61" s="38">
        <f>IF(Data!H61="Stringers",1,0)</f>
        <v>0</v>
      </c>
    </row>
    <row r="62" spans="1:4" x14ac:dyDescent="0.15">
      <c r="A62" s="29">
        <f>Data!A62</f>
        <v>61</v>
      </c>
      <c r="B62" s="38">
        <f>IF(Data!H62="Hawk's Ridge",1,0)</f>
        <v>0</v>
      </c>
      <c r="C62" s="38">
        <f>IF(Data!H62="Riverwalk",1,0)</f>
        <v>0</v>
      </c>
      <c r="D62" s="38">
        <f>IF(Data!H62="Stringers",1,0)</f>
        <v>0</v>
      </c>
    </row>
    <row r="63" spans="1:4" x14ac:dyDescent="0.15">
      <c r="A63" s="29">
        <f>Data!A63</f>
        <v>62</v>
      </c>
      <c r="B63" s="38">
        <f>IF(Data!H63="Hawk's Ridge",1,0)</f>
        <v>0</v>
      </c>
      <c r="C63" s="38">
        <f>IF(Data!H63="Riverwalk",1,0)</f>
        <v>1</v>
      </c>
      <c r="D63" s="38">
        <f>IF(Data!H63="Stringers",1,0)</f>
        <v>0</v>
      </c>
    </row>
    <row r="64" spans="1:4" x14ac:dyDescent="0.15">
      <c r="A64" s="29">
        <f>Data!A64</f>
        <v>63</v>
      </c>
      <c r="B64" s="38">
        <f>IF(Data!H64="Hawk's Ridge",1,0)</f>
        <v>0</v>
      </c>
      <c r="C64" s="38">
        <f>IF(Data!H64="Riverwalk",1,0)</f>
        <v>1</v>
      </c>
      <c r="D64" s="38">
        <f>IF(Data!H64="Stringers",1,0)</f>
        <v>0</v>
      </c>
    </row>
    <row r="65" spans="1:4" x14ac:dyDescent="0.15">
      <c r="A65" s="29">
        <f>Data!A65</f>
        <v>64</v>
      </c>
      <c r="B65" s="38">
        <f>IF(Data!H65="Hawk's Ridge",1,0)</f>
        <v>0</v>
      </c>
      <c r="C65" s="38">
        <f>IF(Data!H65="Riverwalk",1,0)</f>
        <v>0</v>
      </c>
      <c r="D65" s="38">
        <f>IF(Data!H65="Stringers",1,0)</f>
        <v>0</v>
      </c>
    </row>
    <row r="66" spans="1:4" x14ac:dyDescent="0.15">
      <c r="A66" s="29">
        <f>Data!A66</f>
        <v>65</v>
      </c>
      <c r="B66" s="38">
        <f>IF(Data!H66="Hawk's Ridge",1,0)</f>
        <v>1</v>
      </c>
      <c r="C66" s="38">
        <f>IF(Data!H66="Riverwalk",1,0)</f>
        <v>0</v>
      </c>
      <c r="D66" s="38">
        <f>IF(Data!H66="Stringers",1,0)</f>
        <v>0</v>
      </c>
    </row>
    <row r="67" spans="1:4" x14ac:dyDescent="0.15">
      <c r="A67" s="29">
        <f>Data!A67</f>
        <v>66</v>
      </c>
      <c r="B67" s="38">
        <f>IF(Data!H67="Hawk's Ridge",1,0)</f>
        <v>1</v>
      </c>
      <c r="C67" s="38">
        <f>IF(Data!H67="Riverwalk",1,0)</f>
        <v>0</v>
      </c>
      <c r="D67" s="38">
        <f>IF(Data!H67="Stringers",1,0)</f>
        <v>0</v>
      </c>
    </row>
    <row r="68" spans="1:4" x14ac:dyDescent="0.15">
      <c r="A68" s="29">
        <f>Data!A68</f>
        <v>67</v>
      </c>
      <c r="B68" s="38">
        <f>IF(Data!H68="Hawk's Ridge",1,0)</f>
        <v>0</v>
      </c>
      <c r="C68" s="38">
        <f>IF(Data!H68="Riverwalk",1,0)</f>
        <v>0</v>
      </c>
      <c r="D68" s="38">
        <f>IF(Data!H68="Stringers",1,0)</f>
        <v>0</v>
      </c>
    </row>
    <row r="69" spans="1:4" x14ac:dyDescent="0.15">
      <c r="A69" s="29">
        <f>Data!A69</f>
        <v>68</v>
      </c>
      <c r="B69" s="38">
        <f>IF(Data!H69="Hawk's Ridge",1,0)</f>
        <v>0</v>
      </c>
      <c r="C69" s="38">
        <f>IF(Data!H69="Riverwalk",1,0)</f>
        <v>0</v>
      </c>
      <c r="D69" s="38">
        <f>IF(Data!H69="Stringers",1,0)</f>
        <v>0</v>
      </c>
    </row>
    <row r="70" spans="1:4" x14ac:dyDescent="0.15">
      <c r="A70" s="29">
        <f>Data!A70</f>
        <v>69</v>
      </c>
      <c r="B70" s="38">
        <f>IF(Data!H70="Hawk's Ridge",1,0)</f>
        <v>1</v>
      </c>
      <c r="C70" s="38">
        <f>IF(Data!H70="Riverwalk",1,0)</f>
        <v>0</v>
      </c>
      <c r="D70" s="38">
        <f>IF(Data!H70="Stringers",1,0)</f>
        <v>0</v>
      </c>
    </row>
    <row r="71" spans="1:4" x14ac:dyDescent="0.15">
      <c r="A71" s="29">
        <f>Data!A71</f>
        <v>70</v>
      </c>
      <c r="B71" s="38">
        <f>IF(Data!H71="Hawk's Ridge",1,0)</f>
        <v>0</v>
      </c>
      <c r="C71" s="38">
        <f>IF(Data!H71="Riverwalk",1,0)</f>
        <v>0</v>
      </c>
      <c r="D71" s="38">
        <f>IF(Data!H71="Stringers",1,0)</f>
        <v>0</v>
      </c>
    </row>
    <row r="72" spans="1:4" x14ac:dyDescent="0.15">
      <c r="A72" s="29">
        <f>Data!A72</f>
        <v>71</v>
      </c>
      <c r="B72" s="38">
        <f>IF(Data!H72="Hawk's Ridge",1,0)</f>
        <v>0</v>
      </c>
      <c r="C72" s="38">
        <f>IF(Data!H72="Riverwalk",1,0)</f>
        <v>0</v>
      </c>
      <c r="D72" s="38">
        <f>IF(Data!H72="Stringers",1,0)</f>
        <v>0</v>
      </c>
    </row>
    <row r="73" spans="1:4" x14ac:dyDescent="0.15">
      <c r="A73" s="29">
        <f>Data!A73</f>
        <v>72</v>
      </c>
      <c r="B73" s="38">
        <f>IF(Data!H73="Hawk's Ridge",1,0)</f>
        <v>0</v>
      </c>
      <c r="C73" s="38">
        <f>IF(Data!H73="Riverwalk",1,0)</f>
        <v>1</v>
      </c>
      <c r="D73" s="38">
        <f>IF(Data!H73="Stringers",1,0)</f>
        <v>0</v>
      </c>
    </row>
    <row r="74" spans="1:4" x14ac:dyDescent="0.15">
      <c r="A74" s="29">
        <f>Data!A74</f>
        <v>73</v>
      </c>
      <c r="B74" s="38">
        <f>IF(Data!H74="Hawk's Ridge",1,0)</f>
        <v>0</v>
      </c>
      <c r="C74" s="38">
        <f>IF(Data!H74="Riverwalk",1,0)</f>
        <v>1</v>
      </c>
      <c r="D74" s="38">
        <f>IF(Data!H74="Stringers",1,0)</f>
        <v>0</v>
      </c>
    </row>
    <row r="75" spans="1:4" x14ac:dyDescent="0.15">
      <c r="A75" s="29">
        <f>Data!A75</f>
        <v>74</v>
      </c>
      <c r="B75" s="38">
        <f>IF(Data!H75="Hawk's Ridge",1,0)</f>
        <v>0</v>
      </c>
      <c r="C75" s="38">
        <f>IF(Data!H75="Riverwalk",1,0)</f>
        <v>0</v>
      </c>
      <c r="D75" s="38">
        <f>IF(Data!H75="Stringers",1,0)</f>
        <v>0</v>
      </c>
    </row>
    <row r="76" spans="1:4" x14ac:dyDescent="0.15">
      <c r="A76" s="29">
        <f>Data!A76</f>
        <v>75</v>
      </c>
      <c r="B76" s="38">
        <f>IF(Data!H76="Hawk's Ridge",1,0)</f>
        <v>0</v>
      </c>
      <c r="C76" s="38">
        <f>IF(Data!H76="Riverwalk",1,0)</f>
        <v>0</v>
      </c>
      <c r="D76" s="38">
        <f>IF(Data!H76="Stringers",1,0)</f>
        <v>0</v>
      </c>
    </row>
    <row r="77" spans="1:4" x14ac:dyDescent="0.15">
      <c r="A77" s="29">
        <f>Data!A77</f>
        <v>76</v>
      </c>
      <c r="B77" s="38">
        <f>IF(Data!H77="Hawk's Ridge",1,0)</f>
        <v>0</v>
      </c>
      <c r="C77" s="38">
        <f>IF(Data!H77="Riverwalk",1,0)</f>
        <v>0</v>
      </c>
      <c r="D77" s="38">
        <f>IF(Data!H77="Stringers",1,0)</f>
        <v>1</v>
      </c>
    </row>
    <row r="78" spans="1:4" x14ac:dyDescent="0.15">
      <c r="A78" s="29">
        <f>Data!A78</f>
        <v>77</v>
      </c>
      <c r="B78" s="38">
        <f>IF(Data!H78="Hawk's Ridge",1,0)</f>
        <v>0</v>
      </c>
      <c r="C78" s="38">
        <f>IF(Data!H78="Riverwalk",1,0)</f>
        <v>0</v>
      </c>
      <c r="D78" s="38">
        <f>IF(Data!H78="Stringers",1,0)</f>
        <v>0</v>
      </c>
    </row>
    <row r="79" spans="1:4" x14ac:dyDescent="0.15">
      <c r="A79" s="29">
        <f>Data!A79</f>
        <v>78</v>
      </c>
      <c r="B79" s="38">
        <f>IF(Data!H79="Hawk's Ridge",1,0)</f>
        <v>0</v>
      </c>
      <c r="C79" s="38">
        <f>IF(Data!H79="Riverwalk",1,0)</f>
        <v>1</v>
      </c>
      <c r="D79" s="38">
        <f>IF(Data!H79="Stringers",1,0)</f>
        <v>0</v>
      </c>
    </row>
    <row r="80" spans="1:4" x14ac:dyDescent="0.15">
      <c r="A80" s="29">
        <f>Data!A80</f>
        <v>79</v>
      </c>
      <c r="B80" s="38">
        <f>IF(Data!H80="Hawk's Ridge",1,0)</f>
        <v>1</v>
      </c>
      <c r="C80" s="38">
        <f>IF(Data!H80="Riverwalk",1,0)</f>
        <v>0</v>
      </c>
      <c r="D80" s="38">
        <f>IF(Data!H80="Stringers",1,0)</f>
        <v>0</v>
      </c>
    </row>
    <row r="81" spans="1:4" x14ac:dyDescent="0.15">
      <c r="A81" s="29">
        <f>Data!A81</f>
        <v>80</v>
      </c>
      <c r="B81" s="38">
        <f>IF(Data!H81="Hawk's Ridge",1,0)</f>
        <v>0</v>
      </c>
      <c r="C81" s="38">
        <f>IF(Data!H81="Riverwalk",1,0)</f>
        <v>0</v>
      </c>
      <c r="D81" s="38">
        <f>IF(Data!H81="Stringers",1,0)</f>
        <v>0</v>
      </c>
    </row>
    <row r="82" spans="1:4" x14ac:dyDescent="0.15">
      <c r="A82" s="29">
        <f>Data!A82</f>
        <v>81</v>
      </c>
      <c r="B82" s="38">
        <f>IF(Data!H82="Hawk's Ridge",1,0)</f>
        <v>1</v>
      </c>
      <c r="C82" s="38">
        <f>IF(Data!H82="Riverwalk",1,0)</f>
        <v>0</v>
      </c>
      <c r="D82" s="38">
        <f>IF(Data!H82="Stringers",1,0)</f>
        <v>0</v>
      </c>
    </row>
    <row r="83" spans="1:4" x14ac:dyDescent="0.15">
      <c r="A83" s="29">
        <f>Data!A83</f>
        <v>82</v>
      </c>
      <c r="B83" s="38">
        <f>IF(Data!H83="Hawk's Ridge",1,0)</f>
        <v>0</v>
      </c>
      <c r="C83" s="38">
        <f>IF(Data!H83="Riverwalk",1,0)</f>
        <v>0</v>
      </c>
      <c r="D83" s="38">
        <f>IF(Data!H83="Stringers",1,0)</f>
        <v>0</v>
      </c>
    </row>
    <row r="84" spans="1:4" x14ac:dyDescent="0.15">
      <c r="A84" s="29">
        <f>Data!A84</f>
        <v>83</v>
      </c>
      <c r="B84" s="38">
        <f>IF(Data!H84="Hawk's Ridge",1,0)</f>
        <v>0</v>
      </c>
      <c r="C84" s="38">
        <f>IF(Data!H84="Riverwalk",1,0)</f>
        <v>0</v>
      </c>
      <c r="D84" s="38">
        <f>IF(Data!H84="Stringers",1,0)</f>
        <v>1</v>
      </c>
    </row>
    <row r="85" spans="1:4" x14ac:dyDescent="0.15">
      <c r="A85" s="29">
        <f>Data!A85</f>
        <v>84</v>
      </c>
      <c r="B85" s="38">
        <f>IF(Data!H85="Hawk's Ridge",1,0)</f>
        <v>0</v>
      </c>
      <c r="C85" s="38">
        <f>IF(Data!H85="Riverwalk",1,0)</f>
        <v>0</v>
      </c>
      <c r="D85" s="38">
        <f>IF(Data!H85="Stringers",1,0)</f>
        <v>0</v>
      </c>
    </row>
    <row r="86" spans="1:4" x14ac:dyDescent="0.15">
      <c r="A86" s="29">
        <f>Data!A86</f>
        <v>85</v>
      </c>
      <c r="B86" s="38">
        <f>IF(Data!H86="Hawk's Ridge",1,0)</f>
        <v>0</v>
      </c>
      <c r="C86" s="38">
        <f>IF(Data!H86="Riverwalk",1,0)</f>
        <v>0</v>
      </c>
      <c r="D86" s="38">
        <f>IF(Data!H86="Stringers",1,0)</f>
        <v>0</v>
      </c>
    </row>
    <row r="87" spans="1:4" x14ac:dyDescent="0.15">
      <c r="A87" s="29">
        <f>Data!A87</f>
        <v>86</v>
      </c>
      <c r="B87" s="38">
        <f>IF(Data!H87="Hawk's Ridge",1,0)</f>
        <v>0</v>
      </c>
      <c r="C87" s="38">
        <f>IF(Data!H87="Riverwalk",1,0)</f>
        <v>0</v>
      </c>
      <c r="D87" s="38">
        <f>IF(Data!H87="Stringers",1,0)</f>
        <v>0</v>
      </c>
    </row>
    <row r="88" spans="1:4" x14ac:dyDescent="0.15">
      <c r="A88" s="29">
        <f>Data!A88</f>
        <v>87</v>
      </c>
      <c r="B88" s="38">
        <f>IF(Data!H88="Hawk's Ridge",1,0)</f>
        <v>0</v>
      </c>
      <c r="C88" s="38">
        <f>IF(Data!H88="Riverwalk",1,0)</f>
        <v>0</v>
      </c>
      <c r="D88" s="38">
        <f>IF(Data!H88="Stringers",1,0)</f>
        <v>0</v>
      </c>
    </row>
    <row r="89" spans="1:4" x14ac:dyDescent="0.15">
      <c r="A89" s="29">
        <f>Data!A89</f>
        <v>88</v>
      </c>
      <c r="B89" s="38">
        <f>IF(Data!H89="Hawk's Ridge",1,0)</f>
        <v>0</v>
      </c>
      <c r="C89" s="38">
        <f>IF(Data!H89="Riverwalk",1,0)</f>
        <v>0</v>
      </c>
      <c r="D89" s="38">
        <f>IF(Data!H89="Stringers",1,0)</f>
        <v>0</v>
      </c>
    </row>
    <row r="90" spans="1:4" x14ac:dyDescent="0.15">
      <c r="A90" s="29">
        <f>Data!A90</f>
        <v>89</v>
      </c>
      <c r="B90" s="38">
        <f>IF(Data!H90="Hawk's Ridge",1,0)</f>
        <v>0</v>
      </c>
      <c r="C90" s="38">
        <f>IF(Data!H90="Riverwalk",1,0)</f>
        <v>0</v>
      </c>
      <c r="D90" s="38">
        <f>IF(Data!H90="Stringers",1,0)</f>
        <v>0</v>
      </c>
    </row>
    <row r="91" spans="1:4" x14ac:dyDescent="0.15">
      <c r="A91" s="29">
        <f>Data!A91</f>
        <v>90</v>
      </c>
      <c r="B91" s="38">
        <f>IF(Data!H91="Hawk's Ridge",1,0)</f>
        <v>0</v>
      </c>
      <c r="C91" s="38">
        <f>IF(Data!H91="Riverwalk",1,0)</f>
        <v>0</v>
      </c>
      <c r="D91" s="38">
        <f>IF(Data!H91="Stringers",1,0)</f>
        <v>0</v>
      </c>
    </row>
    <row r="92" spans="1:4" x14ac:dyDescent="0.15">
      <c r="A92" s="29">
        <f>Data!A92</f>
        <v>91</v>
      </c>
      <c r="B92" s="38">
        <f>IF(Data!H92="Hawk's Ridge",1,0)</f>
        <v>0</v>
      </c>
      <c r="C92" s="38">
        <f>IF(Data!H92="Riverwalk",1,0)</f>
        <v>0</v>
      </c>
      <c r="D92" s="38">
        <f>IF(Data!H92="Stringers",1,0)</f>
        <v>0</v>
      </c>
    </row>
    <row r="93" spans="1:4" x14ac:dyDescent="0.15">
      <c r="A93" s="29">
        <f>Data!A93</f>
        <v>92</v>
      </c>
      <c r="B93" s="38">
        <f>IF(Data!H93="Hawk's Ridge",1,0)</f>
        <v>1</v>
      </c>
      <c r="C93" s="38">
        <f>IF(Data!H93="Riverwalk",1,0)</f>
        <v>0</v>
      </c>
      <c r="D93" s="38">
        <f>IF(Data!H93="Stringers",1,0)</f>
        <v>0</v>
      </c>
    </row>
    <row r="94" spans="1:4" x14ac:dyDescent="0.15">
      <c r="A94" s="29">
        <f>Data!A94</f>
        <v>93</v>
      </c>
      <c r="B94" s="38">
        <f>IF(Data!H94="Hawk's Ridge",1,0)</f>
        <v>0</v>
      </c>
      <c r="C94" s="38">
        <f>IF(Data!H94="Riverwalk",1,0)</f>
        <v>0</v>
      </c>
      <c r="D94" s="38">
        <f>IF(Data!H94="Stringers",1,0)</f>
        <v>1</v>
      </c>
    </row>
    <row r="95" spans="1:4" x14ac:dyDescent="0.15">
      <c r="A95" s="29">
        <f>Data!A95</f>
        <v>94</v>
      </c>
      <c r="B95" s="38">
        <f>IF(Data!H95="Hawk's Ridge",1,0)</f>
        <v>0</v>
      </c>
      <c r="C95" s="38">
        <f>IF(Data!H95="Riverwalk",1,0)</f>
        <v>0</v>
      </c>
      <c r="D95" s="38">
        <f>IF(Data!H95="Stringers",1,0)</f>
        <v>0</v>
      </c>
    </row>
    <row r="96" spans="1:4" x14ac:dyDescent="0.15">
      <c r="A96" s="29">
        <f>Data!A96</f>
        <v>95</v>
      </c>
      <c r="B96" s="38">
        <f>IF(Data!H96="Hawk's Ridge",1,0)</f>
        <v>0</v>
      </c>
      <c r="C96" s="38">
        <f>IF(Data!H96="Riverwalk",1,0)</f>
        <v>0</v>
      </c>
      <c r="D96" s="38">
        <f>IF(Data!H96="Stringers",1,0)</f>
        <v>0</v>
      </c>
    </row>
    <row r="97" spans="1:4" x14ac:dyDescent="0.15">
      <c r="A97" s="29">
        <f>Data!A97</f>
        <v>96</v>
      </c>
      <c r="B97" s="38">
        <f>IF(Data!H97="Hawk's Ridge",1,0)</f>
        <v>0</v>
      </c>
      <c r="C97" s="38">
        <f>IF(Data!H97="Riverwalk",1,0)</f>
        <v>0</v>
      </c>
      <c r="D97" s="38">
        <f>IF(Data!H97="Stringers",1,0)</f>
        <v>0</v>
      </c>
    </row>
    <row r="98" spans="1:4" x14ac:dyDescent="0.15">
      <c r="A98" s="29">
        <f>Data!A98</f>
        <v>97</v>
      </c>
      <c r="B98" s="38">
        <f>IF(Data!H98="Hawk's Ridge",1,0)</f>
        <v>0</v>
      </c>
      <c r="C98" s="38">
        <f>IF(Data!H98="Riverwalk",1,0)</f>
        <v>0</v>
      </c>
      <c r="D98" s="38">
        <f>IF(Data!H98="Stringers",1,0)</f>
        <v>0</v>
      </c>
    </row>
    <row r="99" spans="1:4" x14ac:dyDescent="0.15">
      <c r="A99" s="29">
        <f>Data!A99</f>
        <v>98</v>
      </c>
      <c r="B99" s="38">
        <f>IF(Data!H99="Hawk's Ridge",1,0)</f>
        <v>0</v>
      </c>
      <c r="C99" s="38">
        <f>IF(Data!H99="Riverwalk",1,0)</f>
        <v>0</v>
      </c>
      <c r="D99" s="38">
        <f>IF(Data!H99="Stringers",1,0)</f>
        <v>0</v>
      </c>
    </row>
    <row r="100" spans="1:4" x14ac:dyDescent="0.15">
      <c r="A100" s="29">
        <f>Data!A100</f>
        <v>99</v>
      </c>
      <c r="B100" s="38">
        <f>IF(Data!H100="Hawk's Ridge",1,0)</f>
        <v>0</v>
      </c>
      <c r="C100" s="38">
        <f>IF(Data!H100="Riverwalk",1,0)</f>
        <v>0</v>
      </c>
      <c r="D100" s="38">
        <f>IF(Data!H100="Stringers",1,0)</f>
        <v>0</v>
      </c>
    </row>
    <row r="101" spans="1:4" x14ac:dyDescent="0.15">
      <c r="A101" s="29">
        <f>Data!A101</f>
        <v>100</v>
      </c>
      <c r="B101" s="38">
        <f>IF(Data!H101="Hawk's Ridge",1,0)</f>
        <v>0</v>
      </c>
      <c r="C101" s="38">
        <f>IF(Data!H101="Riverwalk",1,0)</f>
        <v>0</v>
      </c>
      <c r="D101" s="38">
        <f>IF(Data!H101="Stringers",1,0)</f>
        <v>0</v>
      </c>
    </row>
    <row r="102" spans="1:4" x14ac:dyDescent="0.15">
      <c r="A102" s="29">
        <f>Data!A102</f>
        <v>101</v>
      </c>
      <c r="B102" s="38">
        <f>IF(Data!H102="Hawk's Ridge",1,0)</f>
        <v>0</v>
      </c>
      <c r="C102" s="38">
        <f>IF(Data!H102="Riverwalk",1,0)</f>
        <v>0</v>
      </c>
      <c r="D102" s="38">
        <f>IF(Data!H102="Stringers",1,0)</f>
        <v>0</v>
      </c>
    </row>
    <row r="103" spans="1:4" x14ac:dyDescent="0.15">
      <c r="A103" s="29">
        <f>Data!A103</f>
        <v>102</v>
      </c>
      <c r="B103" s="38">
        <f>IF(Data!H103="Hawk's Ridge",1,0)</f>
        <v>0</v>
      </c>
      <c r="C103" s="38">
        <f>IF(Data!H103="Riverwalk",1,0)</f>
        <v>0</v>
      </c>
      <c r="D103" s="38">
        <f>IF(Data!H103="Stringers",1,0)</f>
        <v>1</v>
      </c>
    </row>
    <row r="104" spans="1:4" x14ac:dyDescent="0.15">
      <c r="A104" s="29">
        <f>Data!A104</f>
        <v>103</v>
      </c>
      <c r="B104" s="38">
        <f>IF(Data!H104="Hawk's Ridge",1,0)</f>
        <v>0</v>
      </c>
      <c r="C104" s="38">
        <f>IF(Data!H104="Riverwalk",1,0)</f>
        <v>0</v>
      </c>
      <c r="D104" s="38">
        <f>IF(Data!H104="Stringers",1,0)</f>
        <v>0</v>
      </c>
    </row>
    <row r="105" spans="1:4" x14ac:dyDescent="0.15">
      <c r="A105" s="29">
        <f>Data!A105</f>
        <v>104</v>
      </c>
      <c r="B105" s="38">
        <f>IF(Data!H105="Hawk's Ridge",1,0)</f>
        <v>0</v>
      </c>
      <c r="C105" s="38">
        <f>IF(Data!H105="Riverwalk",1,0)</f>
        <v>0</v>
      </c>
      <c r="D105" s="38">
        <f>IF(Data!H105="Stringers",1,0)</f>
        <v>0</v>
      </c>
    </row>
    <row r="106" spans="1:4" x14ac:dyDescent="0.15">
      <c r="A106" s="29">
        <f>Data!A106</f>
        <v>105</v>
      </c>
      <c r="B106" s="38">
        <f>IF(Data!H106="Hawk's Ridge",1,0)</f>
        <v>0</v>
      </c>
      <c r="C106" s="38">
        <f>IF(Data!H106="Riverwalk",1,0)</f>
        <v>0</v>
      </c>
      <c r="D106" s="38">
        <f>IF(Data!H106="Stringers",1,0)</f>
        <v>0</v>
      </c>
    </row>
    <row r="107" spans="1:4" x14ac:dyDescent="0.15">
      <c r="A107" s="29">
        <f>Data!A107</f>
        <v>106</v>
      </c>
      <c r="B107" s="38">
        <f>IF(Data!H107="Hawk's Ridge",1,0)</f>
        <v>0</v>
      </c>
      <c r="C107" s="38">
        <f>IF(Data!H107="Riverwalk",1,0)</f>
        <v>0</v>
      </c>
      <c r="D107" s="38">
        <f>IF(Data!H107="Stringers",1,0)</f>
        <v>0</v>
      </c>
    </row>
    <row r="108" spans="1:4" x14ac:dyDescent="0.15">
      <c r="A108" s="29">
        <f>Data!A108</f>
        <v>107</v>
      </c>
      <c r="B108" s="38">
        <f>IF(Data!H108="Hawk's Ridge",1,0)</f>
        <v>0</v>
      </c>
      <c r="C108" s="38">
        <f>IF(Data!H108="Riverwalk",1,0)</f>
        <v>0</v>
      </c>
      <c r="D108" s="38">
        <f>IF(Data!H108="Stringers",1,0)</f>
        <v>0</v>
      </c>
    </row>
    <row r="109" spans="1:4" x14ac:dyDescent="0.15">
      <c r="A109" s="29">
        <f>Data!A109</f>
        <v>108</v>
      </c>
      <c r="B109" s="38">
        <f>IF(Data!H109="Hawk's Ridge",1,0)</f>
        <v>0</v>
      </c>
      <c r="C109" s="38">
        <f>IF(Data!H109="Riverwalk",1,0)</f>
        <v>0</v>
      </c>
      <c r="D109" s="38">
        <f>IF(Data!H109="Stringers",1,0)</f>
        <v>0</v>
      </c>
    </row>
    <row r="110" spans="1:4" x14ac:dyDescent="0.15">
      <c r="A110" s="29">
        <f>Data!A110</f>
        <v>109</v>
      </c>
      <c r="B110" s="38">
        <f>IF(Data!H110="Hawk's Ridge",1,0)</f>
        <v>0</v>
      </c>
      <c r="C110" s="38">
        <f>IF(Data!H110="Riverwalk",1,0)</f>
        <v>0</v>
      </c>
      <c r="D110" s="38">
        <f>IF(Data!H110="Stringers",1,0)</f>
        <v>0</v>
      </c>
    </row>
    <row r="111" spans="1:4" x14ac:dyDescent="0.15">
      <c r="A111" s="29">
        <f>Data!A111</f>
        <v>110</v>
      </c>
      <c r="B111" s="38">
        <f>IF(Data!H111="Hawk's Ridge",1,0)</f>
        <v>0</v>
      </c>
      <c r="C111" s="38">
        <f>IF(Data!H111="Riverwalk",1,0)</f>
        <v>0</v>
      </c>
      <c r="D111" s="38">
        <f>IF(Data!H111="Stringers",1,0)</f>
        <v>0</v>
      </c>
    </row>
    <row r="112" spans="1:4" x14ac:dyDescent="0.15">
      <c r="A112" s="29">
        <f>Data!A112</f>
        <v>111</v>
      </c>
      <c r="B112" s="38">
        <f>IF(Data!H112="Hawk's Ridge",1,0)</f>
        <v>0</v>
      </c>
      <c r="C112" s="38">
        <f>IF(Data!H112="Riverwalk",1,0)</f>
        <v>0</v>
      </c>
      <c r="D112" s="38">
        <f>IF(Data!H112="Stringers",1,0)</f>
        <v>0</v>
      </c>
    </row>
    <row r="113" spans="1:4" x14ac:dyDescent="0.15">
      <c r="A113" s="29">
        <f>Data!A113</f>
        <v>112</v>
      </c>
      <c r="B113" s="38">
        <f>IF(Data!H113="Hawk's Ridge",1,0)</f>
        <v>0</v>
      </c>
      <c r="C113" s="38">
        <f>IF(Data!H113="Riverwalk",1,0)</f>
        <v>0</v>
      </c>
      <c r="D113" s="38">
        <f>IF(Data!H113="Stringers",1,0)</f>
        <v>0</v>
      </c>
    </row>
    <row r="114" spans="1:4" x14ac:dyDescent="0.15">
      <c r="A114" s="29">
        <f>Data!A114</f>
        <v>113</v>
      </c>
      <c r="B114" s="38">
        <f>IF(Data!H114="Hawk's Ridge",1,0)</f>
        <v>0</v>
      </c>
      <c r="C114" s="38">
        <f>IF(Data!H114="Riverwalk",1,0)</f>
        <v>0</v>
      </c>
      <c r="D114" s="38">
        <f>IF(Data!H114="Stringers",1,0)</f>
        <v>0</v>
      </c>
    </row>
    <row r="115" spans="1:4" x14ac:dyDescent="0.15">
      <c r="A115" s="29">
        <f>Data!A115</f>
        <v>114</v>
      </c>
      <c r="B115" s="38">
        <f>IF(Data!H115="Hawk's Ridge",1,0)</f>
        <v>0</v>
      </c>
      <c r="C115" s="38">
        <f>IF(Data!H115="Riverwalk",1,0)</f>
        <v>0</v>
      </c>
      <c r="D115" s="38">
        <f>IF(Data!H115="Stringers",1,0)</f>
        <v>0</v>
      </c>
    </row>
    <row r="116" spans="1:4" x14ac:dyDescent="0.15">
      <c r="A116" s="29">
        <f>Data!A116</f>
        <v>115</v>
      </c>
      <c r="B116" s="38">
        <f>IF(Data!H116="Hawk's Ridge",1,0)</f>
        <v>0</v>
      </c>
      <c r="C116" s="38">
        <f>IF(Data!H116="Riverwalk",1,0)</f>
        <v>0</v>
      </c>
      <c r="D116" s="38">
        <f>IF(Data!H116="Stringers",1,0)</f>
        <v>0</v>
      </c>
    </row>
    <row r="117" spans="1:4" x14ac:dyDescent="0.15">
      <c r="A117" s="29">
        <f>Data!A117</f>
        <v>116</v>
      </c>
      <c r="B117" s="38">
        <f>IF(Data!H117="Hawk's Ridge",1,0)</f>
        <v>0</v>
      </c>
      <c r="C117" s="38">
        <f>IF(Data!H117="Riverwalk",1,0)</f>
        <v>0</v>
      </c>
      <c r="D117" s="38">
        <f>IF(Data!H117="Stringers",1,0)</f>
        <v>0</v>
      </c>
    </row>
    <row r="118" spans="1:4" x14ac:dyDescent="0.15">
      <c r="A118" s="29">
        <f>Data!A118</f>
        <v>117</v>
      </c>
      <c r="B118" s="38">
        <f>IF(Data!H118="Hawk's Ridge",1,0)</f>
        <v>0</v>
      </c>
      <c r="C118" s="38">
        <f>IF(Data!H118="Riverwalk",1,0)</f>
        <v>0</v>
      </c>
      <c r="D118" s="38">
        <f>IF(Data!H118="Stringers",1,0)</f>
        <v>0</v>
      </c>
    </row>
    <row r="119" spans="1:4" x14ac:dyDescent="0.15">
      <c r="A119" s="29">
        <f>Data!A119</f>
        <v>118</v>
      </c>
      <c r="B119" s="38">
        <f>IF(Data!H119="Hawk's Ridge",1,0)</f>
        <v>0</v>
      </c>
      <c r="C119" s="38">
        <f>IF(Data!H119="Riverwalk",1,0)</f>
        <v>0</v>
      </c>
      <c r="D119" s="38">
        <f>IF(Data!H119="Stringers",1,0)</f>
        <v>0</v>
      </c>
    </row>
    <row r="120" spans="1:4" x14ac:dyDescent="0.15">
      <c r="A120" s="29">
        <f>Data!A120</f>
        <v>119</v>
      </c>
      <c r="B120" s="38">
        <f>IF(Data!H120="Hawk's Ridge",1,0)</f>
        <v>0</v>
      </c>
      <c r="C120" s="38">
        <f>IF(Data!H120="Riverwalk",1,0)</f>
        <v>0</v>
      </c>
      <c r="D120" s="38">
        <f>IF(Data!H120="Stringers",1,0)</f>
        <v>0</v>
      </c>
    </row>
    <row r="121" spans="1:4" x14ac:dyDescent="0.15">
      <c r="A121" s="29">
        <f>Data!A121</f>
        <v>120</v>
      </c>
      <c r="B121" s="38">
        <f>IF(Data!H121="Hawk's Ridge",1,0)</f>
        <v>0</v>
      </c>
      <c r="C121" s="38">
        <f>IF(Data!H121="Riverwalk",1,0)</f>
        <v>0</v>
      </c>
      <c r="D121" s="38">
        <f>IF(Data!H121="Stringers",1,0)</f>
        <v>0</v>
      </c>
    </row>
    <row r="122" spans="1:4" x14ac:dyDescent="0.15">
      <c r="A122" s="29">
        <f>Data!A122</f>
        <v>121</v>
      </c>
      <c r="B122" s="38">
        <f>IF(Data!H122="Hawk's Ridge",1,0)</f>
        <v>0</v>
      </c>
      <c r="C122" s="38">
        <f>IF(Data!H122="Riverwalk",1,0)</f>
        <v>0</v>
      </c>
      <c r="D122" s="38">
        <f>IF(Data!H122="Stringers",1,0)</f>
        <v>0</v>
      </c>
    </row>
    <row r="123" spans="1:4" x14ac:dyDescent="0.15">
      <c r="A123" s="29">
        <f>Data!A123</f>
        <v>122</v>
      </c>
      <c r="B123" s="38">
        <f>IF(Data!H123="Hawk's Ridge",1,0)</f>
        <v>0</v>
      </c>
      <c r="C123" s="38">
        <f>IF(Data!H123="Riverwalk",1,0)</f>
        <v>0</v>
      </c>
      <c r="D123" s="38">
        <f>IF(Data!H123="Stringers",1,0)</f>
        <v>0</v>
      </c>
    </row>
    <row r="124" spans="1:4" x14ac:dyDescent="0.15">
      <c r="A124" s="29">
        <f>Data!A124</f>
        <v>123</v>
      </c>
      <c r="B124" s="38">
        <f>IF(Data!H124="Hawk's Ridge",1,0)</f>
        <v>0</v>
      </c>
      <c r="C124" s="38">
        <f>IF(Data!H124="Riverwalk",1,0)</f>
        <v>0</v>
      </c>
      <c r="D124" s="38">
        <f>IF(Data!H124="Stringers",1,0)</f>
        <v>0</v>
      </c>
    </row>
    <row r="125" spans="1:4" x14ac:dyDescent="0.15">
      <c r="A125" s="29">
        <f>Data!A125</f>
        <v>124</v>
      </c>
      <c r="B125" s="38">
        <f>IF(Data!H125="Hawk's Ridge",1,0)</f>
        <v>0</v>
      </c>
      <c r="C125" s="38">
        <f>IF(Data!H125="Riverwalk",1,0)</f>
        <v>0</v>
      </c>
      <c r="D125" s="38">
        <f>IF(Data!H125="Stringers",1,0)</f>
        <v>0</v>
      </c>
    </row>
    <row r="126" spans="1:4" x14ac:dyDescent="0.15">
      <c r="A126" s="29">
        <f>Data!A126</f>
        <v>125</v>
      </c>
      <c r="B126" s="38">
        <f>IF(Data!H126="Hawk's Ridge",1,0)</f>
        <v>0</v>
      </c>
      <c r="C126" s="38">
        <f>IF(Data!H126="Riverwalk",1,0)</f>
        <v>0</v>
      </c>
      <c r="D126" s="38">
        <f>IF(Data!H126="Stringers",1,0)</f>
        <v>0</v>
      </c>
    </row>
    <row r="127" spans="1:4" x14ac:dyDescent="0.15">
      <c r="A127" s="29">
        <f>Data!A127</f>
        <v>126</v>
      </c>
      <c r="B127" s="38">
        <f>IF(Data!H127="Hawk's Ridge",1,0)</f>
        <v>0</v>
      </c>
      <c r="C127" s="38">
        <f>IF(Data!H127="Riverwalk",1,0)</f>
        <v>0</v>
      </c>
      <c r="D127" s="38">
        <f>IF(Data!H127="Stringers",1,0)</f>
        <v>0</v>
      </c>
    </row>
    <row r="128" spans="1:4" x14ac:dyDescent="0.15">
      <c r="A128" s="29">
        <f>Data!A128</f>
        <v>127</v>
      </c>
      <c r="B128" s="38">
        <f>IF(Data!H128="Hawk's Ridge",1,0)</f>
        <v>0</v>
      </c>
      <c r="C128" s="38">
        <f>IF(Data!H128="Riverwalk",1,0)</f>
        <v>0</v>
      </c>
      <c r="D128" s="38">
        <f>IF(Data!H128="Stringers",1,0)</f>
        <v>0</v>
      </c>
    </row>
    <row r="129" spans="1:4" x14ac:dyDescent="0.15">
      <c r="A129" s="29">
        <f>Data!A129</f>
        <v>128</v>
      </c>
      <c r="B129" s="38">
        <f>IF(Data!H129="Hawk's Ridge",1,0)</f>
        <v>0</v>
      </c>
      <c r="C129" s="38">
        <f>IF(Data!H129="Riverwalk",1,0)</f>
        <v>0</v>
      </c>
      <c r="D129" s="38">
        <f>IF(Data!H129="Stringers",1,0)</f>
        <v>0</v>
      </c>
    </row>
    <row r="130" spans="1:4" x14ac:dyDescent="0.15">
      <c r="A130" s="29">
        <f>Data!A130</f>
        <v>129</v>
      </c>
      <c r="B130" s="38">
        <f>IF(Data!H130="Hawk's Ridge",1,0)</f>
        <v>0</v>
      </c>
      <c r="C130" s="38">
        <f>IF(Data!H130="Riverwalk",1,0)</f>
        <v>0</v>
      </c>
      <c r="D130" s="38">
        <f>IF(Data!H130="Stringers",1,0)</f>
        <v>0</v>
      </c>
    </row>
    <row r="131" spans="1:4" x14ac:dyDescent="0.15">
      <c r="A131" s="29">
        <f>Data!A131</f>
        <v>0</v>
      </c>
      <c r="B131" s="38">
        <f>IF(Data!H131="Hawk's Ridge",1,0)</f>
        <v>0</v>
      </c>
      <c r="C131" s="38">
        <f>IF(Data!H131="Riverwalk",1,0)</f>
        <v>0</v>
      </c>
      <c r="D131" s="38">
        <f>IF(Data!H131="Stringers",1,0)</f>
        <v>0</v>
      </c>
    </row>
    <row r="132" spans="1:4" x14ac:dyDescent="0.15">
      <c r="A132" s="29">
        <f>Data!A132</f>
        <v>0</v>
      </c>
      <c r="B132" s="38">
        <f>IF(Data!H132="Hawk's Ridge",1,0)</f>
        <v>0</v>
      </c>
      <c r="C132" s="38">
        <f>IF(Data!H132="Riverwalk",1,0)</f>
        <v>0</v>
      </c>
      <c r="D132" s="38">
        <f>IF(Data!H132="Stringers",1,0)</f>
        <v>0</v>
      </c>
    </row>
    <row r="133" spans="1:4" x14ac:dyDescent="0.15">
      <c r="A133" s="29">
        <f>Data!A133</f>
        <v>0</v>
      </c>
      <c r="B133" s="38">
        <f>IF(Data!H133="Hawk's Ridge",1,0)</f>
        <v>0</v>
      </c>
      <c r="C133" s="38">
        <f>IF(Data!H133="Riverwalk",1,0)</f>
        <v>0</v>
      </c>
      <c r="D133" s="38">
        <f>IF(Data!H133="Stringers",1,0)</f>
        <v>0</v>
      </c>
    </row>
    <row r="134" spans="1:4" x14ac:dyDescent="0.15">
      <c r="A134" s="29">
        <f>Data!A134</f>
        <v>0</v>
      </c>
      <c r="B134" s="38">
        <f>IF(Data!H134="Hawk's Ridge",1,0)</f>
        <v>0</v>
      </c>
      <c r="C134" s="38">
        <f>IF(Data!H134="Riverwalk",1,0)</f>
        <v>0</v>
      </c>
      <c r="D134" s="38">
        <f>IF(Data!H134="Stringers",1,0)</f>
        <v>0</v>
      </c>
    </row>
    <row r="135" spans="1:4" x14ac:dyDescent="0.15">
      <c r="A135" s="29">
        <f>Data!A135</f>
        <v>0</v>
      </c>
      <c r="B135" s="38">
        <f>IF(Data!H135="Hawk's Ridge",1,0)</f>
        <v>0</v>
      </c>
      <c r="C135" s="38">
        <f>IF(Data!H135="Riverwalk",1,0)</f>
        <v>0</v>
      </c>
      <c r="D135" s="38">
        <f>IF(Data!H135="Stringers",1,0)</f>
        <v>0</v>
      </c>
    </row>
    <row r="136" spans="1:4" x14ac:dyDescent="0.15">
      <c r="A136" s="29">
        <f>Data!A136</f>
        <v>0</v>
      </c>
      <c r="B136" s="38">
        <f>IF(Data!H136="Hawk's Ridge",1,0)</f>
        <v>0</v>
      </c>
      <c r="C136" s="38">
        <f>IF(Data!H136="Riverwalk",1,0)</f>
        <v>0</v>
      </c>
      <c r="D136" s="38">
        <f>IF(Data!H136="Stringers",1,0)</f>
        <v>0</v>
      </c>
    </row>
    <row r="137" spans="1:4" x14ac:dyDescent="0.15">
      <c r="A137" s="29">
        <f>Data!A137</f>
        <v>0</v>
      </c>
      <c r="B137" s="38">
        <f>IF(Data!H137="Hawk's Ridge",1,0)</f>
        <v>0</v>
      </c>
      <c r="C137" s="38">
        <f>IF(Data!H137="Riverwalk",1,0)</f>
        <v>0</v>
      </c>
      <c r="D137" s="38">
        <f>IF(Data!H137="Stringers",1,0)</f>
        <v>0</v>
      </c>
    </row>
    <row r="138" spans="1:4" x14ac:dyDescent="0.15">
      <c r="A138" s="29">
        <f>Data!A138</f>
        <v>0</v>
      </c>
      <c r="B138" s="38">
        <f>IF(Data!H138="Hawk's Ridge",1,0)</f>
        <v>0</v>
      </c>
      <c r="C138" s="38">
        <f>IF(Data!H138="Riverwalk",1,0)</f>
        <v>0</v>
      </c>
      <c r="D138" s="38">
        <f>IF(Data!H138="Stringers",1,0)</f>
        <v>0</v>
      </c>
    </row>
    <row r="139" spans="1:4" x14ac:dyDescent="0.15">
      <c r="A139" s="29">
        <f>Data!A139</f>
        <v>0</v>
      </c>
      <c r="B139" s="38">
        <f>IF(Data!H139="Hawk's Ridge",1,0)</f>
        <v>0</v>
      </c>
      <c r="C139" s="38">
        <f>IF(Data!H139="Riverwalk",1,0)</f>
        <v>0</v>
      </c>
      <c r="D139" s="38">
        <f>IF(Data!H139="Stringers",1,0)</f>
        <v>0</v>
      </c>
    </row>
    <row r="140" spans="1:4" x14ac:dyDescent="0.15">
      <c r="A140" s="29">
        <f>Data!A140</f>
        <v>0</v>
      </c>
      <c r="B140" s="38">
        <f>IF(Data!H140="Hawk's Ridge",1,0)</f>
        <v>0</v>
      </c>
      <c r="C140" s="38">
        <f>IF(Data!H140="Riverwalk",1,0)</f>
        <v>0</v>
      </c>
      <c r="D140" s="38">
        <f>IF(Data!H140="Stringers",1,0)</f>
        <v>0</v>
      </c>
    </row>
    <row r="141" spans="1:4" x14ac:dyDescent="0.15">
      <c r="A141" s="29">
        <f>Data!A141</f>
        <v>0</v>
      </c>
      <c r="B141" s="38">
        <f>IF(Data!H141="Hawk's Ridge",1,0)</f>
        <v>0</v>
      </c>
      <c r="C141" s="38">
        <f>IF(Data!H141="Riverwalk",1,0)</f>
        <v>0</v>
      </c>
      <c r="D141" s="38">
        <f>IF(Data!H141="Stringers",1,0)</f>
        <v>0</v>
      </c>
    </row>
    <row r="142" spans="1:4" x14ac:dyDescent="0.15">
      <c r="A142" s="29">
        <f>Data!A142</f>
        <v>0</v>
      </c>
      <c r="B142" s="38">
        <f>IF(Data!H142="Hawk's Ridge",1,0)</f>
        <v>0</v>
      </c>
      <c r="C142" s="38">
        <f>IF(Data!H142="Riverwalk",1,0)</f>
        <v>0</v>
      </c>
      <c r="D142" s="38">
        <f>IF(Data!H142="Stringers",1,0)</f>
        <v>0</v>
      </c>
    </row>
    <row r="143" spans="1:4" x14ac:dyDescent="0.15">
      <c r="A143" s="29">
        <f>Data!A143</f>
        <v>0</v>
      </c>
      <c r="B143" s="38">
        <f>IF(Data!H143="Hawk's Ridge",1,0)</f>
        <v>0</v>
      </c>
      <c r="C143" s="38">
        <f>IF(Data!H143="Riverwalk",1,0)</f>
        <v>0</v>
      </c>
      <c r="D143" s="38">
        <f>IF(Data!H143="Stringers",1,0)</f>
        <v>0</v>
      </c>
    </row>
    <row r="144" spans="1:4" x14ac:dyDescent="0.15">
      <c r="A144" s="29">
        <f>Data!A144</f>
        <v>0</v>
      </c>
      <c r="B144" s="38">
        <f>IF(Data!H144="Hawk's Ridge",1,0)</f>
        <v>0</v>
      </c>
      <c r="C144" s="38">
        <f>IF(Data!H144="Riverwalk",1,0)</f>
        <v>0</v>
      </c>
      <c r="D144" s="38">
        <f>IF(Data!H144="Stringers",1,0)</f>
        <v>0</v>
      </c>
    </row>
    <row r="145" spans="1:4" x14ac:dyDescent="0.15">
      <c r="A145" s="29">
        <f>Data!A145</f>
        <v>0</v>
      </c>
      <c r="B145" s="38">
        <f>IF(Data!H145="Hawk's Ridge",1,0)</f>
        <v>0</v>
      </c>
      <c r="C145" s="38">
        <f>IF(Data!H145="Riverwalk",1,0)</f>
        <v>0</v>
      </c>
      <c r="D145" s="38">
        <f>IF(Data!H145="Stringers",1,0)</f>
        <v>0</v>
      </c>
    </row>
    <row r="146" spans="1:4" x14ac:dyDescent="0.15">
      <c r="A146" s="29">
        <f>Data!A146</f>
        <v>0</v>
      </c>
      <c r="B146" s="38">
        <f>IF(Data!H146="Hawk's Ridge",1,0)</f>
        <v>0</v>
      </c>
      <c r="C146" s="38">
        <f>IF(Data!H146="Riverwalk",1,0)</f>
        <v>0</v>
      </c>
      <c r="D146" s="38">
        <f>IF(Data!H146="Stringers",1,0)</f>
        <v>0</v>
      </c>
    </row>
    <row r="147" spans="1:4" x14ac:dyDescent="0.15">
      <c r="A147" s="29">
        <f>Data!A147</f>
        <v>0</v>
      </c>
      <c r="B147" s="38">
        <f>IF(Data!H147="Hawk's Ridge",1,0)</f>
        <v>0</v>
      </c>
      <c r="C147" s="38">
        <f>IF(Data!H147="Riverwalk",1,0)</f>
        <v>0</v>
      </c>
      <c r="D147" s="38">
        <f>IF(Data!H147="Stringers",1,0)</f>
        <v>0</v>
      </c>
    </row>
    <row r="148" spans="1:4" x14ac:dyDescent="0.15">
      <c r="A148" s="29">
        <f>Data!A148</f>
        <v>0</v>
      </c>
      <c r="B148" s="38">
        <f>IF(Data!H148="Hawk's Ridge",1,0)</f>
        <v>0</v>
      </c>
      <c r="C148" s="38">
        <f>IF(Data!H148="Riverwalk",1,0)</f>
        <v>0</v>
      </c>
      <c r="D148" s="38">
        <f>IF(Data!H148="Stringers",1,0)</f>
        <v>0</v>
      </c>
    </row>
    <row r="149" spans="1:4" x14ac:dyDescent="0.15">
      <c r="A149" s="29">
        <f>Data!A149</f>
        <v>0</v>
      </c>
      <c r="B149" s="38">
        <f>IF(Data!H149="Hawk's Ridge",1,0)</f>
        <v>0</v>
      </c>
      <c r="C149" s="38">
        <f>IF(Data!H149="Riverwalk",1,0)</f>
        <v>0</v>
      </c>
      <c r="D149" s="38">
        <f>IF(Data!H149="Stringers",1,0)</f>
        <v>0</v>
      </c>
    </row>
    <row r="150" spans="1:4" x14ac:dyDescent="0.15">
      <c r="A150" s="29">
        <f>Data!A150</f>
        <v>0</v>
      </c>
      <c r="B150" s="38">
        <f>IF(Data!H150="Hawk's Ridge",1,0)</f>
        <v>0</v>
      </c>
      <c r="C150" s="38">
        <f>IF(Data!H150="Riverwalk",1,0)</f>
        <v>0</v>
      </c>
      <c r="D150" s="38">
        <f>IF(Data!H150="Stringers",1,0)</f>
        <v>0</v>
      </c>
    </row>
    <row r="151" spans="1:4" x14ac:dyDescent="0.15">
      <c r="A151" s="29">
        <f>Data!A151</f>
        <v>0</v>
      </c>
      <c r="B151" s="38">
        <f>IF(Data!H151="Hawk's Ridge",1,0)</f>
        <v>0</v>
      </c>
      <c r="C151" s="38">
        <f>IF(Data!H151="Riverwalk",1,0)</f>
        <v>0</v>
      </c>
      <c r="D151" s="38">
        <f>IF(Data!H151="Stringers",1,0)</f>
        <v>0</v>
      </c>
    </row>
    <row r="152" spans="1:4" x14ac:dyDescent="0.15">
      <c r="A152" s="29">
        <f>Data!A152</f>
        <v>0</v>
      </c>
      <c r="B152" s="38">
        <f>IF(Data!H152="Hawk's Ridge",1,0)</f>
        <v>0</v>
      </c>
      <c r="C152" s="38">
        <f>IF(Data!H152="Riverwalk",1,0)</f>
        <v>0</v>
      </c>
      <c r="D152" s="38">
        <f>IF(Data!H152="Stringers",1,0)</f>
        <v>0</v>
      </c>
    </row>
    <row r="153" spans="1:4" x14ac:dyDescent="0.15">
      <c r="A153" s="29">
        <f>Data!A153</f>
        <v>0</v>
      </c>
      <c r="B153" s="38">
        <f>IF(Data!H153="Hawk's Ridge",1,0)</f>
        <v>0</v>
      </c>
      <c r="C153" s="38">
        <f>IF(Data!H153="Riverwalk",1,0)</f>
        <v>0</v>
      </c>
      <c r="D153" s="38">
        <f>IF(Data!H153="Stringers",1,0)</f>
        <v>0</v>
      </c>
    </row>
    <row r="154" spans="1:4" x14ac:dyDescent="0.15">
      <c r="A154" s="29">
        <f>Data!A154</f>
        <v>0</v>
      </c>
      <c r="B154" s="38">
        <f>IF(Data!H154="Hawk's Ridge",1,0)</f>
        <v>0</v>
      </c>
      <c r="C154" s="38">
        <f>IF(Data!H154="Riverwalk",1,0)</f>
        <v>0</v>
      </c>
      <c r="D154" s="38">
        <f>IF(Data!H154="Stringers",1,0)</f>
        <v>0</v>
      </c>
    </row>
    <row r="155" spans="1:4" x14ac:dyDescent="0.15">
      <c r="A155" s="29">
        <f>Data!A155</f>
        <v>0</v>
      </c>
      <c r="B155" s="38">
        <f>IF(Data!H155="Hawk's Ridge",1,0)</f>
        <v>0</v>
      </c>
      <c r="C155" s="38">
        <f>IF(Data!H155="Riverwalk",1,0)</f>
        <v>0</v>
      </c>
      <c r="D155" s="38">
        <f>IF(Data!H155="Stringers",1,0)</f>
        <v>0</v>
      </c>
    </row>
    <row r="156" spans="1:4" x14ac:dyDescent="0.15">
      <c r="A156" s="29">
        <f>Data!A156</f>
        <v>0</v>
      </c>
      <c r="B156" s="38">
        <f>IF(Data!H156="Hawk's Ridge",1,0)</f>
        <v>0</v>
      </c>
      <c r="C156" s="38">
        <f>IF(Data!H156="Riverwalk",1,0)</f>
        <v>0</v>
      </c>
      <c r="D156" s="38">
        <f>IF(Data!H156="Stringers",1,0)</f>
        <v>0</v>
      </c>
    </row>
    <row r="157" spans="1:4" x14ac:dyDescent="0.15">
      <c r="A157" s="29">
        <f>Data!A157</f>
        <v>0</v>
      </c>
      <c r="B157" s="38">
        <f>IF(Data!H157="Hawk's Ridge",1,0)</f>
        <v>0</v>
      </c>
      <c r="C157" s="38">
        <f>IF(Data!H157="Riverwalk",1,0)</f>
        <v>0</v>
      </c>
      <c r="D157" s="38">
        <f>IF(Data!H157="Stringers",1,0)</f>
        <v>0</v>
      </c>
    </row>
    <row r="158" spans="1:4" x14ac:dyDescent="0.15">
      <c r="A158" s="29">
        <f>Data!A158</f>
        <v>0</v>
      </c>
      <c r="B158" s="38">
        <f>IF(Data!H158="Hawk's Ridge",1,0)</f>
        <v>0</v>
      </c>
      <c r="C158" s="38">
        <f>IF(Data!H158="Riverwalk",1,0)</f>
        <v>0</v>
      </c>
      <c r="D158" s="38">
        <f>IF(Data!H158="Stringers",1,0)</f>
        <v>0</v>
      </c>
    </row>
    <row r="159" spans="1:4" x14ac:dyDescent="0.15">
      <c r="A159" s="29">
        <f>Data!A159</f>
        <v>0</v>
      </c>
      <c r="B159" s="38">
        <f>IF(Data!H159="Hawk's Ridge",1,0)</f>
        <v>0</v>
      </c>
      <c r="C159" s="38">
        <f>IF(Data!H159="Riverwalk",1,0)</f>
        <v>0</v>
      </c>
      <c r="D159" s="38">
        <f>IF(Data!H159="Stringers",1,0)</f>
        <v>0</v>
      </c>
    </row>
    <row r="160" spans="1:4" x14ac:dyDescent="0.15">
      <c r="A160" s="29">
        <f>Data!A160</f>
        <v>0</v>
      </c>
      <c r="B160" s="38">
        <f>IF(Data!H160="Hawk's Ridge",1,0)</f>
        <v>0</v>
      </c>
      <c r="C160" s="38">
        <f>IF(Data!H160="Riverwalk",1,0)</f>
        <v>0</v>
      </c>
      <c r="D160" s="38">
        <f>IF(Data!H160="Stringers",1,0)</f>
        <v>0</v>
      </c>
    </row>
    <row r="161" spans="1:4" x14ac:dyDescent="0.15">
      <c r="A161" s="29">
        <f>Data!A161</f>
        <v>0</v>
      </c>
      <c r="B161" s="38">
        <f>IF(Data!H161="Hawk's Ridge",1,0)</f>
        <v>0</v>
      </c>
      <c r="C161" s="38">
        <f>IF(Data!H161="Riverwalk",1,0)</f>
        <v>0</v>
      </c>
      <c r="D161" s="38">
        <f>IF(Data!H161="Stringers",1,0)</f>
        <v>0</v>
      </c>
    </row>
    <row r="162" spans="1:4" x14ac:dyDescent="0.15">
      <c r="A162" s="29">
        <f>Data!A162</f>
        <v>0</v>
      </c>
      <c r="B162" s="38">
        <f>IF(Data!H162="Hawk's Ridge",1,0)</f>
        <v>0</v>
      </c>
      <c r="C162" s="38">
        <f>IF(Data!H162="Riverwalk",1,0)</f>
        <v>0</v>
      </c>
      <c r="D162" s="38">
        <f>IF(Data!H162="Stringers",1,0)</f>
        <v>0</v>
      </c>
    </row>
    <row r="163" spans="1:4" x14ac:dyDescent="0.15">
      <c r="A163" s="29">
        <f>Data!A163</f>
        <v>0</v>
      </c>
      <c r="B163" s="38">
        <f>IF(Data!H163="Hawk's Ridge",1,0)</f>
        <v>0</v>
      </c>
      <c r="C163" s="38">
        <f>IF(Data!H163="Riverwalk",1,0)</f>
        <v>0</v>
      </c>
      <c r="D163" s="38">
        <f>IF(Data!H163="Stringers",1,0)</f>
        <v>0</v>
      </c>
    </row>
    <row r="164" spans="1:4" x14ac:dyDescent="0.15">
      <c r="A164" s="29">
        <f>Data!A164</f>
        <v>0</v>
      </c>
      <c r="B164" s="38">
        <f>IF(Data!H164="Hawk's Ridge",1,0)</f>
        <v>0</v>
      </c>
      <c r="C164" s="38">
        <f>IF(Data!H164="Riverwalk",1,0)</f>
        <v>0</v>
      </c>
      <c r="D164" s="38">
        <f>IF(Data!H164="Stringers",1,0)</f>
        <v>0</v>
      </c>
    </row>
    <row r="165" spans="1:4" x14ac:dyDescent="0.15">
      <c r="A165" s="29">
        <f>Data!A165</f>
        <v>0</v>
      </c>
      <c r="B165" s="38">
        <f>IF(Data!H165="Hawk's Ridge",1,0)</f>
        <v>0</v>
      </c>
      <c r="C165" s="38">
        <f>IF(Data!H165="Riverwalk",1,0)</f>
        <v>0</v>
      </c>
      <c r="D165" s="38">
        <f>IF(Data!H165="Stringers",1,0)</f>
        <v>0</v>
      </c>
    </row>
    <row r="166" spans="1:4" x14ac:dyDescent="0.15">
      <c r="A166" s="29">
        <f>Data!A166</f>
        <v>0</v>
      </c>
      <c r="B166" s="38">
        <f>IF(Data!H166="Hawk's Ridge",1,0)</f>
        <v>0</v>
      </c>
      <c r="C166" s="38">
        <f>IF(Data!H166="Riverwalk",1,0)</f>
        <v>0</v>
      </c>
      <c r="D166" s="38">
        <f>IF(Data!H166="Stringers",1,0)</f>
        <v>0</v>
      </c>
    </row>
    <row r="167" spans="1:4" x14ac:dyDescent="0.15">
      <c r="A167" s="29">
        <f>Data!A167</f>
        <v>0</v>
      </c>
      <c r="B167" s="38">
        <f>IF(Data!H167="Hawk's Ridge",1,0)</f>
        <v>0</v>
      </c>
      <c r="C167" s="38">
        <f>IF(Data!H167="Riverwalk",1,0)</f>
        <v>0</v>
      </c>
      <c r="D167" s="38">
        <f>IF(Data!H167="Stringers",1,0)</f>
        <v>0</v>
      </c>
    </row>
    <row r="168" spans="1:4" x14ac:dyDescent="0.15">
      <c r="A168" s="29">
        <f>Data!A168</f>
        <v>0</v>
      </c>
      <c r="B168" s="38">
        <f>IF(Data!H168="Hawk's Ridge",1,0)</f>
        <v>0</v>
      </c>
      <c r="C168" s="38">
        <f>IF(Data!H168="Riverwalk",1,0)</f>
        <v>0</v>
      </c>
      <c r="D168" s="38">
        <f>IF(Data!H168="Stringers",1,0)</f>
        <v>0</v>
      </c>
    </row>
    <row r="169" spans="1:4" x14ac:dyDescent="0.15">
      <c r="A169" s="29">
        <f>Data!A169</f>
        <v>0</v>
      </c>
      <c r="B169" s="38">
        <f>IF(Data!H169="Hawk's Ridge",1,0)</f>
        <v>0</v>
      </c>
      <c r="C169" s="38">
        <f>IF(Data!H169="Riverwalk",1,0)</f>
        <v>0</v>
      </c>
      <c r="D169" s="38">
        <f>IF(Data!H169="Stringers",1,0)</f>
        <v>0</v>
      </c>
    </row>
    <row r="170" spans="1:4" x14ac:dyDescent="0.15">
      <c r="A170" s="29">
        <f>Data!A170</f>
        <v>0</v>
      </c>
      <c r="B170" s="38">
        <f>IF(Data!H170="Hawk's Ridge",1,0)</f>
        <v>0</v>
      </c>
      <c r="C170" s="38">
        <f>IF(Data!H170="Riverwalk",1,0)</f>
        <v>0</v>
      </c>
      <c r="D170" s="38">
        <f>IF(Data!H170="Stringers",1,0)</f>
        <v>0</v>
      </c>
    </row>
    <row r="171" spans="1:4" x14ac:dyDescent="0.15">
      <c r="A171" s="29">
        <f>Data!A171</f>
        <v>0</v>
      </c>
      <c r="B171" s="38">
        <f>IF(Data!H171="Hawk's Ridge",1,0)</f>
        <v>0</v>
      </c>
      <c r="C171" s="38">
        <f>IF(Data!H171="Riverwalk",1,0)</f>
        <v>0</v>
      </c>
      <c r="D171" s="38">
        <f>IF(Data!H171="Stringers",1,0)</f>
        <v>0</v>
      </c>
    </row>
    <row r="172" spans="1:4" x14ac:dyDescent="0.15">
      <c r="A172" s="29">
        <f>Data!A172</f>
        <v>0</v>
      </c>
      <c r="B172" s="38">
        <f>IF(Data!H172="Hawk's Ridge",1,0)</f>
        <v>0</v>
      </c>
      <c r="C172" s="38">
        <f>IF(Data!H172="Riverwalk",1,0)</f>
        <v>0</v>
      </c>
      <c r="D172" s="38">
        <f>IF(Data!H172="Stringers",1,0)</f>
        <v>0</v>
      </c>
    </row>
    <row r="173" spans="1:4" x14ac:dyDescent="0.15">
      <c r="A173" s="29">
        <f>Data!A173</f>
        <v>0</v>
      </c>
      <c r="B173" s="38">
        <f>IF(Data!H173="Hawk's Ridge",1,0)</f>
        <v>0</v>
      </c>
      <c r="C173" s="38">
        <f>IF(Data!H173="Riverwalk",1,0)</f>
        <v>0</v>
      </c>
      <c r="D173" s="38">
        <f>IF(Data!H173="Stringers",1,0)</f>
        <v>0</v>
      </c>
    </row>
    <row r="174" spans="1:4" x14ac:dyDescent="0.15">
      <c r="A174" s="29">
        <f>Data!A174</f>
        <v>0</v>
      </c>
      <c r="B174" s="38">
        <f>IF(Data!H174="Hawk's Ridge",1,0)</f>
        <v>0</v>
      </c>
      <c r="C174" s="38">
        <f>IF(Data!H174="Riverwalk",1,0)</f>
        <v>0</v>
      </c>
      <c r="D174" s="38">
        <f>IF(Data!H174="Stringers",1,0)</f>
        <v>0</v>
      </c>
    </row>
    <row r="175" spans="1:4" x14ac:dyDescent="0.15">
      <c r="A175" s="29">
        <f>Data!A175</f>
        <v>0</v>
      </c>
      <c r="B175" s="38">
        <f>IF(Data!H175="Hawk's Ridge",1,0)</f>
        <v>0</v>
      </c>
      <c r="C175" s="38">
        <f>IF(Data!H175="Riverwalk",1,0)</f>
        <v>0</v>
      </c>
      <c r="D175" s="38">
        <f>IF(Data!H175="Stringers",1,0)</f>
        <v>0</v>
      </c>
    </row>
    <row r="176" spans="1:4" x14ac:dyDescent="0.15">
      <c r="A176" s="29">
        <f>Data!A176</f>
        <v>0</v>
      </c>
      <c r="B176" s="38">
        <f>IF(Data!H176="Hawk's Ridge",1,0)</f>
        <v>0</v>
      </c>
      <c r="C176" s="38">
        <f>IF(Data!H176="Riverwalk",1,0)</f>
        <v>0</v>
      </c>
      <c r="D176" s="38">
        <f>IF(Data!H176="Stringers",1,0)</f>
        <v>0</v>
      </c>
    </row>
    <row r="177" spans="1:4" x14ac:dyDescent="0.15">
      <c r="A177" s="29">
        <f>Data!A177</f>
        <v>0</v>
      </c>
      <c r="B177" s="38">
        <f>IF(Data!H177="Hawk's Ridge",1,0)</f>
        <v>0</v>
      </c>
      <c r="C177" s="38">
        <f>IF(Data!H177="Riverwalk",1,0)</f>
        <v>0</v>
      </c>
      <c r="D177" s="38">
        <f>IF(Data!H177="Stringers",1,0)</f>
        <v>0</v>
      </c>
    </row>
    <row r="178" spans="1:4" x14ac:dyDescent="0.15">
      <c r="A178" s="29">
        <f>Data!A178</f>
        <v>0</v>
      </c>
      <c r="B178" s="38">
        <f>IF(Data!H178="Hawk's Ridge",1,0)</f>
        <v>0</v>
      </c>
      <c r="C178" s="38">
        <f>IF(Data!H178="Riverwalk",1,0)</f>
        <v>0</v>
      </c>
      <c r="D178" s="38">
        <f>IF(Data!H178="Stringers",1,0)</f>
        <v>0</v>
      </c>
    </row>
    <row r="179" spans="1:4" x14ac:dyDescent="0.15">
      <c r="A179" s="29">
        <f>Data!A179</f>
        <v>0</v>
      </c>
      <c r="B179" s="38">
        <f>IF(Data!H179="Hawk's Ridge",1,0)</f>
        <v>0</v>
      </c>
      <c r="C179" s="38">
        <f>IF(Data!H179="Riverwalk",1,0)</f>
        <v>0</v>
      </c>
      <c r="D179" s="38">
        <f>IF(Data!H179="Stringers",1,0)</f>
        <v>0</v>
      </c>
    </row>
    <row r="180" spans="1:4" x14ac:dyDescent="0.15">
      <c r="A180" s="29">
        <f>Data!A180</f>
        <v>0</v>
      </c>
      <c r="B180" s="38">
        <f>IF(Data!H180="Hawk's Ridge",1,0)</f>
        <v>0</v>
      </c>
      <c r="C180" s="38">
        <f>IF(Data!H180="Riverwalk",1,0)</f>
        <v>0</v>
      </c>
      <c r="D180" s="38">
        <f>IF(Data!H180="Stringers",1,0)</f>
        <v>0</v>
      </c>
    </row>
    <row r="181" spans="1:4" x14ac:dyDescent="0.15">
      <c r="A181" s="29">
        <f>Data!A181</f>
        <v>0</v>
      </c>
      <c r="B181" s="38">
        <f>IF(Data!H181="Hawk's Ridge",1,0)</f>
        <v>0</v>
      </c>
      <c r="C181" s="38">
        <f>IF(Data!H181="Riverwalk",1,0)</f>
        <v>0</v>
      </c>
      <c r="D181" s="38">
        <f>IF(Data!H181="Stringers",1,0)</f>
        <v>0</v>
      </c>
    </row>
    <row r="182" spans="1:4" x14ac:dyDescent="0.15">
      <c r="A182" s="29">
        <f>Data!A182</f>
        <v>0</v>
      </c>
      <c r="B182" s="38">
        <f>IF(Data!H182="Hawk's Ridge",1,0)</f>
        <v>0</v>
      </c>
      <c r="C182" s="38">
        <f>IF(Data!H182="Riverwalk",1,0)</f>
        <v>0</v>
      </c>
      <c r="D182" s="38">
        <f>IF(Data!H182="Stringers",1,0)</f>
        <v>0</v>
      </c>
    </row>
    <row r="183" spans="1:4" x14ac:dyDescent="0.15">
      <c r="A183" s="29">
        <f>Data!A183</f>
        <v>0</v>
      </c>
      <c r="B183" s="38">
        <f>IF(Data!H183="Hawk's Ridge",1,0)</f>
        <v>0</v>
      </c>
      <c r="C183" s="38">
        <f>IF(Data!H183="Riverwalk",1,0)</f>
        <v>0</v>
      </c>
      <c r="D183" s="38">
        <f>IF(Data!H183="Stringers",1,0)</f>
        <v>0</v>
      </c>
    </row>
    <row r="184" spans="1:4" x14ac:dyDescent="0.15">
      <c r="A184" s="29">
        <f>Data!A184</f>
        <v>0</v>
      </c>
      <c r="B184" s="38">
        <f>IF(Data!H184="Hawk's Ridge",1,0)</f>
        <v>0</v>
      </c>
      <c r="C184" s="38">
        <f>IF(Data!H184="Riverwalk",1,0)</f>
        <v>0</v>
      </c>
      <c r="D184" s="38">
        <f>IF(Data!H184="Stringers",1,0)</f>
        <v>0</v>
      </c>
    </row>
    <row r="185" spans="1:4" x14ac:dyDescent="0.15">
      <c r="A185" s="29">
        <f>Data!A185</f>
        <v>0</v>
      </c>
      <c r="B185" s="38">
        <f>IF(Data!H185="Hawk's Ridge",1,0)</f>
        <v>0</v>
      </c>
      <c r="C185" s="38">
        <f>IF(Data!H185="Riverwalk",1,0)</f>
        <v>0</v>
      </c>
      <c r="D185" s="38">
        <f>IF(Data!H185="Stringers",1,0)</f>
        <v>0</v>
      </c>
    </row>
    <row r="186" spans="1:4" x14ac:dyDescent="0.15">
      <c r="A186" s="29">
        <f>Data!A186</f>
        <v>0</v>
      </c>
      <c r="B186" s="38">
        <f>IF(Data!H186="Hawk's Ridge",1,0)</f>
        <v>0</v>
      </c>
      <c r="C186" s="38">
        <f>IF(Data!H186="Riverwalk",1,0)</f>
        <v>0</v>
      </c>
      <c r="D186" s="38">
        <f>IF(Data!H186="Stringers",1,0)</f>
        <v>0</v>
      </c>
    </row>
    <row r="187" spans="1:4" x14ac:dyDescent="0.15">
      <c r="A187" s="29">
        <f>Data!A187</f>
        <v>0</v>
      </c>
      <c r="B187" s="38">
        <f>IF(Data!H187="Hawk's Ridge",1,0)</f>
        <v>0</v>
      </c>
      <c r="C187" s="38">
        <f>IF(Data!H187="Riverwalk",1,0)</f>
        <v>0</v>
      </c>
      <c r="D187" s="38">
        <f>IF(Data!H187="Stringers",1,0)</f>
        <v>0</v>
      </c>
    </row>
    <row r="188" spans="1:4" x14ac:dyDescent="0.15">
      <c r="A188" s="29">
        <f>Data!A188</f>
        <v>0</v>
      </c>
      <c r="B188" s="38">
        <f>IF(Data!H188="Hawk's Ridge",1,0)</f>
        <v>0</v>
      </c>
      <c r="C188" s="38">
        <f>IF(Data!H188="Riverwalk",1,0)</f>
        <v>0</v>
      </c>
      <c r="D188" s="38">
        <f>IF(Data!H188="Stringers",1,0)</f>
        <v>0</v>
      </c>
    </row>
    <row r="189" spans="1:4" x14ac:dyDescent="0.15">
      <c r="A189" s="29">
        <f>Data!A189</f>
        <v>0</v>
      </c>
      <c r="B189" s="38">
        <f>IF(Data!H189="Hawk's Ridge",1,0)</f>
        <v>0</v>
      </c>
      <c r="C189" s="38">
        <f>IF(Data!H189="Riverwalk",1,0)</f>
        <v>0</v>
      </c>
      <c r="D189" s="38">
        <f>IF(Data!H189="Stringers",1,0)</f>
        <v>0</v>
      </c>
    </row>
    <row r="190" spans="1:4" x14ac:dyDescent="0.15">
      <c r="A190" s="29">
        <f>Data!A190</f>
        <v>0</v>
      </c>
      <c r="B190" s="38">
        <f>IF(Data!H190="Hawk's Ridge",1,0)</f>
        <v>0</v>
      </c>
      <c r="C190" s="38">
        <f>IF(Data!H190="Riverwalk",1,0)</f>
        <v>0</v>
      </c>
      <c r="D190" s="38">
        <f>IF(Data!H190="Stringers",1,0)</f>
        <v>0</v>
      </c>
    </row>
    <row r="191" spans="1:4" x14ac:dyDescent="0.15">
      <c r="A191" s="29">
        <f>Data!A191</f>
        <v>0</v>
      </c>
      <c r="B191" s="38">
        <f>IF(Data!H191="Hawk's Ridge",1,0)</f>
        <v>0</v>
      </c>
      <c r="C191" s="38">
        <f>IF(Data!H191="Riverwalk",1,0)</f>
        <v>0</v>
      </c>
      <c r="D191" s="38">
        <f>IF(Data!H191="Stringers",1,0)</f>
        <v>0</v>
      </c>
    </row>
    <row r="192" spans="1:4" x14ac:dyDescent="0.15">
      <c r="A192" s="29">
        <f>Data!A192</f>
        <v>0</v>
      </c>
      <c r="B192" s="38">
        <f>IF(Data!H192="Hawk's Ridge",1,0)</f>
        <v>0</v>
      </c>
      <c r="C192" s="38">
        <f>IF(Data!H192="Riverwalk",1,0)</f>
        <v>0</v>
      </c>
      <c r="D192" s="38">
        <f>IF(Data!H192="Stringers",1,0)</f>
        <v>0</v>
      </c>
    </row>
    <row r="193" spans="1:4" x14ac:dyDescent="0.15">
      <c r="A193" s="29">
        <f>Data!A193</f>
        <v>0</v>
      </c>
      <c r="B193" s="38">
        <f>IF(Data!H193="Hawk's Ridge",1,0)</f>
        <v>0</v>
      </c>
      <c r="C193" s="38">
        <f>IF(Data!H193="Riverwalk",1,0)</f>
        <v>0</v>
      </c>
      <c r="D193" s="38">
        <f>IF(Data!H193="Stringers",1,0)</f>
        <v>0</v>
      </c>
    </row>
    <row r="194" spans="1:4" x14ac:dyDescent="0.15">
      <c r="A194" s="29">
        <f>Data!A194</f>
        <v>0</v>
      </c>
      <c r="B194" s="38">
        <f>IF(Data!H194="Hawk's Ridge",1,0)</f>
        <v>0</v>
      </c>
      <c r="C194" s="38">
        <f>IF(Data!H194="Riverwalk",1,0)</f>
        <v>0</v>
      </c>
      <c r="D194" s="38">
        <f>IF(Data!H194="Stringers",1,0)</f>
        <v>0</v>
      </c>
    </row>
    <row r="195" spans="1:4" x14ac:dyDescent="0.15">
      <c r="A195" s="29">
        <f>Data!A195</f>
        <v>0</v>
      </c>
      <c r="B195" s="38">
        <f>IF(Data!H195="Hawk's Ridge",1,0)</f>
        <v>0</v>
      </c>
      <c r="C195" s="38">
        <f>IF(Data!H195="Riverwalk",1,0)</f>
        <v>0</v>
      </c>
      <c r="D195" s="38">
        <f>IF(Data!H195="Stringers",1,0)</f>
        <v>0</v>
      </c>
    </row>
    <row r="196" spans="1:4" x14ac:dyDescent="0.15">
      <c r="A196" s="29">
        <f>Data!A196</f>
        <v>0</v>
      </c>
      <c r="B196" s="38">
        <f>IF(Data!H196="Hawk's Ridge",1,0)</f>
        <v>0</v>
      </c>
      <c r="C196" s="38">
        <f>IF(Data!H196="Riverwalk",1,0)</f>
        <v>0</v>
      </c>
      <c r="D196" s="38">
        <f>IF(Data!H196="Stringers",1,0)</f>
        <v>0</v>
      </c>
    </row>
    <row r="197" spans="1:4" x14ac:dyDescent="0.15">
      <c r="A197" s="29">
        <f>Data!A197</f>
        <v>0</v>
      </c>
      <c r="B197" s="38">
        <f>IF(Data!H197="Hawk's Ridge",1,0)</f>
        <v>0</v>
      </c>
      <c r="C197" s="38">
        <f>IF(Data!H197="Riverwalk",1,0)</f>
        <v>0</v>
      </c>
      <c r="D197" s="38">
        <f>IF(Data!H197="Stringers",1,0)</f>
        <v>0</v>
      </c>
    </row>
    <row r="198" spans="1:4" x14ac:dyDescent="0.15">
      <c r="A198" s="29">
        <f>Data!A198</f>
        <v>0</v>
      </c>
      <c r="B198" s="38">
        <f>IF(Data!H198="Hawk's Ridge",1,0)</f>
        <v>0</v>
      </c>
      <c r="C198" s="38">
        <f>IF(Data!H198="Riverwalk",1,0)</f>
        <v>0</v>
      </c>
      <c r="D198" s="38">
        <f>IF(Data!H198="Stringers",1,0)</f>
        <v>0</v>
      </c>
    </row>
    <row r="199" spans="1:4" x14ac:dyDescent="0.15">
      <c r="A199" s="29">
        <f>Data!A199</f>
        <v>0</v>
      </c>
      <c r="B199" s="38">
        <f>IF(Data!H199="Hawk's Ridge",1,0)</f>
        <v>0</v>
      </c>
      <c r="C199" s="38">
        <f>IF(Data!H199="Riverwalk",1,0)</f>
        <v>0</v>
      </c>
      <c r="D199" s="38">
        <f>IF(Data!H199="Stringers",1,0)</f>
        <v>0</v>
      </c>
    </row>
    <row r="200" spans="1:4" x14ac:dyDescent="0.15">
      <c r="A200" s="29">
        <f>Data!A200</f>
        <v>0</v>
      </c>
      <c r="B200" s="38">
        <f>IF(Data!H200="Hawk's Ridge",1,0)</f>
        <v>0</v>
      </c>
      <c r="C200" s="38">
        <f>IF(Data!H200="Riverwalk",1,0)</f>
        <v>0</v>
      </c>
      <c r="D200" s="38">
        <f>IF(Data!H200="Stringers",1,0)</f>
        <v>0</v>
      </c>
    </row>
    <row r="201" spans="1:4" x14ac:dyDescent="0.15">
      <c r="A201" s="29">
        <f>Data!A201</f>
        <v>0</v>
      </c>
      <c r="B201" s="38">
        <f>IF(Data!H201="Hawk's Ridge",1,0)</f>
        <v>0</v>
      </c>
      <c r="C201" s="38">
        <f>IF(Data!H201="Riverwalk",1,0)</f>
        <v>0</v>
      </c>
      <c r="D201" s="38">
        <f>IF(Data!H201="Stringers",1,0)</f>
        <v>0</v>
      </c>
    </row>
    <row r="202" spans="1:4" x14ac:dyDescent="0.15">
      <c r="A202" s="29">
        <f>Data!A202</f>
        <v>0</v>
      </c>
      <c r="B202" s="38">
        <f>IF(Data!H202="Hawk's Ridge",1,0)</f>
        <v>0</v>
      </c>
      <c r="C202" s="38">
        <f>IF(Data!H202="Riverwalk",1,0)</f>
        <v>0</v>
      </c>
      <c r="D202" s="38">
        <f>IF(Data!H202="Stringers",1,0)</f>
        <v>0</v>
      </c>
    </row>
    <row r="203" spans="1:4" x14ac:dyDescent="0.15">
      <c r="A203" s="29">
        <f>Data!A203</f>
        <v>0</v>
      </c>
      <c r="B203" s="38">
        <f>IF(Data!H203="Hawk's Ridge",1,0)</f>
        <v>0</v>
      </c>
      <c r="C203" s="38">
        <f>IF(Data!H203="Riverwalk",1,0)</f>
        <v>0</v>
      </c>
      <c r="D203" s="38">
        <f>IF(Data!H203="Stringers",1,0)</f>
        <v>0</v>
      </c>
    </row>
    <row r="204" spans="1:4" x14ac:dyDescent="0.15">
      <c r="A204" s="29">
        <f>Data!A204</f>
        <v>0</v>
      </c>
      <c r="B204" s="38">
        <f>IF(Data!H204="Hawk's Ridge",1,0)</f>
        <v>0</v>
      </c>
      <c r="C204" s="38">
        <f>IF(Data!H204="Riverwalk",1,0)</f>
        <v>0</v>
      </c>
      <c r="D204" s="38">
        <f>IF(Data!H204="Stringers",1,0)</f>
        <v>0</v>
      </c>
    </row>
    <row r="205" spans="1:4" x14ac:dyDescent="0.15">
      <c r="A205" s="29">
        <f>Data!A205</f>
        <v>0</v>
      </c>
      <c r="B205" s="38">
        <f>IF(Data!H205="Hawk's Ridge",1,0)</f>
        <v>0</v>
      </c>
      <c r="C205" s="38">
        <f>IF(Data!H205="Riverwalk",1,0)</f>
        <v>0</v>
      </c>
      <c r="D205" s="38">
        <f>IF(Data!H205="Stringers",1,0)</f>
        <v>0</v>
      </c>
    </row>
    <row r="206" spans="1:4" x14ac:dyDescent="0.15">
      <c r="A206" s="29">
        <f>Data!A206</f>
        <v>0</v>
      </c>
      <c r="B206" s="38">
        <f>IF(Data!H206="Hawk's Ridge",1,0)</f>
        <v>0</v>
      </c>
      <c r="C206" s="38">
        <f>IF(Data!H206="Riverwalk",1,0)</f>
        <v>0</v>
      </c>
      <c r="D206" s="38">
        <f>IF(Data!H206="Stringers",1,0)</f>
        <v>0</v>
      </c>
    </row>
    <row r="207" spans="1:4" x14ac:dyDescent="0.15">
      <c r="A207" s="29">
        <f>Data!A207</f>
        <v>0</v>
      </c>
      <c r="B207" s="38">
        <f>IF(Data!H207="Hawk's Ridge",1,0)</f>
        <v>0</v>
      </c>
      <c r="C207" s="38">
        <f>IF(Data!H207="Riverwalk",1,0)</f>
        <v>0</v>
      </c>
      <c r="D207" s="38">
        <f>IF(Data!H207="Stringers",1,0)</f>
        <v>0</v>
      </c>
    </row>
    <row r="208" spans="1:4" x14ac:dyDescent="0.15">
      <c r="A208" s="29">
        <f>Data!A208</f>
        <v>0</v>
      </c>
      <c r="B208" s="38">
        <f>IF(Data!H208="Hawk's Ridge",1,0)</f>
        <v>0</v>
      </c>
      <c r="C208" s="38">
        <f>IF(Data!H208="Riverwalk",1,0)</f>
        <v>0</v>
      </c>
      <c r="D208" s="38">
        <f>IF(Data!H208="Stringers",1,0)</f>
        <v>0</v>
      </c>
    </row>
    <row r="209" spans="1:4" x14ac:dyDescent="0.15">
      <c r="A209" s="29">
        <f>Data!A209</f>
        <v>0</v>
      </c>
      <c r="B209" s="38">
        <f>IF(Data!H209="Hawk's Ridge",1,0)</f>
        <v>0</v>
      </c>
      <c r="C209" s="38">
        <f>IF(Data!H209="Riverwalk",1,0)</f>
        <v>0</v>
      </c>
      <c r="D209" s="38">
        <f>IF(Data!H209="Stringers",1,0)</f>
        <v>0</v>
      </c>
    </row>
    <row r="210" spans="1:4" x14ac:dyDescent="0.15">
      <c r="A210" s="29">
        <f>Data!A210</f>
        <v>0</v>
      </c>
      <c r="B210" s="38">
        <f>IF(Data!H210="Hawk's Ridge",1,0)</f>
        <v>0</v>
      </c>
      <c r="C210" s="38">
        <f>IF(Data!H210="Riverwalk",1,0)</f>
        <v>0</v>
      </c>
      <c r="D210" s="38">
        <f>IF(Data!H210="Stringers",1,0)</f>
        <v>0</v>
      </c>
    </row>
    <row r="211" spans="1:4" x14ac:dyDescent="0.15">
      <c r="A211" s="29">
        <f>Data!A211</f>
        <v>0</v>
      </c>
      <c r="B211" s="38">
        <f>IF(Data!H211="Hawk's Ridge",1,0)</f>
        <v>0</v>
      </c>
      <c r="C211" s="38">
        <f>IF(Data!H211="Riverwalk",1,0)</f>
        <v>0</v>
      </c>
      <c r="D211" s="38">
        <f>IF(Data!H211="Stringers",1,0)</f>
        <v>0</v>
      </c>
    </row>
    <row r="212" spans="1:4" x14ac:dyDescent="0.15">
      <c r="A212" s="29">
        <f>Data!A212</f>
        <v>0</v>
      </c>
      <c r="B212" s="38">
        <f>IF(Data!H212="Hawk's Ridge",1,0)</f>
        <v>0</v>
      </c>
      <c r="C212" s="38">
        <f>IF(Data!H212="Riverwalk",1,0)</f>
        <v>0</v>
      </c>
      <c r="D212" s="38">
        <f>IF(Data!H212="Stringers",1,0)</f>
        <v>0</v>
      </c>
    </row>
    <row r="213" spans="1:4" x14ac:dyDescent="0.15">
      <c r="A213" s="29">
        <f>Data!A213</f>
        <v>0</v>
      </c>
      <c r="B213" s="38">
        <f>IF(Data!H213="Hawk's Ridge",1,0)</f>
        <v>0</v>
      </c>
      <c r="C213" s="38">
        <f>IF(Data!H213="Riverwalk",1,0)</f>
        <v>0</v>
      </c>
      <c r="D213" s="38">
        <f>IF(Data!H213="Stringers",1,0)</f>
        <v>0</v>
      </c>
    </row>
    <row r="214" spans="1:4" x14ac:dyDescent="0.15">
      <c r="A214" s="29">
        <f>Data!A214</f>
        <v>0</v>
      </c>
      <c r="B214" s="38">
        <f>IF(Data!H214="Hawk's Ridge",1,0)</f>
        <v>0</v>
      </c>
      <c r="C214" s="38">
        <f>IF(Data!H214="Riverwalk",1,0)</f>
        <v>0</v>
      </c>
      <c r="D214" s="38">
        <f>IF(Data!H214="Stringers",1,0)</f>
        <v>0</v>
      </c>
    </row>
    <row r="215" spans="1:4" x14ac:dyDescent="0.15">
      <c r="A215" s="29">
        <f>Data!A215</f>
        <v>0</v>
      </c>
      <c r="B215" s="38">
        <f>IF(Data!H215="Hawk's Ridge",1,0)</f>
        <v>0</v>
      </c>
      <c r="C215" s="38">
        <f>IF(Data!H215="Riverwalk",1,0)</f>
        <v>0</v>
      </c>
      <c r="D215" s="38">
        <f>IF(Data!H215="Stringers",1,0)</f>
        <v>0</v>
      </c>
    </row>
    <row r="216" spans="1:4" x14ac:dyDescent="0.15">
      <c r="A216" s="29">
        <f>Data!A216</f>
        <v>0</v>
      </c>
      <c r="B216" s="38">
        <f>IF(Data!H216="Hawk's Ridge",1,0)</f>
        <v>0</v>
      </c>
      <c r="C216" s="38">
        <f>IF(Data!H216="Riverwalk",1,0)</f>
        <v>0</v>
      </c>
      <c r="D216" s="38">
        <f>IF(Data!H216="Stringers",1,0)</f>
        <v>0</v>
      </c>
    </row>
    <row r="217" spans="1:4" x14ac:dyDescent="0.15">
      <c r="A217" s="29">
        <f>Data!A217</f>
        <v>0</v>
      </c>
      <c r="B217" s="38">
        <f>IF(Data!H217="Hawk's Ridge",1,0)</f>
        <v>0</v>
      </c>
      <c r="C217" s="38">
        <f>IF(Data!H217="Riverwalk",1,0)</f>
        <v>0</v>
      </c>
      <c r="D217" s="38">
        <f>IF(Data!H217="Stringers",1,0)</f>
        <v>0</v>
      </c>
    </row>
    <row r="218" spans="1:4" x14ac:dyDescent="0.15">
      <c r="A218" s="29">
        <f>Data!A218</f>
        <v>0</v>
      </c>
      <c r="B218" s="38">
        <f>IF(Data!H218="Hawk's Ridge",1,0)</f>
        <v>0</v>
      </c>
      <c r="C218" s="38">
        <f>IF(Data!H218="Riverwalk",1,0)</f>
        <v>0</v>
      </c>
      <c r="D218" s="38">
        <f>IF(Data!H218="Stringers",1,0)</f>
        <v>0</v>
      </c>
    </row>
    <row r="219" spans="1:4" x14ac:dyDescent="0.15">
      <c r="A219" s="29">
        <f>Data!A219</f>
        <v>0</v>
      </c>
      <c r="B219" s="38">
        <f>IF(Data!H219="Hawk's Ridge",1,0)</f>
        <v>0</v>
      </c>
      <c r="C219" s="38">
        <f>IF(Data!H219="Riverwalk",1,0)</f>
        <v>0</v>
      </c>
      <c r="D219" s="38">
        <f>IF(Data!H219="Stringers",1,0)</f>
        <v>0</v>
      </c>
    </row>
    <row r="220" spans="1:4" x14ac:dyDescent="0.15">
      <c r="A220" s="29">
        <f>Data!A220</f>
        <v>0</v>
      </c>
      <c r="B220" s="38">
        <f>IF(Data!H220="Hawk's Ridge",1,0)</f>
        <v>0</v>
      </c>
      <c r="C220" s="38">
        <f>IF(Data!H220="Riverwalk",1,0)</f>
        <v>0</v>
      </c>
      <c r="D220" s="38">
        <f>IF(Data!H220="Stringers",1,0)</f>
        <v>0</v>
      </c>
    </row>
    <row r="221" spans="1:4" x14ac:dyDescent="0.15">
      <c r="A221" s="29">
        <f>Data!A221</f>
        <v>0</v>
      </c>
      <c r="B221" s="38">
        <f>IF(Data!H221="Hawk's Ridge",1,0)</f>
        <v>0</v>
      </c>
      <c r="C221" s="38">
        <f>IF(Data!H221="Riverwalk",1,0)</f>
        <v>0</v>
      </c>
      <c r="D221" s="38">
        <f>IF(Data!H221="Stringers",1,0)</f>
        <v>0</v>
      </c>
    </row>
    <row r="222" spans="1:4" x14ac:dyDescent="0.15">
      <c r="A222" s="29">
        <f>Data!A222</f>
        <v>0</v>
      </c>
      <c r="B222" s="38">
        <f>IF(Data!H222="Hawk's Ridge",1,0)</f>
        <v>0</v>
      </c>
      <c r="C222" s="38">
        <f>IF(Data!H222="Riverwalk",1,0)</f>
        <v>0</v>
      </c>
      <c r="D222" s="38">
        <f>IF(Data!H222="Stringers",1,0)</f>
        <v>0</v>
      </c>
    </row>
    <row r="223" spans="1:4" x14ac:dyDescent="0.15">
      <c r="A223" s="29">
        <f>Data!A223</f>
        <v>0</v>
      </c>
      <c r="B223" s="38">
        <f>IF(Data!H223="Hawk's Ridge",1,0)</f>
        <v>0</v>
      </c>
      <c r="C223" s="38">
        <f>IF(Data!H223="Riverwalk",1,0)</f>
        <v>0</v>
      </c>
      <c r="D223" s="38">
        <f>IF(Data!H223="Stringers",1,0)</f>
        <v>0</v>
      </c>
    </row>
    <row r="224" spans="1:4" x14ac:dyDescent="0.15">
      <c r="A224" s="29">
        <f>Data!A224</f>
        <v>0</v>
      </c>
      <c r="B224" s="38">
        <f>IF(Data!H224="Hawk's Ridge",1,0)</f>
        <v>0</v>
      </c>
      <c r="C224" s="38">
        <f>IF(Data!H224="Riverwalk",1,0)</f>
        <v>0</v>
      </c>
      <c r="D224" s="38">
        <f>IF(Data!H224="Stringers",1,0)</f>
        <v>0</v>
      </c>
    </row>
    <row r="225" spans="1:4" x14ac:dyDescent="0.15">
      <c r="A225" s="29">
        <f>Data!A225</f>
        <v>0</v>
      </c>
      <c r="B225" s="38">
        <f>IF(Data!H225="Hawk's Ridge",1,0)</f>
        <v>0</v>
      </c>
      <c r="C225" s="38">
        <f>IF(Data!H225="Riverwalk",1,0)</f>
        <v>0</v>
      </c>
      <c r="D225" s="38">
        <f>IF(Data!H225="Stringers",1,0)</f>
        <v>0</v>
      </c>
    </row>
    <row r="226" spans="1:4" x14ac:dyDescent="0.15">
      <c r="A226" s="29">
        <f>Data!A226</f>
        <v>0</v>
      </c>
      <c r="B226" s="38">
        <f>IF(Data!H226="Hawk's Ridge",1,0)</f>
        <v>0</v>
      </c>
      <c r="C226" s="38">
        <f>IF(Data!H226="Riverwalk",1,0)</f>
        <v>0</v>
      </c>
      <c r="D226" s="38">
        <f>IF(Data!H226="Stringers",1,0)</f>
        <v>0</v>
      </c>
    </row>
    <row r="227" spans="1:4" x14ac:dyDescent="0.15">
      <c r="A227" s="29">
        <f>Data!A227</f>
        <v>0</v>
      </c>
      <c r="B227" s="38">
        <f>IF(Data!H227="Hawk's Ridge",1,0)</f>
        <v>0</v>
      </c>
      <c r="C227" s="38">
        <f>IF(Data!H227="Riverwalk",1,0)</f>
        <v>0</v>
      </c>
      <c r="D227" s="38">
        <f>IF(Data!H227="Stringers",1,0)</f>
        <v>0</v>
      </c>
    </row>
    <row r="228" spans="1:4" x14ac:dyDescent="0.15">
      <c r="A228" s="29">
        <f>Data!A228</f>
        <v>0</v>
      </c>
      <c r="B228" s="38">
        <f>IF(Data!H228="Hawk's Ridge",1,0)</f>
        <v>0</v>
      </c>
      <c r="C228" s="38">
        <f>IF(Data!H228="Riverwalk",1,0)</f>
        <v>0</v>
      </c>
      <c r="D228" s="38">
        <f>IF(Data!H228="Stringers",1,0)</f>
        <v>0</v>
      </c>
    </row>
    <row r="229" spans="1:4" x14ac:dyDescent="0.15">
      <c r="A229" s="29">
        <f>Data!A229</f>
        <v>0</v>
      </c>
      <c r="B229" s="38">
        <f>IF(Data!H229="Hawk's Ridge",1,0)</f>
        <v>0</v>
      </c>
      <c r="C229" s="38">
        <f>IF(Data!H229="Riverwalk",1,0)</f>
        <v>0</v>
      </c>
      <c r="D229" s="38">
        <f>IF(Data!H229="Stringers",1,0)</f>
        <v>0</v>
      </c>
    </row>
    <row r="230" spans="1:4" x14ac:dyDescent="0.15">
      <c r="A230" s="29">
        <f>Data!A230</f>
        <v>0</v>
      </c>
      <c r="B230" s="38">
        <f>IF(Data!H230="Hawk's Ridge",1,0)</f>
        <v>0</v>
      </c>
      <c r="C230" s="38">
        <f>IF(Data!H230="Riverwalk",1,0)</f>
        <v>0</v>
      </c>
      <c r="D230" s="38">
        <f>IF(Data!H230="Stringers",1,0)</f>
        <v>0</v>
      </c>
    </row>
    <row r="231" spans="1:4" x14ac:dyDescent="0.15">
      <c r="A231" s="29">
        <f>Data!A231</f>
        <v>0</v>
      </c>
      <c r="B231" s="38">
        <f>IF(Data!H231="Hawk's Ridge",1,0)</f>
        <v>0</v>
      </c>
      <c r="C231" s="38">
        <f>IF(Data!H231="Riverwalk",1,0)</f>
        <v>0</v>
      </c>
      <c r="D231" s="38">
        <f>IF(Data!H231="Stringers",1,0)</f>
        <v>0</v>
      </c>
    </row>
    <row r="232" spans="1:4" x14ac:dyDescent="0.15">
      <c r="A232" s="29">
        <f>Data!A232</f>
        <v>0</v>
      </c>
      <c r="B232" s="38">
        <f>IF(Data!H232="Hawk's Ridge",1,0)</f>
        <v>0</v>
      </c>
      <c r="C232" s="38">
        <f>IF(Data!H232="Riverwalk",1,0)</f>
        <v>0</v>
      </c>
      <c r="D232" s="38">
        <f>IF(Data!H232="Stringers",1,0)</f>
        <v>0</v>
      </c>
    </row>
    <row r="233" spans="1:4" x14ac:dyDescent="0.15">
      <c r="A233" s="29">
        <f>Data!A233</f>
        <v>0</v>
      </c>
      <c r="B233" s="38">
        <f>IF(Data!H233="Hawk's Ridge",1,0)</f>
        <v>0</v>
      </c>
      <c r="C233" s="38">
        <f>IF(Data!H233="Riverwalk",1,0)</f>
        <v>0</v>
      </c>
      <c r="D233" s="38">
        <f>IF(Data!H233="Stringers",1,0)</f>
        <v>0</v>
      </c>
    </row>
    <row r="234" spans="1:4" x14ac:dyDescent="0.15">
      <c r="A234" s="29">
        <f>Data!A234</f>
        <v>0</v>
      </c>
      <c r="B234" s="38">
        <f>IF(Data!H234="Hawk's Ridge",1,0)</f>
        <v>0</v>
      </c>
      <c r="C234" s="38">
        <f>IF(Data!H234="Riverwalk",1,0)</f>
        <v>0</v>
      </c>
      <c r="D234" s="38">
        <f>IF(Data!H234="Stringers",1,0)</f>
        <v>0</v>
      </c>
    </row>
    <row r="235" spans="1:4" x14ac:dyDescent="0.15">
      <c r="A235" s="29">
        <f>Data!A235</f>
        <v>0</v>
      </c>
      <c r="B235" s="38">
        <f>IF(Data!H235="Hawk's Ridge",1,0)</f>
        <v>0</v>
      </c>
      <c r="C235" s="38">
        <f>IF(Data!H235="Riverwalk",1,0)</f>
        <v>0</v>
      </c>
      <c r="D235" s="38">
        <f>IF(Data!H235="Stringers",1,0)</f>
        <v>0</v>
      </c>
    </row>
    <row r="236" spans="1:4" x14ac:dyDescent="0.15">
      <c r="A236" s="29">
        <f>Data!A236</f>
        <v>0</v>
      </c>
      <c r="B236" s="38">
        <f>IF(Data!H236="Hawk's Ridge",1,0)</f>
        <v>0</v>
      </c>
      <c r="C236" s="38">
        <f>IF(Data!H236="Riverwalk",1,0)</f>
        <v>0</v>
      </c>
      <c r="D236" s="38">
        <f>IF(Data!H236="Stringers",1,0)</f>
        <v>0</v>
      </c>
    </row>
    <row r="237" spans="1:4" x14ac:dyDescent="0.15">
      <c r="A237" s="29">
        <f>Data!A237</f>
        <v>0</v>
      </c>
      <c r="B237" s="38">
        <f>IF(Data!H237="Hawk's Ridge",1,0)</f>
        <v>0</v>
      </c>
      <c r="C237" s="38">
        <f>IF(Data!H237="Riverwalk",1,0)</f>
        <v>0</v>
      </c>
      <c r="D237" s="38">
        <f>IF(Data!H237="Stringers",1,0)</f>
        <v>0</v>
      </c>
    </row>
    <row r="238" spans="1:4" x14ac:dyDescent="0.15">
      <c r="A238" s="29">
        <f>Data!A238</f>
        <v>0</v>
      </c>
      <c r="B238" s="38">
        <f>IF(Data!H238="Hawk's Ridge",1,0)</f>
        <v>0</v>
      </c>
      <c r="C238" s="38">
        <f>IF(Data!H238="Riverwalk",1,0)</f>
        <v>0</v>
      </c>
      <c r="D238" s="38">
        <f>IF(Data!H238="Stringers",1,0)</f>
        <v>0</v>
      </c>
    </row>
    <row r="239" spans="1:4" x14ac:dyDescent="0.15">
      <c r="A239" s="29">
        <f>Data!A239</f>
        <v>0</v>
      </c>
      <c r="B239" s="38">
        <f>IF(Data!H239="Hawk's Ridge",1,0)</f>
        <v>0</v>
      </c>
      <c r="C239" s="38">
        <f>IF(Data!H239="Riverwalk",1,0)</f>
        <v>0</v>
      </c>
      <c r="D239" s="38">
        <f>IF(Data!H239="Stringers",1,0)</f>
        <v>0</v>
      </c>
    </row>
    <row r="240" spans="1:4" x14ac:dyDescent="0.15">
      <c r="A240" s="29">
        <f>Data!A240</f>
        <v>0</v>
      </c>
      <c r="B240" s="38">
        <f>IF(Data!H240="Hawk's Ridge",1,0)</f>
        <v>0</v>
      </c>
      <c r="C240" s="38">
        <f>IF(Data!H240="Riverwalk",1,0)</f>
        <v>0</v>
      </c>
      <c r="D240" s="38">
        <f>IF(Data!H240="Stringers",1,0)</f>
        <v>0</v>
      </c>
    </row>
    <row r="241" spans="1:4" x14ac:dyDescent="0.15">
      <c r="A241" s="29">
        <f>Data!A241</f>
        <v>0</v>
      </c>
      <c r="B241" s="38">
        <f>IF(Data!H241="Hawk's Ridge",1,0)</f>
        <v>0</v>
      </c>
      <c r="C241" s="38">
        <f>IF(Data!H241="Riverwalk",1,0)</f>
        <v>0</v>
      </c>
      <c r="D241" s="38">
        <f>IF(Data!H241="Stringers",1,0)</f>
        <v>0</v>
      </c>
    </row>
    <row r="242" spans="1:4" x14ac:dyDescent="0.15">
      <c r="A242" s="29">
        <f>Data!A242</f>
        <v>0</v>
      </c>
      <c r="B242" s="38">
        <f>IF(Data!H242="Hawk's Ridge",1,0)</f>
        <v>0</v>
      </c>
      <c r="C242" s="38">
        <f>IF(Data!H242="Riverwalk",1,0)</f>
        <v>0</v>
      </c>
      <c r="D242" s="38">
        <f>IF(Data!H242="Stringers",1,0)</f>
        <v>0</v>
      </c>
    </row>
    <row r="243" spans="1:4" x14ac:dyDescent="0.15">
      <c r="A243" s="29">
        <f>Data!A243</f>
        <v>0</v>
      </c>
      <c r="B243" s="38">
        <f>IF(Data!H243="Hawk's Ridge",1,0)</f>
        <v>0</v>
      </c>
      <c r="C243" s="38">
        <f>IF(Data!H243="Riverwalk",1,0)</f>
        <v>0</v>
      </c>
      <c r="D243" s="38">
        <f>IF(Data!H243="Stringers",1,0)</f>
        <v>0</v>
      </c>
    </row>
    <row r="244" spans="1:4" x14ac:dyDescent="0.15">
      <c r="A244" s="29">
        <f>Data!A244</f>
        <v>0</v>
      </c>
      <c r="B244" s="38">
        <f>IF(Data!H244="Hawk's Ridge",1,0)</f>
        <v>0</v>
      </c>
      <c r="C244" s="38">
        <f>IF(Data!H244="Riverwalk",1,0)</f>
        <v>0</v>
      </c>
      <c r="D244" s="38">
        <f>IF(Data!H244="Stringers",1,0)</f>
        <v>0</v>
      </c>
    </row>
    <row r="245" spans="1:4" x14ac:dyDescent="0.15">
      <c r="A245" s="29">
        <f>Data!A245</f>
        <v>0</v>
      </c>
      <c r="B245" s="38">
        <f>IF(Data!H245="Hawk's Ridge",1,0)</f>
        <v>0</v>
      </c>
      <c r="C245" s="38">
        <f>IF(Data!H245="Riverwalk",1,0)</f>
        <v>0</v>
      </c>
      <c r="D245" s="38">
        <f>IF(Data!H245="Stringers",1,0)</f>
        <v>0</v>
      </c>
    </row>
    <row r="246" spans="1:4" x14ac:dyDescent="0.15">
      <c r="A246" s="29">
        <f>Data!A246</f>
        <v>0</v>
      </c>
      <c r="B246" s="38">
        <f>IF(Data!H246="Hawk's Ridge",1,0)</f>
        <v>0</v>
      </c>
      <c r="C246" s="38">
        <f>IF(Data!H246="Riverwalk",1,0)</f>
        <v>0</v>
      </c>
      <c r="D246" s="38">
        <f>IF(Data!H246="Stringers",1,0)</f>
        <v>0</v>
      </c>
    </row>
    <row r="247" spans="1:4" x14ac:dyDescent="0.15">
      <c r="A247" s="29">
        <f>Data!A247</f>
        <v>0</v>
      </c>
      <c r="B247" s="38">
        <f>IF(Data!H247="Hawk's Ridge",1,0)</f>
        <v>0</v>
      </c>
      <c r="C247" s="38">
        <f>IF(Data!H247="Riverwalk",1,0)</f>
        <v>0</v>
      </c>
      <c r="D247" s="38">
        <f>IF(Data!H247="Stringers",1,0)</f>
        <v>0</v>
      </c>
    </row>
    <row r="248" spans="1:4" x14ac:dyDescent="0.15">
      <c r="A248" s="29">
        <f>Data!A248</f>
        <v>0</v>
      </c>
      <c r="B248" s="38">
        <f>IF(Data!H248="Hawk's Ridge",1,0)</f>
        <v>0</v>
      </c>
      <c r="C248" s="38">
        <f>IF(Data!H248="Riverwalk",1,0)</f>
        <v>0</v>
      </c>
      <c r="D248" s="38">
        <f>IF(Data!H248="Stringers",1,0)</f>
        <v>0</v>
      </c>
    </row>
    <row r="249" spans="1:4" x14ac:dyDescent="0.15">
      <c r="A249" s="29">
        <f>Data!A249</f>
        <v>0</v>
      </c>
      <c r="B249" s="38">
        <f>IF(Data!H249="Hawk's Ridge",1,0)</f>
        <v>0</v>
      </c>
      <c r="C249" s="38">
        <f>IF(Data!H249="Riverwalk",1,0)</f>
        <v>0</v>
      </c>
      <c r="D249" s="38">
        <f>IF(Data!H249="Stringers",1,0)</f>
        <v>0</v>
      </c>
    </row>
    <row r="250" spans="1:4" x14ac:dyDescent="0.15">
      <c r="A250" s="29">
        <f>Data!A250</f>
        <v>0</v>
      </c>
      <c r="B250" s="38">
        <f>IF(Data!H250="Hawk's Ridge",1,0)</f>
        <v>0</v>
      </c>
      <c r="C250" s="38">
        <f>IF(Data!H250="Riverwalk",1,0)</f>
        <v>0</v>
      </c>
      <c r="D250" s="38">
        <f>IF(Data!H250="Stringers",1,0)</f>
        <v>0</v>
      </c>
    </row>
    <row r="251" spans="1:4" x14ac:dyDescent="0.15">
      <c r="A251" s="29">
        <f>Data!A251</f>
        <v>0</v>
      </c>
      <c r="B251" s="38">
        <f>IF(Data!H251="Hawk's Ridge",1,0)</f>
        <v>0</v>
      </c>
      <c r="C251" s="38">
        <f>IF(Data!H251="Riverwalk",1,0)</f>
        <v>0</v>
      </c>
      <c r="D251" s="38">
        <f>IF(Data!H251="Stringers",1,0)</f>
        <v>0</v>
      </c>
    </row>
    <row r="252" spans="1:4" x14ac:dyDescent="0.15">
      <c r="A252" s="29">
        <f>Data!A252</f>
        <v>0</v>
      </c>
      <c r="B252" s="38">
        <f>IF(Data!H252="Hawk's Ridge",1,0)</f>
        <v>0</v>
      </c>
      <c r="C252" s="38">
        <f>IF(Data!H252="Riverwalk",1,0)</f>
        <v>0</v>
      </c>
      <c r="D252" s="38">
        <f>IF(Data!H252="Stringers",1,0)</f>
        <v>0</v>
      </c>
    </row>
    <row r="253" spans="1:4" x14ac:dyDescent="0.15">
      <c r="A253" s="29">
        <f>Data!A253</f>
        <v>0</v>
      </c>
      <c r="B253" s="38">
        <f>IF(Data!H253="Hawk's Ridge",1,0)</f>
        <v>0</v>
      </c>
      <c r="C253" s="38">
        <f>IF(Data!H253="Riverwalk",1,0)</f>
        <v>0</v>
      </c>
      <c r="D253" s="38">
        <f>IF(Data!H253="Stringers",1,0)</f>
        <v>0</v>
      </c>
    </row>
    <row r="254" spans="1:4" x14ac:dyDescent="0.15">
      <c r="A254" s="29">
        <f>Data!A254</f>
        <v>0</v>
      </c>
      <c r="B254" s="38">
        <f>IF(Data!H254="Hawk's Ridge",1,0)</f>
        <v>0</v>
      </c>
      <c r="C254" s="38">
        <f>IF(Data!H254="Riverwalk",1,0)</f>
        <v>0</v>
      </c>
      <c r="D254" s="38">
        <f>IF(Data!H254="Stringers",1,0)</f>
        <v>0</v>
      </c>
    </row>
    <row r="255" spans="1:4" x14ac:dyDescent="0.15">
      <c r="A255" s="29">
        <f>Data!A255</f>
        <v>0</v>
      </c>
      <c r="B255" s="38">
        <f>IF(Data!H255="Hawk's Ridge",1,0)</f>
        <v>0</v>
      </c>
      <c r="C255" s="38">
        <f>IF(Data!H255="Riverwalk",1,0)</f>
        <v>0</v>
      </c>
      <c r="D255" s="38">
        <f>IF(Data!H255="Stringers",1,0)</f>
        <v>0</v>
      </c>
    </row>
    <row r="256" spans="1:4" x14ac:dyDescent="0.15">
      <c r="A256" s="29">
        <f>Data!A256</f>
        <v>0</v>
      </c>
      <c r="B256" s="38">
        <f>IF(Data!H256="Hawk's Ridge",1,0)</f>
        <v>0</v>
      </c>
      <c r="C256" s="38">
        <f>IF(Data!H256="Riverwalk",1,0)</f>
        <v>0</v>
      </c>
      <c r="D256" s="38">
        <f>IF(Data!H256="Stringers",1,0)</f>
        <v>0</v>
      </c>
    </row>
    <row r="257" spans="1:4" x14ac:dyDescent="0.15">
      <c r="A257" s="29">
        <f>Data!A257</f>
        <v>0</v>
      </c>
      <c r="B257" s="38">
        <f>IF(Data!H257="Hawk's Ridge",1,0)</f>
        <v>0</v>
      </c>
      <c r="C257" s="38">
        <f>IF(Data!H257="Riverwalk",1,0)</f>
        <v>0</v>
      </c>
      <c r="D257" s="38">
        <f>IF(Data!H257="Stringers",1,0)</f>
        <v>0</v>
      </c>
    </row>
    <row r="258" spans="1:4" x14ac:dyDescent="0.15">
      <c r="A258" s="29">
        <f>Data!A258</f>
        <v>0</v>
      </c>
      <c r="B258" s="38">
        <f>IF(Data!H258="Hawk's Ridge",1,0)</f>
        <v>0</v>
      </c>
      <c r="C258" s="38">
        <f>IF(Data!H258="Riverwalk",1,0)</f>
        <v>0</v>
      </c>
      <c r="D258" s="38">
        <f>IF(Data!H258="Stringers",1,0)</f>
        <v>0</v>
      </c>
    </row>
    <row r="259" spans="1:4" x14ac:dyDescent="0.15">
      <c r="A259" s="29">
        <f>Data!A259</f>
        <v>0</v>
      </c>
      <c r="B259" s="38">
        <f>IF(Data!H259="Hawk's Ridge",1,0)</f>
        <v>0</v>
      </c>
      <c r="C259" s="38">
        <f>IF(Data!H259="Riverwalk",1,0)</f>
        <v>0</v>
      </c>
      <c r="D259" s="38">
        <f>IF(Data!H259="Stringers",1,0)</f>
        <v>0</v>
      </c>
    </row>
    <row r="260" spans="1:4" x14ac:dyDescent="0.15">
      <c r="A260" s="29">
        <f>Data!A260</f>
        <v>0</v>
      </c>
      <c r="B260" s="38">
        <f>IF(Data!H260="Hawk's Ridge",1,0)</f>
        <v>0</v>
      </c>
      <c r="C260" s="38">
        <f>IF(Data!H260="Riverwalk",1,0)</f>
        <v>0</v>
      </c>
      <c r="D260" s="38">
        <f>IF(Data!H260="Stringers",1,0)</f>
        <v>0</v>
      </c>
    </row>
    <row r="261" spans="1:4" x14ac:dyDescent="0.15">
      <c r="A261" s="29">
        <f>Data!A261</f>
        <v>0</v>
      </c>
      <c r="B261" s="38">
        <f>IF(Data!H261="Hawk's Ridge",1,0)</f>
        <v>0</v>
      </c>
      <c r="C261" s="38">
        <f>IF(Data!H261="Riverwalk",1,0)</f>
        <v>0</v>
      </c>
      <c r="D261" s="38">
        <f>IF(Data!H261="Stringers",1,0)</f>
        <v>0</v>
      </c>
    </row>
    <row r="262" spans="1:4" x14ac:dyDescent="0.15">
      <c r="A262" s="29">
        <f>Data!A262</f>
        <v>0</v>
      </c>
      <c r="B262" s="38">
        <f>IF(Data!H262="Hawk's Ridge",1,0)</f>
        <v>0</v>
      </c>
      <c r="C262" s="38">
        <f>IF(Data!H262="Riverwalk",1,0)</f>
        <v>0</v>
      </c>
      <c r="D262" s="38">
        <f>IF(Data!H262="Stringers",1,0)</f>
        <v>0</v>
      </c>
    </row>
    <row r="263" spans="1:4" x14ac:dyDescent="0.15">
      <c r="A263" s="29">
        <f>Data!A263</f>
        <v>0</v>
      </c>
      <c r="B263" s="38">
        <f>IF(Data!H263="Hawk's Ridge",1,0)</f>
        <v>0</v>
      </c>
      <c r="C263" s="38">
        <f>IF(Data!H263="Riverwalk",1,0)</f>
        <v>0</v>
      </c>
      <c r="D263" s="38">
        <f>IF(Data!H263="Stringers",1,0)</f>
        <v>0</v>
      </c>
    </row>
    <row r="264" spans="1:4" x14ac:dyDescent="0.15">
      <c r="A264" s="29">
        <f>Data!A264</f>
        <v>0</v>
      </c>
      <c r="B264" s="38">
        <f>IF(Data!H264="Hawk's Ridge",1,0)</f>
        <v>0</v>
      </c>
      <c r="C264" s="38">
        <f>IF(Data!H264="Riverwalk",1,0)</f>
        <v>0</v>
      </c>
      <c r="D264" s="38">
        <f>IF(Data!H264="Stringers",1,0)</f>
        <v>0</v>
      </c>
    </row>
  </sheetData>
  <autoFilter ref="A1:D264" xr:uid="{A6E7D283-9A5E-D749-B7A9-EFD8CB406119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C1ED-9248-354C-AE5D-B5885A70BC57}">
  <dimension ref="A1:H150"/>
  <sheetViews>
    <sheetView workbookViewId="0">
      <pane ySplit="1" topLeftCell="A2" activePane="bottomLeft" state="frozen"/>
      <selection pane="bottomLeft" activeCell="E9" sqref="E9"/>
    </sheetView>
  </sheetViews>
  <sheetFormatPr baseColWidth="10" defaultRowHeight="13" x14ac:dyDescent="0.15"/>
  <cols>
    <col min="1" max="1" width="5.6640625" style="52" bestFit="1" customWidth="1"/>
    <col min="2" max="8" width="5.6640625" style="38" bestFit="1" customWidth="1"/>
  </cols>
  <sheetData>
    <row r="1" spans="1:8" s="44" customFormat="1" ht="187" x14ac:dyDescent="0.15">
      <c r="A1" s="51" t="s">
        <v>109</v>
      </c>
      <c r="B1" s="44" t="s">
        <v>162</v>
      </c>
      <c r="C1" s="49" t="s">
        <v>103</v>
      </c>
      <c r="D1" s="49" t="s">
        <v>104</v>
      </c>
      <c r="E1" s="49" t="s">
        <v>108</v>
      </c>
      <c r="F1" s="49" t="s">
        <v>107</v>
      </c>
      <c r="G1" s="49" t="s">
        <v>106</v>
      </c>
      <c r="H1" s="49" t="s">
        <v>105</v>
      </c>
    </row>
    <row r="2" spans="1:8" x14ac:dyDescent="0.15">
      <c r="A2" s="53">
        <f>Data!A2</f>
        <v>1</v>
      </c>
      <c r="B2" s="46">
        <f>IF(Data!M2=1,1,0)</f>
        <v>1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53">
        <f>Data!A3</f>
        <v>2</v>
      </c>
      <c r="B3" s="46">
        <f>IF(Data!M3=1,1,0)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53">
        <f>Data!A4</f>
        <v>3</v>
      </c>
      <c r="B4" s="46">
        <f>IF(Data!M4=1,1,0)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53">
        <f>Data!A5</f>
        <v>4</v>
      </c>
      <c r="B5" s="46">
        <f>IF(Data!M5=1,1,0)</f>
        <v>1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1</v>
      </c>
      <c r="G5" s="38">
        <f>IF(
OR(
AND(Data!D5-Data!D4&lt;2.5,B5=1,B4=1),
AND(Data!D5-Data!D3&lt;2.5,B5=1,B3=1),
AND(Data!D5-Data!D2&lt;2.5,B5=1,B2=1)),1,0)</f>
        <v>1</v>
      </c>
      <c r="H5" s="38">
        <f>IF(
OR(
AND(Data!D5-Data!D4&lt;3,B5=1,B4=1),
AND(Data!D5-Data!D3&lt;3,B5=1,B3=1),
AND(Data!D5-Data!D2&lt;3,B5=1,B2=1)),1,0)</f>
        <v>1</v>
      </c>
    </row>
    <row r="6" spans="1:8" x14ac:dyDescent="0.15">
      <c r="A6" s="53">
        <f>Data!A6</f>
        <v>5</v>
      </c>
      <c r="B6" s="46">
        <f>IF(Data!M6=1,1,0)</f>
        <v>1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1</v>
      </c>
      <c r="E6" s="38">
        <f>IF(
OR(
AND(Data!D6-Data!D5&lt;1.5,B6=1,B5=1),
AND(Data!D6-Data!D4&lt;1.5,B6=1,B4=1),
AND(Data!D6-Data!D3&lt;1.5,B6=1,B3=1),
AND(Data!D6-Data!D2&lt;1.5,B6=1,B2=1)),1,0)</f>
        <v>1</v>
      </c>
      <c r="F6" s="38">
        <f>IF(
OR(
AND(Data!D6-Data!D5&lt;2,B6=1,B5=1),
AND(Data!D6-Data!D4&lt;2,B6=1,B4=1),
AND(Data!D6-Data!D3&lt;2,B6=1,B3=1),
AND(Data!D6-Data!D2&lt;2,B6=1,B2=1)),1,0)</f>
        <v>1</v>
      </c>
      <c r="G6" s="38">
        <f>IF(
OR(
AND(Data!D6-Data!D5&lt;2.5,B6=1,B5=1),
AND(Data!D6-Data!D4&lt;2.5,B6=1,B4=1),
AND(Data!D6-Data!D3&lt;2.5,B6=1,B3=1),
AND(Data!D6-Data!D2&lt;2.5,B6=1,B2=1)),1,0)</f>
        <v>1</v>
      </c>
      <c r="H6" s="38">
        <f>IF(
OR(
AND(Data!D6-Data!D5&lt;3,B6=1,B5=1),
AND(Data!D6-Data!D4&lt;3,B6=1,B4=1),
AND(Data!D6-Data!D3&lt;3,B6=1,B3=1),
AND(Data!D6-Data!D2&lt;3,B6=1,B2=1)),1,0)</f>
        <v>1</v>
      </c>
    </row>
    <row r="7" spans="1:8" x14ac:dyDescent="0.15">
      <c r="A7" s="53">
        <f>Data!A7</f>
        <v>6</v>
      </c>
      <c r="B7" s="46">
        <f>IF(Data!M7=1,1,0)</f>
        <v>1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1</v>
      </c>
      <c r="G7" s="38">
        <f>IF(
OR(
AND(Data!D7-Data!D6&lt;2.5,B7=1,B6=1),
AND(Data!D7-Data!D5&lt;2.5,B7=1,B5=1),
AND(Data!D7-Data!D4&lt;2.5,B7=1,B4=1),
AND(Data!D7-Data!D3&lt;2.5,B7=1,B3=1),
AND(Data!D7-Data!D2&lt;2.5,B7=1,B2=1)),1,0)</f>
        <v>1</v>
      </c>
      <c r="H7" s="38">
        <f>IF(
OR(
AND(Data!D7-Data!D6&lt;3,B7=1,B6=1),
AND(Data!D7-Data!D5&lt;3,B7=1,B5=1),
AND(Data!D7-Data!D4&lt;3,B7=1,B4=1),
AND(Data!D7-Data!D3&lt;3,B7=1,B3=1),
AND(Data!D7-Data!D2&lt;3,B7=1,B2=1)),1,0)</f>
        <v>1</v>
      </c>
    </row>
    <row r="8" spans="1:8" x14ac:dyDescent="0.15">
      <c r="A8" s="53">
        <f>Data!A8</f>
        <v>7</v>
      </c>
      <c r="B8" s="46">
        <f>IF(Data!M8=1,1,0)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53">
        <f>Data!A9</f>
        <v>8</v>
      </c>
      <c r="B9" s="46">
        <f>IF(Data!M9=1,1,0)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53">
        <f>Data!A10</f>
        <v>9</v>
      </c>
      <c r="B10" s="46">
        <f>IF(Data!M10=1,1,0)</f>
        <v>1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53">
        <f>Data!A11</f>
        <v>10</v>
      </c>
      <c r="B11" s="46">
        <f>IF(Data!M11=1,1,0)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53">
        <f>Data!A12</f>
        <v>11</v>
      </c>
      <c r="B12" s="46">
        <f>IF(Data!M12=1,1,0)</f>
        <v>1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1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1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1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1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1</v>
      </c>
    </row>
    <row r="13" spans="1:8" x14ac:dyDescent="0.15">
      <c r="A13" s="53">
        <f>Data!A13</f>
        <v>12</v>
      </c>
      <c r="B13" s="46">
        <f>IF(Data!M13=1,1,0)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53">
        <f>Data!A14</f>
        <v>13</v>
      </c>
      <c r="B14" s="46">
        <f>IF(Data!M14=1,1,0)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53">
        <f>Data!A15</f>
        <v>14</v>
      </c>
      <c r="B15" s="46">
        <f>IF(Data!M15=1,1,0)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53">
        <f>Data!A16</f>
        <v>15</v>
      </c>
      <c r="B16" s="46">
        <f>IF(Data!M16=1,1,0)</f>
        <v>1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53">
        <f>Data!A17</f>
        <v>16</v>
      </c>
      <c r="B17" s="46">
        <f>IF(Data!M17=1,1,0)</f>
        <v>1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1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1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1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1</v>
      </c>
    </row>
    <row r="18" spans="1:8" x14ac:dyDescent="0.15">
      <c r="A18" s="53">
        <f>Data!A18</f>
        <v>17</v>
      </c>
      <c r="B18" s="46">
        <f>IF(Data!M18=1,1,0)</f>
        <v>1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1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1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1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1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1</v>
      </c>
    </row>
    <row r="19" spans="1:8" x14ac:dyDescent="0.15">
      <c r="A19" s="53">
        <f>Data!A19</f>
        <v>18</v>
      </c>
      <c r="B19" s="46">
        <f>IF(Data!M19=1,1,0)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53">
        <f>Data!A20</f>
        <v>19</v>
      </c>
      <c r="B20" s="46">
        <f>IF(Data!M20=1,1,0)</f>
        <v>1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1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1</v>
      </c>
    </row>
    <row r="21" spans="1:8" x14ac:dyDescent="0.15">
      <c r="A21" s="53">
        <f>Data!A21</f>
        <v>20</v>
      </c>
      <c r="B21" s="46">
        <f>IF(Data!M21=1,1,0)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53">
        <f>Data!A22</f>
        <v>21</v>
      </c>
      <c r="B22" s="46">
        <f>IF(Data!M22=1,1,0)</f>
        <v>1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1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1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1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1</v>
      </c>
    </row>
    <row r="23" spans="1:8" x14ac:dyDescent="0.15">
      <c r="A23" s="53">
        <f>Data!A23</f>
        <v>22</v>
      </c>
      <c r="B23" s="46">
        <f>IF(Data!M23=1,1,0)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53">
        <f>Data!A24</f>
        <v>23</v>
      </c>
      <c r="B24" s="46">
        <f>IF(Data!M24=1,1,0)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53">
        <f>Data!A25</f>
        <v>24</v>
      </c>
      <c r="B25" s="46">
        <f>IF(Data!M25=1,1,0)</f>
        <v>1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1</v>
      </c>
    </row>
    <row r="26" spans="1:8" x14ac:dyDescent="0.15">
      <c r="A26" s="53">
        <f>Data!A26</f>
        <v>25</v>
      </c>
      <c r="B26" s="46">
        <f>IF(Data!M26=1,1,0)</f>
        <v>1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1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1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1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1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1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1</v>
      </c>
    </row>
    <row r="27" spans="1:8" x14ac:dyDescent="0.15">
      <c r="A27" s="53">
        <f>Data!A27</f>
        <v>26</v>
      </c>
      <c r="B27" s="46">
        <f>IF(Data!M27=1,1,0)</f>
        <v>1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1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1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1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1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1</v>
      </c>
    </row>
    <row r="28" spans="1:8" x14ac:dyDescent="0.15">
      <c r="A28" s="53">
        <f>Data!A28</f>
        <v>27</v>
      </c>
      <c r="B28" s="46">
        <f>IF(Data!M28=1,1,0)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53">
        <f>Data!A29</f>
        <v>28</v>
      </c>
      <c r="B29" s="46">
        <f>IF(Data!M29=1,1,0)</f>
        <v>1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1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1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1</v>
      </c>
    </row>
    <row r="30" spans="1:8" x14ac:dyDescent="0.15">
      <c r="A30" s="53">
        <f>Data!A30</f>
        <v>29</v>
      </c>
      <c r="B30" s="46">
        <f>IF(Data!M30=1,1,0)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53">
        <f>Data!A31</f>
        <v>30</v>
      </c>
      <c r="B31" s="46">
        <f>IF(Data!M31=1,1,0)</f>
        <v>1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1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1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1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1</v>
      </c>
    </row>
    <row r="32" spans="1:8" x14ac:dyDescent="0.15">
      <c r="A32" s="53">
        <f>Data!A32</f>
        <v>31</v>
      </c>
      <c r="B32" s="46">
        <f>IF(Data!M32=1,1,0)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53">
        <f>Data!A33</f>
        <v>32</v>
      </c>
      <c r="B33" s="46">
        <f>IF(Data!M33=1,1,0)</f>
        <v>1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1</v>
      </c>
    </row>
    <row r="34" spans="1:8" x14ac:dyDescent="0.15">
      <c r="A34" s="53">
        <f>Data!A34</f>
        <v>33</v>
      </c>
      <c r="B34" s="46">
        <f>IF(Data!M34=1,1,0)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53">
        <f>Data!A35</f>
        <v>34</v>
      </c>
      <c r="B35" s="46">
        <f>IF(Data!M35=1,1,0)</f>
        <v>1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1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1</v>
      </c>
    </row>
    <row r="36" spans="1:8" x14ac:dyDescent="0.15">
      <c r="A36" s="53">
        <f>Data!A36</f>
        <v>35</v>
      </c>
      <c r="B36" s="46">
        <f>IF(Data!M36=1,1,0)</f>
        <v>1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1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1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1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1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1</v>
      </c>
    </row>
    <row r="37" spans="1:8" x14ac:dyDescent="0.15">
      <c r="A37" s="53">
        <f>Data!A37</f>
        <v>36</v>
      </c>
      <c r="B37" s="46">
        <f>IF(Data!M37=1,1,0)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53">
        <f>Data!A38</f>
        <v>37</v>
      </c>
      <c r="B38" s="46">
        <f>IF(Data!M38=1,1,0)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53">
        <f>Data!A39</f>
        <v>38</v>
      </c>
      <c r="B39" s="46">
        <f>IF(Data!M39=1,1,0)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53">
        <f>Data!A40</f>
        <v>39</v>
      </c>
      <c r="B40" s="46">
        <f>IF(Data!M40=1,1,0)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53">
        <f>Data!A41</f>
        <v>40</v>
      </c>
      <c r="B41" s="46">
        <f>IF(Data!M41=1,1,0)</f>
        <v>1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53">
        <f>Data!A42</f>
        <v>41</v>
      </c>
      <c r="B42" s="46">
        <f>IF(Data!M42=1,1,0)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53">
        <f>Data!A43</f>
        <v>42</v>
      </c>
      <c r="B43" s="46">
        <f>IF(Data!M43=1,1,0)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53">
        <f>Data!A44</f>
        <v>43</v>
      </c>
      <c r="B44" s="46">
        <f>IF(Data!M44=1,1,0)</f>
        <v>1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1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1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1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1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1</v>
      </c>
    </row>
    <row r="45" spans="1:8" x14ac:dyDescent="0.15">
      <c r="A45" s="53">
        <f>Data!A45</f>
        <v>44</v>
      </c>
      <c r="B45" s="46">
        <f>IF(Data!M45=1,1,0)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53">
        <f>Data!A46</f>
        <v>45</v>
      </c>
      <c r="B46" s="46">
        <f>IF(Data!M46=1,1,0)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53">
        <f>Data!A47</f>
        <v>46</v>
      </c>
      <c r="B47" s="46">
        <f>IF(Data!M47=1,1,0)</f>
        <v>1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1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1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1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1</v>
      </c>
    </row>
    <row r="48" spans="1:8" x14ac:dyDescent="0.15">
      <c r="A48" s="53">
        <f>Data!A48</f>
        <v>47</v>
      </c>
      <c r="B48" s="46">
        <f>IF(Data!M48=1,1,0)</f>
        <v>1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1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1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1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1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1</v>
      </c>
    </row>
    <row r="49" spans="1:8" x14ac:dyDescent="0.15">
      <c r="A49" s="53">
        <f>Data!A49</f>
        <v>48</v>
      </c>
      <c r="B49" s="46">
        <f>IF(Data!M49=1,1,0)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53">
        <f>Data!A50</f>
        <v>49</v>
      </c>
      <c r="B50" s="46">
        <f>IF(Data!M50=1,1,0)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53">
        <f>Data!A51</f>
        <v>50</v>
      </c>
      <c r="B51" s="46">
        <f>IF(Data!M51=1,1,0)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53">
        <f>Data!A52</f>
        <v>51</v>
      </c>
      <c r="B52" s="46">
        <f>IF(Data!M52=1,1,0)</f>
        <v>1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53">
        <f>Data!A53</f>
        <v>52</v>
      </c>
      <c r="B53" s="46">
        <f>IF(Data!M53=1,1,0)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53">
        <f>Data!A54</f>
        <v>53</v>
      </c>
      <c r="B54" s="46">
        <f>IF(Data!M54=1,1,0)</f>
        <v>1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1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1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1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1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1</v>
      </c>
    </row>
    <row r="55" spans="1:8" x14ac:dyDescent="0.15">
      <c r="A55" s="53">
        <f>Data!A55</f>
        <v>54</v>
      </c>
      <c r="B55" s="46">
        <f>IF(Data!M55=1,1,0)</f>
        <v>1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1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1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1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1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1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1</v>
      </c>
    </row>
    <row r="56" spans="1:8" x14ac:dyDescent="0.15">
      <c r="A56" s="53">
        <f>Data!A56</f>
        <v>55</v>
      </c>
      <c r="B56" s="46">
        <f>IF(Data!M56=1,1,0)</f>
        <v>1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1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1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1</v>
      </c>
    </row>
    <row r="57" spans="1:8" x14ac:dyDescent="0.15">
      <c r="A57" s="53">
        <f>Data!A57</f>
        <v>56</v>
      </c>
      <c r="B57" s="46">
        <f>IF(Data!M57=1,1,0)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53">
        <f>Data!A58</f>
        <v>57</v>
      </c>
      <c r="B58" s="46">
        <f>IF(Data!M58=1,1,0)</f>
        <v>1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1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1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1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1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1</v>
      </c>
    </row>
    <row r="59" spans="1:8" x14ac:dyDescent="0.15">
      <c r="A59" s="53">
        <f>Data!A59</f>
        <v>58</v>
      </c>
      <c r="B59" s="46">
        <f>IF(Data!M59=1,1,0)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53">
        <f>Data!A60</f>
        <v>59</v>
      </c>
      <c r="B60" s="46">
        <f>IF(Data!M60=1,1,0)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53">
        <f>Data!A61</f>
        <v>60</v>
      </c>
      <c r="B61" s="46">
        <f>IF(Data!M61=1,1,0)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53">
        <f>Data!A62</f>
        <v>61</v>
      </c>
      <c r="B62" s="46">
        <f>IF(Data!M62=1,1,0)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53">
        <f>Data!A63</f>
        <v>62</v>
      </c>
      <c r="B63" s="46">
        <f>IF(Data!M63=1,1,0)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53">
        <f>Data!A64</f>
        <v>63</v>
      </c>
      <c r="B64" s="46">
        <f>IF(Data!M64=1,1,0)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53">
        <f>Data!A65</f>
        <v>64</v>
      </c>
      <c r="B65" s="46">
        <f>IF(Data!M65=1,1,0)</f>
        <v>1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53">
        <f>Data!A66</f>
        <v>65</v>
      </c>
      <c r="B66" s="46">
        <f>IF(Data!M66=1,1,0)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53">
        <f>Data!A67</f>
        <v>66</v>
      </c>
      <c r="B67" s="46">
        <f>IF(Data!M67=1,1,0)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53">
        <f>Data!A68</f>
        <v>67</v>
      </c>
      <c r="B68" s="46">
        <f>IF(Data!M68=1,1,0)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53">
        <f>Data!A69</f>
        <v>68</v>
      </c>
      <c r="B69" s="46">
        <f>IF(Data!M69=1,1,0)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53">
        <f>Data!A70</f>
        <v>69</v>
      </c>
      <c r="B70" s="46">
        <f>IF(Data!M70=1,1,0)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53">
        <f>Data!A71</f>
        <v>70</v>
      </c>
      <c r="B71" s="46">
        <f>IF(Data!M71=1,1,0)</f>
        <v>1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53">
        <f>Data!A72</f>
        <v>71</v>
      </c>
      <c r="B72" s="46">
        <f>IF(Data!M72=1,1,0)</f>
        <v>1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1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1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1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1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1</v>
      </c>
    </row>
    <row r="73" spans="1:8" x14ac:dyDescent="0.15">
      <c r="A73" s="53">
        <f>Data!A73</f>
        <v>72</v>
      </c>
      <c r="B73" s="46">
        <f>IF(Data!M73=1,1,0)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53">
        <f>Data!A74</f>
        <v>73</v>
      </c>
      <c r="B74" s="46">
        <f>IF(Data!M74=1,1,0)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53">
        <f>Data!A75</f>
        <v>74</v>
      </c>
      <c r="B75" s="46">
        <f>IF(Data!M75=1,1,0)</f>
        <v>1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1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1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1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1</v>
      </c>
    </row>
    <row r="76" spans="1:8" x14ac:dyDescent="0.15">
      <c r="A76" s="53">
        <f>Data!A76</f>
        <v>75</v>
      </c>
      <c r="B76" s="46">
        <f>IF(Data!M76=1,1,0)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53">
        <f>Data!A77</f>
        <v>76</v>
      </c>
      <c r="B77" s="46">
        <f>IF(Data!M77=1,1,0)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53">
        <f>Data!A78</f>
        <v>77</v>
      </c>
      <c r="B78" s="46">
        <f>IF(Data!M78=1,1,0)</f>
        <v>1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1</v>
      </c>
    </row>
    <row r="79" spans="1:8" x14ac:dyDescent="0.15">
      <c r="A79" s="53">
        <f>Data!A79</f>
        <v>78</v>
      </c>
      <c r="B79" s="46">
        <f>IF(Data!M79=1,1,0)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53">
        <f>Data!A80</f>
        <v>79</v>
      </c>
      <c r="B80" s="46">
        <f>IF(Data!M80=1,1,0)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53">
        <f>Data!A81</f>
        <v>80</v>
      </c>
      <c r="B81" s="46">
        <f>IF(Data!M81=1,1,0)</f>
        <v>1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1</v>
      </c>
    </row>
    <row r="82" spans="1:8" x14ac:dyDescent="0.15">
      <c r="A82" s="53">
        <f>Data!A82</f>
        <v>81</v>
      </c>
      <c r="B82" s="46">
        <f>IF(Data!M82=1,1,0)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53">
        <f>Data!A83</f>
        <v>82</v>
      </c>
      <c r="B83" s="46">
        <f>IF(Data!M83=1,1,0)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53">
        <f>Data!A84</f>
        <v>83</v>
      </c>
      <c r="B84" s="46">
        <f>IF(Data!M84=1,1,0)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53">
        <f>Data!A85</f>
        <v>84</v>
      </c>
      <c r="B85" s="46">
        <f>IF(Data!M85=1,1,0)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53">
        <f>Data!A86</f>
        <v>85</v>
      </c>
      <c r="B86" s="46">
        <f>IF(Data!M86=1,1,0)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53">
        <f>Data!A87</f>
        <v>86</v>
      </c>
      <c r="B87" s="46">
        <f>IF(Data!M87=1,1,0)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53">
        <f>Data!A88</f>
        <v>87</v>
      </c>
      <c r="B88" s="46">
        <f>IF(Data!M88=1,1,0)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53">
        <f>Data!A89</f>
        <v>88</v>
      </c>
      <c r="B89" s="46">
        <f>IF(Data!M89=1,1,0)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53">
        <f>Data!A90</f>
        <v>89</v>
      </c>
      <c r="B90" s="46">
        <f>IF(Data!M90=1,1,0)</f>
        <v>1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53">
        <f>Data!A91</f>
        <v>90</v>
      </c>
      <c r="B91" s="46">
        <f>IF(Data!M91=1,1,0)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53">
        <f>Data!A92</f>
        <v>91</v>
      </c>
      <c r="B92" s="46">
        <f>IF(Data!M92=1,1,0)</f>
        <v>1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1</v>
      </c>
    </row>
    <row r="93" spans="1:8" x14ac:dyDescent="0.15">
      <c r="A93" s="53">
        <f>Data!A93</f>
        <v>92</v>
      </c>
      <c r="B93" s="46">
        <f>IF(Data!M93=1,1,0)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53">
        <f>Data!A94</f>
        <v>93</v>
      </c>
      <c r="B94" s="46">
        <f>IF(Data!M94=1,1,0)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53">
        <f>Data!A95</f>
        <v>94</v>
      </c>
      <c r="B95" s="46">
        <f>IF(Data!M95=1,1,0)</f>
        <v>1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53">
        <f>Data!A96</f>
        <v>95</v>
      </c>
      <c r="B96" s="46">
        <f>IF(Data!M96=1,1,0)</f>
        <v>1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1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1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1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1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1</v>
      </c>
    </row>
    <row r="97" spans="1:8" x14ac:dyDescent="0.15">
      <c r="A97" s="53">
        <f>Data!A97</f>
        <v>96</v>
      </c>
      <c r="B97" s="46">
        <f>IF(Data!M97=1,1,0)</f>
        <v>1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1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1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1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1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1</v>
      </c>
    </row>
    <row r="98" spans="1:8" x14ac:dyDescent="0.15">
      <c r="A98" s="53">
        <f>Data!A98</f>
        <v>97</v>
      </c>
      <c r="B98" s="46">
        <f>IF(Data!M98=1,1,0)</f>
        <v>1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1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1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1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1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1</v>
      </c>
    </row>
    <row r="99" spans="1:8" x14ac:dyDescent="0.15">
      <c r="A99" s="53">
        <f>Data!A99</f>
        <v>98</v>
      </c>
      <c r="B99" s="46">
        <f>IF(Data!M99=1,1,0)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53">
        <f>Data!A100</f>
        <v>99</v>
      </c>
      <c r="B100" s="46">
        <f>IF(Data!M100=1,1,0)</f>
        <v>1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53">
        <f>Data!A101</f>
        <v>100</v>
      </c>
      <c r="B101" s="46">
        <f>IF(Data!M101=1,1,0)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53">
        <f>Data!A102</f>
        <v>101</v>
      </c>
      <c r="B102" s="46">
        <f>IF(Data!M102=1,1,0)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53">
        <f>Data!A103</f>
        <v>102</v>
      </c>
      <c r="B103" s="46">
        <f>IF(Data!M103=1,1,0)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53">
        <f>Data!A104</f>
        <v>103</v>
      </c>
      <c r="B104" s="46">
        <f>IF(Data!M104=1,1,0)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53">
        <f>Data!A105</f>
        <v>104</v>
      </c>
      <c r="B105" s="46">
        <f>IF(Data!M105=1,1,0)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53">
        <f>Data!A106</f>
        <v>105</v>
      </c>
      <c r="B106" s="46">
        <f>IF(Data!M106=1,1,0)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53">
        <f>Data!A107</f>
        <v>106</v>
      </c>
      <c r="B107" s="46">
        <f>IF(Data!M107=1,1,0)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53">
        <f>Data!A108</f>
        <v>107</v>
      </c>
      <c r="B108" s="46">
        <f>IF(Data!M108=1,1,0)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53">
        <f>Data!A109</f>
        <v>108</v>
      </c>
      <c r="B109" s="46">
        <f>IF(Data!M109=1,1,0)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53">
        <f>Data!A110</f>
        <v>109</v>
      </c>
      <c r="B110" s="46">
        <f>IF(Data!M110=1,1,0)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53">
        <f>Data!A111</f>
        <v>110</v>
      </c>
      <c r="B111" s="46">
        <f>IF(Data!M111=1,1,0)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53">
        <f>Data!A112</f>
        <v>111</v>
      </c>
      <c r="B112" s="46">
        <f>IF(Data!M112=1,1,0)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53">
        <f>Data!A113</f>
        <v>112</v>
      </c>
      <c r="B113" s="46">
        <f>IF(Data!M113=1,1,0)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53">
        <f>Data!A114</f>
        <v>113</v>
      </c>
      <c r="B114" s="46">
        <f>IF(Data!M114=1,1,0)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53">
        <f>Data!A115</f>
        <v>114</v>
      </c>
      <c r="B115" s="46">
        <f>IF(Data!M115=1,1,0)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53">
        <f>Data!A116</f>
        <v>115</v>
      </c>
      <c r="B116" s="46">
        <f>IF(Data!M116=1,1,0)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53">
        <f>Data!A117</f>
        <v>116</v>
      </c>
      <c r="B117" s="46">
        <f>IF(Data!M117=1,1,0)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53">
        <f>Data!A118</f>
        <v>117</v>
      </c>
      <c r="B118" s="46">
        <f>IF(Data!M118=1,1,0)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53">
        <f>Data!A119</f>
        <v>118</v>
      </c>
      <c r="B119" s="46">
        <f>IF(Data!M119=1,1,0)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53">
        <f>Data!A120</f>
        <v>119</v>
      </c>
      <c r="B120" s="46">
        <f>IF(Data!M120=1,1,0)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53">
        <f>Data!A121</f>
        <v>120</v>
      </c>
      <c r="B121" s="46">
        <f>IF(Data!M121=1,1,0)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53">
        <f>Data!A122</f>
        <v>121</v>
      </c>
      <c r="B122" s="46">
        <f>IF(Data!M122=1,1,0)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53">
        <f>Data!A123</f>
        <v>122</v>
      </c>
      <c r="B123" s="46">
        <f>IF(Data!M123=1,1,0)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53">
        <f>Data!A124</f>
        <v>123</v>
      </c>
      <c r="B124" s="46">
        <f>IF(Data!M124=1,1,0)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53">
        <f>Data!A125</f>
        <v>124</v>
      </c>
      <c r="B125" s="46">
        <f>IF(Data!M125=1,1,0)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53">
        <f>Data!A126</f>
        <v>125</v>
      </c>
      <c r="B126" s="46">
        <f>IF(Data!M126=1,1,0)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53">
        <f>Data!A127</f>
        <v>126</v>
      </c>
      <c r="B127" s="46">
        <f>IF(Data!M127=1,1,0)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53">
        <f>Data!A128</f>
        <v>127</v>
      </c>
      <c r="B128" s="46">
        <f>IF(Data!M128=1,1,0)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53">
        <f>Data!A129</f>
        <v>128</v>
      </c>
      <c r="B129" s="46">
        <f>IF(Data!M129=1,1,0)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53">
        <f>Data!A130</f>
        <v>129</v>
      </c>
      <c r="B130" s="46">
        <f>IF(Data!M130=1,1,0)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53">
        <f>Data!A131</f>
        <v>0</v>
      </c>
      <c r="B131" s="46">
        <f>IF(Data!M131=1,1,0)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53">
        <f>Data!A132</f>
        <v>0</v>
      </c>
      <c r="B132" s="46">
        <f>IF(Data!M132=1,1,0)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53">
        <f>Data!A133</f>
        <v>0</v>
      </c>
      <c r="B133" s="46">
        <f>IF(Data!M133=1,1,0)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53">
        <f>Data!A134</f>
        <v>0</v>
      </c>
      <c r="B134" s="46">
        <f>IF(Data!M134=1,1,0)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53">
        <f>Data!A135</f>
        <v>0</v>
      </c>
      <c r="B135" s="46">
        <f>IF(Data!M135=1,1,0)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53">
        <f>Data!A136</f>
        <v>0</v>
      </c>
      <c r="B136" s="46">
        <f>IF(Data!M136=1,1,0)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53">
        <f>Data!A137</f>
        <v>0</v>
      </c>
      <c r="B137" s="46">
        <f>IF(Data!M137=1,1,0)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53">
        <f>Data!A138</f>
        <v>0</v>
      </c>
      <c r="B138" s="46">
        <f>IF(Data!M138=1,1,0)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53">
        <f>Data!A139</f>
        <v>0</v>
      </c>
      <c r="B139" s="46">
        <f>IF(Data!M139=1,1,0)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53">
        <f>Data!A140</f>
        <v>0</v>
      </c>
      <c r="B140" s="46">
        <f>IF(Data!M140=1,1,0)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53">
        <f>Data!A141</f>
        <v>0</v>
      </c>
      <c r="B141" s="46">
        <f>IF(Data!M141=1,1,0)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53">
        <f>Data!A142</f>
        <v>0</v>
      </c>
      <c r="B142" s="46">
        <f>IF(Data!M142=1,1,0)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53">
        <f>Data!A143</f>
        <v>0</v>
      </c>
      <c r="B143" s="46">
        <f>IF(Data!M143=1,1,0)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53">
        <f>Data!A144</f>
        <v>0</v>
      </c>
      <c r="B144" s="46">
        <f>IF(Data!M144=1,1,0)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53">
        <f>Data!A145</f>
        <v>0</v>
      </c>
      <c r="B145" s="46">
        <f>IF(Data!M145=1,1,0)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53">
        <f>Data!A146</f>
        <v>0</v>
      </c>
      <c r="B146" s="46">
        <f>IF(Data!M146=1,1,0)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53">
        <f>Data!A147</f>
        <v>0</v>
      </c>
      <c r="B147" s="46">
        <f>IF(Data!M147=1,1,0)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53">
        <f>Data!A148</f>
        <v>0</v>
      </c>
      <c r="B148" s="46">
        <f>IF(Data!M148=1,1,0)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53">
        <f>Data!A149</f>
        <v>0</v>
      </c>
      <c r="B149" s="46">
        <f>IF(Data!M149=1,1,0)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53">
        <f>Data!A150</f>
        <v>0</v>
      </c>
      <c r="B150" s="46">
        <f>IF(Data!M150=1,1,0)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H1" xr:uid="{F38C7A09-4A28-0E4E-B29B-B29D37FE7BC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6DBD-0DFE-A549-ADB8-E63854E6100B}">
  <dimension ref="A1:H236"/>
  <sheetViews>
    <sheetView workbookViewId="0">
      <pane ySplit="1" topLeftCell="A37" activePane="bottomLeft" state="frozen"/>
      <selection pane="bottomLeft" activeCell="B1" sqref="B1:H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</row>
    <row r="2" spans="1:8" x14ac:dyDescent="0.15">
      <c r="A2" s="29">
        <f>Data!A2</f>
        <v>1</v>
      </c>
      <c r="B2" s="38">
        <f>IF(Data!M2=2,1,0)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IF(Data!M3=2,1,0)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IF(Data!M4=2,1,0)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IF(Data!M5=2,1,0)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IF(Data!M6=2,1,0)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IF(Data!M7=2,1,0)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IF(Data!M8=2,1,0)</f>
        <v>1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IF(Data!M9=2,1,0)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IF(Data!M10=2,1,0)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IF(Data!M11=2,1,0)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IF(Data!M12=2,1,0)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IF(Data!M13=2,1,0)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IF(Data!M14=2,1,0)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IF(Data!M15=2,1,0)</f>
        <v>1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IF(Data!M16=2,1,0)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IF(Data!M17=2,1,0)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IF(Data!M18=2,1,0)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IF(Data!M19=2,1,0)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IF(Data!M20=2,1,0)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IF(Data!M21=2,1,0)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IF(Data!M22=2,1,0)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IF(Data!M23=2,1,0)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IF(Data!M24=2,1,0)</f>
        <v>1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IF(Data!M25=2,1,0)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IF(Data!M26=2,1,0)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IF(Data!M27=2,1,0)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IF(Data!M28=2,1,0)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IF(Data!M29=2,1,0)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IF(Data!M30=2,1,0)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IF(Data!M31=2,1,0)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IF(Data!M32=2,1,0)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IF(Data!M33=2,1,0)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IF(Data!M34=2,1,0)</f>
        <v>1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IF(Data!M35=2,1,0)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IF(Data!M36=2,1,0)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IF(Data!M37=2,1,0)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IF(Data!M38=2,1,0)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IF(Data!M39=2,1,0)</f>
        <v>1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IF(Data!M40=2,1,0)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IF(Data!M41=2,1,0)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IF(Data!M42=2,1,0)</f>
        <v>1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1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1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1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1</v>
      </c>
    </row>
    <row r="43" spans="1:8" x14ac:dyDescent="0.15">
      <c r="A43" s="29">
        <f>Data!A43</f>
        <v>42</v>
      </c>
      <c r="B43" s="38">
        <f>IF(Data!M43=2,1,0)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IF(Data!M44=2,1,0)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IF(Data!M45=2,1,0)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IF(Data!M46=2,1,0)</f>
        <v>1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1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1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1</v>
      </c>
    </row>
    <row r="47" spans="1:8" x14ac:dyDescent="0.15">
      <c r="A47" s="29">
        <f>Data!A47</f>
        <v>46</v>
      </c>
      <c r="B47" s="38">
        <f>IF(Data!M47=2,1,0)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IF(Data!M48=2,1,0)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IF(Data!M49=2,1,0)</f>
        <v>1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1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1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1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1</v>
      </c>
    </row>
    <row r="50" spans="1:8" x14ac:dyDescent="0.15">
      <c r="A50" s="29">
        <f>Data!A50</f>
        <v>49</v>
      </c>
      <c r="B50" s="38">
        <f>IF(Data!M50=2,1,0)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IF(Data!M51=2,1,0)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IF(Data!M52=2,1,0)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IF(Data!M53=2,1,0)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IF(Data!M54=2,1,0)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IF(Data!M55=2,1,0)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IF(Data!M56=2,1,0)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IF(Data!M57=2,1,0)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IF(Data!M58=2,1,0)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IF(Data!M59=2,1,0)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IF(Data!M60=2,1,0)</f>
        <v>1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IF(Data!M61=2,1,0)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IF(Data!M62=2,1,0)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IF(Data!M63=2,1,0)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IF(Data!M64=2,1,0)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IF(Data!M65=2,1,0)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IF(Data!M66=2,1,0)</f>
        <v>1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IF(Data!M67=2,1,0)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IF(Data!M68=2,1,0)</f>
        <v>1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1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1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1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1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1</v>
      </c>
    </row>
    <row r="69" spans="1:8" x14ac:dyDescent="0.15">
      <c r="A69" s="29">
        <f>Data!A69</f>
        <v>68</v>
      </c>
      <c r="B69" s="38">
        <f>IF(Data!M69=2,1,0)</f>
        <v>1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1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1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1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1</v>
      </c>
    </row>
    <row r="70" spans="1:8" x14ac:dyDescent="0.15">
      <c r="A70" s="29">
        <f>Data!A70</f>
        <v>69</v>
      </c>
      <c r="B70" s="38">
        <f>IF(Data!M70=2,1,0)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IF(Data!M71=2,1,0)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IF(Data!M72=2,1,0)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IF(Data!M73=2,1,0)</f>
        <v>1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IF(Data!M74=2,1,0)</f>
        <v>1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1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1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1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1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1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1</v>
      </c>
    </row>
    <row r="75" spans="1:8" x14ac:dyDescent="0.15">
      <c r="A75" s="29">
        <f>Data!A75</f>
        <v>74</v>
      </c>
      <c r="B75" s="38">
        <f>IF(Data!M75=2,1,0)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IF(Data!M76=2,1,0)</f>
        <v>1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1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1</v>
      </c>
    </row>
    <row r="77" spans="1:8" x14ac:dyDescent="0.15">
      <c r="A77" s="29">
        <f>Data!A77</f>
        <v>76</v>
      </c>
      <c r="B77" s="38">
        <f>IF(Data!M77=2,1,0)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IF(Data!M78=2,1,0)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IF(Data!M79=2,1,0)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IF(Data!M80=2,1,0)</f>
        <v>1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IF(Data!M81=2,1,0)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IF(Data!M82=2,1,0)</f>
        <v>1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1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1</v>
      </c>
    </row>
    <row r="83" spans="1:8" x14ac:dyDescent="0.15">
      <c r="A83" s="29">
        <f>Data!A83</f>
        <v>82</v>
      </c>
      <c r="B83" s="38">
        <f>IF(Data!M83=2,1,0)</f>
        <v>1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1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1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1</v>
      </c>
    </row>
    <row r="84" spans="1:8" x14ac:dyDescent="0.15">
      <c r="A84" s="29">
        <f>Data!A84</f>
        <v>83</v>
      </c>
      <c r="B84" s="38">
        <f>IF(Data!M84=2,1,0)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IF(Data!M85=2,1,0)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IF(Data!M86=2,1,0)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IF(Data!M87=2,1,0)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IF(Data!M88=2,1,0)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IF(Data!M89=2,1,0)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IF(Data!M90=2,1,0)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IF(Data!M91=2,1,0)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IF(Data!M92=2,1,0)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IF(Data!M93=2,1,0)</f>
        <v>1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IF(Data!M94=2,1,0)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IF(Data!M95=2,1,0)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IF(Data!M96=2,1,0)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IF(Data!M97=2,1,0)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IF(Data!M98=2,1,0)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IF(Data!M99=2,1,0)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IF(Data!M100=2,1,0)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IF(Data!M101=2,1,0)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IF(Data!M102=2,1,0)</f>
        <v>1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IF(Data!M103=2,1,0)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IF(Data!M104=2,1,0)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IF(Data!M105=2,1,0)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IF(Data!M106=2,1,0)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IF(Data!M107=2,1,0)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IF(Data!M108=2,1,0)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IF(Data!M109=2,1,0)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IF(Data!M110=2,1,0)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IF(Data!M111=2,1,0)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IF(Data!M112=2,1,0)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IF(Data!M113=2,1,0)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IF(Data!M114=2,1,0)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IF(Data!M115=2,1,0)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IF(Data!M116=2,1,0)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IF(Data!M117=2,1,0)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IF(Data!M118=2,1,0)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IF(Data!M119=2,1,0)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IF(Data!M120=2,1,0)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IF(Data!M121=2,1,0)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IF(Data!M122=2,1,0)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IF(Data!M123=2,1,0)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IF(Data!M124=2,1,0)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IF(Data!M125=2,1,0)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IF(Data!M126=2,1,0)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IF(Data!M127=2,1,0)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IF(Data!M128=2,1,0)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IF(Data!M129=2,1,0)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IF(Data!M130=2,1,0)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IF(Data!M131=2,1,0)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IF(Data!M132=2,1,0)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IF(Data!M133=2,1,0)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IF(Data!M134=2,1,0)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IF(Data!M135=2,1,0)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IF(Data!M136=2,1,0)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IF(Data!M137=2,1,0)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IF(Data!M138=2,1,0)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IF(Data!M139=2,1,0)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IF(Data!M140=2,1,0)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IF(Data!M141=2,1,0)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IF(Data!M142=2,1,0)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IF(Data!M143=2,1,0)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IF(Data!M144=2,1,0)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IF(Data!M145=2,1,0)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IF(Data!M146=2,1,0)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IF(Data!M147=2,1,0)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IF(Data!M148=2,1,0)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IF(Data!M149=2,1,0)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IF(Data!M150=2,1,0)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IF(Data!M151=2,1,0)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IF(Data!M152=2,1,0)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IF(Data!M153=2,1,0)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IF(Data!M154=2,1,0)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IF(Data!M155=2,1,0)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IF(Data!M156=2,1,0)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IF(Data!M157=2,1,0)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IF(Data!M158=2,1,0)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IF(Data!M159=2,1,0)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IF(Data!M160=2,1,0)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IF(Data!M161=2,1,0)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IF(Data!M162=2,1,0)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IF(Data!M163=2,1,0)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IF(Data!M164=2,1,0)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IF(Data!M165=2,1,0)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IF(Data!M166=2,1,0)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IF(Data!M167=2,1,0)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IF(Data!M168=2,1,0)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IF(Data!M169=2,1,0)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IF(Data!M170=2,1,0)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IF(Data!M171=2,1,0)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IF(Data!M172=2,1,0)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IF(Data!M173=2,1,0)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IF(Data!M174=2,1,0)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IF(Data!M175=2,1,0)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IF(Data!M176=2,1,0)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IF(Data!M177=2,1,0)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IF(Data!M178=2,1,0)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IF(Data!M179=2,1,0)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IF(Data!M180=2,1,0)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IF(Data!M181=2,1,0)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IF(Data!M182=2,1,0)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IF(Data!M183=2,1,0)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IF(Data!M184=2,1,0)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IF(Data!M185=2,1,0)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IF(Data!M186=2,1,0)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IF(Data!M187=2,1,0)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IF(Data!M188=2,1,0)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IF(Data!M189=2,1,0)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IF(Data!M190=2,1,0)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IF(Data!M191=2,1,0)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IF(Data!M192=2,1,0)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IF(Data!M193=2,1,0)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IF(Data!M194=2,1,0)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IF(Data!M195=2,1,0)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IF(Data!M196=2,1,0)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IF(Data!M197=2,1,0)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IF(Data!M198=2,1,0)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IF(Data!M199=2,1,0)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IF(Data!M200=2,1,0)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IF(Data!M201=2,1,0)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IF(Data!M202=2,1,0)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IF(Data!M203=2,1,0)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IF(Data!M204=2,1,0)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IF(Data!M205=2,1,0)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IF(Data!M206=2,1,0)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IF(Data!M207=2,1,0)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IF(Data!M208=2,1,0)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IF(Data!M209=2,1,0)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IF(Data!M210=2,1,0)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IF(Data!M211=2,1,0)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  <row r="212" spans="1:8" x14ac:dyDescent="0.15">
      <c r="A212" s="29">
        <f>Data!A212</f>
        <v>0</v>
      </c>
      <c r="B212" s="38">
        <f>IF(Data!M212=2,1,0)</f>
        <v>0</v>
      </c>
      <c r="C212" s="38">
        <f>IF(
OR(
AND(Data!D212-Data!D211&lt;0.5,B212=1,B211=1),
AND(Data!D212-Data!D210&lt;0.5,B212=1,B210=1),
AND(Data!D212-Data!D209&lt;0.5,B212=1,B209=1),
AND(Data!D212-Data!D208&lt;0.5,B212=1,B208=1),
AND(Data!D212-Data!D207&lt;0.5,B212=1,B207=1),
AND(Data!D212-Data!D206&lt;0.5,B212=1,B206=1)
),1,0)</f>
        <v>0</v>
      </c>
      <c r="D212" s="38">
        <f>IF(
OR(
AND(Data!D212-Data!D211&lt;1,B212=1,B211=1),
AND(Data!D212-Data!D210&lt;1,B212=1,B210=1),
AND(Data!D212-Data!D209&lt;1,B212=1,B209=1),
AND(Data!D212-Data!D208&lt;1,B212=1,B208=1),
AND(Data!D212-Data!D207&lt;1,B212=1,B207=1),
AND(Data!D212-Data!D206&lt;1,B212=1,B206=1)
),1,0)</f>
        <v>0</v>
      </c>
      <c r="E212" s="38">
        <f>IF(
OR(
AND(Data!D212-Data!D211&lt;1.5,B212=1,B211=1),
AND(Data!D212-Data!D210&lt;1.5,B212=1,B210=1),
AND(Data!D212-Data!D209&lt;1.5,B212=1,B209=1),
AND(Data!D212-Data!D208&lt;1.5,B212=1,B208=1),
AND(Data!D212-Data!D207&lt;1.5,B212=1,B207=1),
AND(Data!D212-Data!D206&lt;1.5,B212=1,B206=1)
),1,0)</f>
        <v>0</v>
      </c>
      <c r="F212" s="38">
        <f>IF(
OR(
AND(Data!D212-Data!D211&lt;2,B212=1,B211=1),
AND(Data!D212-Data!D210&lt;2,B212=1,B210=1),
AND(Data!D212-Data!D209&lt;2,B212=1,B209=1),
AND(Data!D212-Data!D208&lt;2,B212=1,B208=1),
AND(Data!D212-Data!D207&lt;2,B212=1,B207=1),
AND(Data!D212-Data!D206&lt;2,B212=1,B206=1)
),1,0)</f>
        <v>0</v>
      </c>
      <c r="G212" s="38">
        <f>IF(
OR(
AND(Data!D212-Data!D211&lt;2.5,B212=1,B211=1),
AND(Data!D212-Data!D210&lt;2.5,B212=1,B210=1),
AND(Data!D212-Data!D209&lt;2.5,B212=1,B209=1),
AND(Data!D212-Data!D208&lt;2.5,B212=1,B208=1),
AND(Data!D212-Data!D207&lt;2.5,B212=1,B207=1),
AND(Data!D212-Data!D206&lt;2.5,B212=1,B206=1)
),1,0)</f>
        <v>0</v>
      </c>
      <c r="H212" s="38">
        <f>IF(
OR(
AND(Data!D212-Data!D211&lt;3,B212=1,B211=1),
AND(Data!D212-Data!D210&lt;3,B212=1,B210=1),
AND(Data!D212-Data!D209&lt;3,B212=1,B209=1),
AND(Data!D212-Data!D208&lt;3,B212=1,B208=1),
AND(Data!D212-Data!D207&lt;3,B212=1,B207=1),
AND(Data!D212-Data!D206&lt;3,B212=1,B206=1)
),1,0)</f>
        <v>0</v>
      </c>
    </row>
    <row r="213" spans="1:8" x14ac:dyDescent="0.15">
      <c r="A213" s="29">
        <f>Data!A213</f>
        <v>0</v>
      </c>
      <c r="B213" s="38">
        <f>IF(Data!M213=2,1,0)</f>
        <v>0</v>
      </c>
      <c r="C213" s="38">
        <f>IF(
OR(
AND(Data!D213-Data!D212&lt;0.5,B213=1,B212=1),
AND(Data!D213-Data!D211&lt;0.5,B213=1,B211=1),
AND(Data!D213-Data!D210&lt;0.5,B213=1,B210=1),
AND(Data!D213-Data!D209&lt;0.5,B213=1,B209=1),
AND(Data!D213-Data!D208&lt;0.5,B213=1,B208=1),
AND(Data!D213-Data!D207&lt;0.5,B213=1,B207=1)
),1,0)</f>
        <v>0</v>
      </c>
      <c r="D213" s="38">
        <f>IF(
OR(
AND(Data!D213-Data!D212&lt;1,B213=1,B212=1),
AND(Data!D213-Data!D211&lt;1,B213=1,B211=1),
AND(Data!D213-Data!D210&lt;1,B213=1,B210=1),
AND(Data!D213-Data!D209&lt;1,B213=1,B209=1),
AND(Data!D213-Data!D208&lt;1,B213=1,B208=1),
AND(Data!D213-Data!D207&lt;1,B213=1,B207=1)
),1,0)</f>
        <v>0</v>
      </c>
      <c r="E213" s="38">
        <f>IF(
OR(
AND(Data!D213-Data!D212&lt;1.5,B213=1,B212=1),
AND(Data!D213-Data!D211&lt;1.5,B213=1,B211=1),
AND(Data!D213-Data!D210&lt;1.5,B213=1,B210=1),
AND(Data!D213-Data!D209&lt;1.5,B213=1,B209=1),
AND(Data!D213-Data!D208&lt;1.5,B213=1,B208=1),
AND(Data!D213-Data!D207&lt;1.5,B213=1,B207=1)
),1,0)</f>
        <v>0</v>
      </c>
      <c r="F213" s="38">
        <f>IF(
OR(
AND(Data!D213-Data!D212&lt;2,B213=1,B212=1),
AND(Data!D213-Data!D211&lt;2,B213=1,B211=1),
AND(Data!D213-Data!D210&lt;2,B213=1,B210=1),
AND(Data!D213-Data!D209&lt;2,B213=1,B209=1),
AND(Data!D213-Data!D208&lt;2,B213=1,B208=1),
AND(Data!D213-Data!D207&lt;2,B213=1,B207=1)
),1,0)</f>
        <v>0</v>
      </c>
      <c r="G213" s="38">
        <f>IF(
OR(
AND(Data!D213-Data!D212&lt;2.5,B213=1,B212=1),
AND(Data!D213-Data!D211&lt;2.5,B213=1,B211=1),
AND(Data!D213-Data!D210&lt;2.5,B213=1,B210=1),
AND(Data!D213-Data!D209&lt;2.5,B213=1,B209=1),
AND(Data!D213-Data!D208&lt;2.5,B213=1,B208=1),
AND(Data!D213-Data!D207&lt;2.5,B213=1,B207=1)
),1,0)</f>
        <v>0</v>
      </c>
      <c r="H213" s="38">
        <f>IF(
OR(
AND(Data!D213-Data!D212&lt;3,B213=1,B212=1),
AND(Data!D213-Data!D211&lt;3,B213=1,B211=1),
AND(Data!D213-Data!D210&lt;3,B213=1,B210=1),
AND(Data!D213-Data!D209&lt;3,B213=1,B209=1),
AND(Data!D213-Data!D208&lt;3,B213=1,B208=1),
AND(Data!D213-Data!D207&lt;3,B213=1,B207=1)
),1,0)</f>
        <v>0</v>
      </c>
    </row>
    <row r="214" spans="1:8" x14ac:dyDescent="0.15">
      <c r="A214" s="29">
        <f>Data!A214</f>
        <v>0</v>
      </c>
      <c r="B214" s="38">
        <f>IF(Data!M214=2,1,0)</f>
        <v>0</v>
      </c>
      <c r="C214" s="38">
        <f>IF(
OR(
AND(Data!D214-Data!D213&lt;0.5,B214=1,B213=1),
AND(Data!D214-Data!D212&lt;0.5,B214=1,B212=1),
AND(Data!D214-Data!D211&lt;0.5,B214=1,B211=1),
AND(Data!D214-Data!D210&lt;0.5,B214=1,B210=1),
AND(Data!D214-Data!D209&lt;0.5,B214=1,B209=1),
AND(Data!D214-Data!D208&lt;0.5,B214=1,B208=1)
),1,0)</f>
        <v>0</v>
      </c>
      <c r="D214" s="38">
        <f>IF(
OR(
AND(Data!D214-Data!D213&lt;1,B214=1,B213=1),
AND(Data!D214-Data!D212&lt;1,B214=1,B212=1),
AND(Data!D214-Data!D211&lt;1,B214=1,B211=1),
AND(Data!D214-Data!D210&lt;1,B214=1,B210=1),
AND(Data!D214-Data!D209&lt;1,B214=1,B209=1),
AND(Data!D214-Data!D208&lt;1,B214=1,B208=1)
),1,0)</f>
        <v>0</v>
      </c>
      <c r="E214" s="38">
        <f>IF(
OR(
AND(Data!D214-Data!D213&lt;1.5,B214=1,B213=1),
AND(Data!D214-Data!D212&lt;1.5,B214=1,B212=1),
AND(Data!D214-Data!D211&lt;1.5,B214=1,B211=1),
AND(Data!D214-Data!D210&lt;1.5,B214=1,B210=1),
AND(Data!D214-Data!D209&lt;1.5,B214=1,B209=1),
AND(Data!D214-Data!D208&lt;1.5,B214=1,B208=1)
),1,0)</f>
        <v>0</v>
      </c>
      <c r="F214" s="38">
        <f>IF(
OR(
AND(Data!D214-Data!D213&lt;2,B214=1,B213=1),
AND(Data!D214-Data!D212&lt;2,B214=1,B212=1),
AND(Data!D214-Data!D211&lt;2,B214=1,B211=1),
AND(Data!D214-Data!D210&lt;2,B214=1,B210=1),
AND(Data!D214-Data!D209&lt;2,B214=1,B209=1),
AND(Data!D214-Data!D208&lt;2,B214=1,B208=1)
),1,0)</f>
        <v>0</v>
      </c>
      <c r="G214" s="38">
        <f>IF(
OR(
AND(Data!D214-Data!D213&lt;2.5,B214=1,B213=1),
AND(Data!D214-Data!D212&lt;2.5,B214=1,B212=1),
AND(Data!D214-Data!D211&lt;2.5,B214=1,B211=1),
AND(Data!D214-Data!D210&lt;2.5,B214=1,B210=1),
AND(Data!D214-Data!D209&lt;2.5,B214=1,B209=1),
AND(Data!D214-Data!D208&lt;2.5,B214=1,B208=1)
),1,0)</f>
        <v>0</v>
      </c>
      <c r="H214" s="38">
        <f>IF(
OR(
AND(Data!D214-Data!D213&lt;3,B214=1,B213=1),
AND(Data!D214-Data!D212&lt;3,B214=1,B212=1),
AND(Data!D214-Data!D211&lt;3,B214=1,B211=1),
AND(Data!D214-Data!D210&lt;3,B214=1,B210=1),
AND(Data!D214-Data!D209&lt;3,B214=1,B209=1),
AND(Data!D214-Data!D208&lt;3,B214=1,B208=1)
),1,0)</f>
        <v>0</v>
      </c>
    </row>
    <row r="215" spans="1:8" x14ac:dyDescent="0.15">
      <c r="A215" s="29">
        <f>Data!A215</f>
        <v>0</v>
      </c>
      <c r="B215" s="38">
        <f>IF(Data!M215=2,1,0)</f>
        <v>0</v>
      </c>
      <c r="C215" s="38">
        <f>IF(
OR(
AND(Data!D215-Data!D214&lt;0.5,B215=1,B214=1),
AND(Data!D215-Data!D213&lt;0.5,B215=1,B213=1),
AND(Data!D215-Data!D212&lt;0.5,B215=1,B212=1),
AND(Data!D215-Data!D211&lt;0.5,B215=1,B211=1),
AND(Data!D215-Data!D210&lt;0.5,B215=1,B210=1),
AND(Data!D215-Data!D209&lt;0.5,B215=1,B209=1)
),1,0)</f>
        <v>0</v>
      </c>
      <c r="D215" s="38">
        <f>IF(
OR(
AND(Data!D215-Data!D214&lt;1,B215=1,B214=1),
AND(Data!D215-Data!D213&lt;1,B215=1,B213=1),
AND(Data!D215-Data!D212&lt;1,B215=1,B212=1),
AND(Data!D215-Data!D211&lt;1,B215=1,B211=1),
AND(Data!D215-Data!D210&lt;1,B215=1,B210=1),
AND(Data!D215-Data!D209&lt;1,B215=1,B209=1)
),1,0)</f>
        <v>0</v>
      </c>
      <c r="E215" s="38">
        <f>IF(
OR(
AND(Data!D215-Data!D214&lt;1.5,B215=1,B214=1),
AND(Data!D215-Data!D213&lt;1.5,B215=1,B213=1),
AND(Data!D215-Data!D212&lt;1.5,B215=1,B212=1),
AND(Data!D215-Data!D211&lt;1.5,B215=1,B211=1),
AND(Data!D215-Data!D210&lt;1.5,B215=1,B210=1),
AND(Data!D215-Data!D209&lt;1.5,B215=1,B209=1)
),1,0)</f>
        <v>0</v>
      </c>
      <c r="F215" s="38">
        <f>IF(
OR(
AND(Data!D215-Data!D214&lt;2,B215=1,B214=1),
AND(Data!D215-Data!D213&lt;2,B215=1,B213=1),
AND(Data!D215-Data!D212&lt;2,B215=1,B212=1),
AND(Data!D215-Data!D211&lt;2,B215=1,B211=1),
AND(Data!D215-Data!D210&lt;2,B215=1,B210=1),
AND(Data!D215-Data!D209&lt;2,B215=1,B209=1)
),1,0)</f>
        <v>0</v>
      </c>
      <c r="G215" s="38">
        <f>IF(
OR(
AND(Data!D215-Data!D214&lt;2.5,B215=1,B214=1),
AND(Data!D215-Data!D213&lt;2.5,B215=1,B213=1),
AND(Data!D215-Data!D212&lt;2.5,B215=1,B212=1),
AND(Data!D215-Data!D211&lt;2.5,B215=1,B211=1),
AND(Data!D215-Data!D210&lt;2.5,B215=1,B210=1),
AND(Data!D215-Data!D209&lt;2.5,B215=1,B209=1)
),1,0)</f>
        <v>0</v>
      </c>
      <c r="H215" s="38">
        <f>IF(
OR(
AND(Data!D215-Data!D214&lt;3,B215=1,B214=1),
AND(Data!D215-Data!D213&lt;3,B215=1,B213=1),
AND(Data!D215-Data!D212&lt;3,B215=1,B212=1),
AND(Data!D215-Data!D211&lt;3,B215=1,B211=1),
AND(Data!D215-Data!D210&lt;3,B215=1,B210=1),
AND(Data!D215-Data!D209&lt;3,B215=1,B209=1)
),1,0)</f>
        <v>0</v>
      </c>
    </row>
    <row r="216" spans="1:8" x14ac:dyDescent="0.15">
      <c r="A216" s="29">
        <f>Data!A216</f>
        <v>0</v>
      </c>
      <c r="B216" s="38">
        <f>IF(Data!M216=2,1,0)</f>
        <v>0</v>
      </c>
      <c r="C216" s="38">
        <f>IF(
OR(
AND(Data!D216-Data!D215&lt;0.5,B216=1,B215=1),
AND(Data!D216-Data!D214&lt;0.5,B216=1,B214=1),
AND(Data!D216-Data!D213&lt;0.5,B216=1,B213=1),
AND(Data!D216-Data!D212&lt;0.5,B216=1,B212=1),
AND(Data!D216-Data!D211&lt;0.5,B216=1,B211=1),
AND(Data!D216-Data!D210&lt;0.5,B216=1,B210=1)
),1,0)</f>
        <v>0</v>
      </c>
      <c r="D216" s="38">
        <f>IF(
OR(
AND(Data!D216-Data!D215&lt;1,B216=1,B215=1),
AND(Data!D216-Data!D214&lt;1,B216=1,B214=1),
AND(Data!D216-Data!D213&lt;1,B216=1,B213=1),
AND(Data!D216-Data!D212&lt;1,B216=1,B212=1),
AND(Data!D216-Data!D211&lt;1,B216=1,B211=1),
AND(Data!D216-Data!D210&lt;1,B216=1,B210=1)
),1,0)</f>
        <v>0</v>
      </c>
      <c r="E216" s="38">
        <f>IF(
OR(
AND(Data!D216-Data!D215&lt;1.5,B216=1,B215=1),
AND(Data!D216-Data!D214&lt;1.5,B216=1,B214=1),
AND(Data!D216-Data!D213&lt;1.5,B216=1,B213=1),
AND(Data!D216-Data!D212&lt;1.5,B216=1,B212=1),
AND(Data!D216-Data!D211&lt;1.5,B216=1,B211=1),
AND(Data!D216-Data!D210&lt;1.5,B216=1,B210=1)
),1,0)</f>
        <v>0</v>
      </c>
      <c r="F216" s="38">
        <f>IF(
OR(
AND(Data!D216-Data!D215&lt;2,B216=1,B215=1),
AND(Data!D216-Data!D214&lt;2,B216=1,B214=1),
AND(Data!D216-Data!D213&lt;2,B216=1,B213=1),
AND(Data!D216-Data!D212&lt;2,B216=1,B212=1),
AND(Data!D216-Data!D211&lt;2,B216=1,B211=1),
AND(Data!D216-Data!D210&lt;2,B216=1,B210=1)
),1,0)</f>
        <v>0</v>
      </c>
      <c r="G216" s="38">
        <f>IF(
OR(
AND(Data!D216-Data!D215&lt;2.5,B216=1,B215=1),
AND(Data!D216-Data!D214&lt;2.5,B216=1,B214=1),
AND(Data!D216-Data!D213&lt;2.5,B216=1,B213=1),
AND(Data!D216-Data!D212&lt;2.5,B216=1,B212=1),
AND(Data!D216-Data!D211&lt;2.5,B216=1,B211=1),
AND(Data!D216-Data!D210&lt;2.5,B216=1,B210=1)
),1,0)</f>
        <v>0</v>
      </c>
      <c r="H216" s="38">
        <f>IF(
OR(
AND(Data!D216-Data!D215&lt;3,B216=1,B215=1),
AND(Data!D216-Data!D214&lt;3,B216=1,B214=1),
AND(Data!D216-Data!D213&lt;3,B216=1,B213=1),
AND(Data!D216-Data!D212&lt;3,B216=1,B212=1),
AND(Data!D216-Data!D211&lt;3,B216=1,B211=1),
AND(Data!D216-Data!D210&lt;3,B216=1,B210=1)
),1,0)</f>
        <v>0</v>
      </c>
    </row>
    <row r="217" spans="1:8" x14ac:dyDescent="0.15">
      <c r="A217" s="29">
        <f>Data!A217</f>
        <v>0</v>
      </c>
      <c r="B217" s="38">
        <f>IF(Data!M217=2,1,0)</f>
        <v>0</v>
      </c>
      <c r="C217" s="38">
        <f>IF(
OR(
AND(Data!D217-Data!D216&lt;0.5,B217=1,B216=1),
AND(Data!D217-Data!D215&lt;0.5,B217=1,B215=1),
AND(Data!D217-Data!D214&lt;0.5,B217=1,B214=1),
AND(Data!D217-Data!D213&lt;0.5,B217=1,B213=1),
AND(Data!D217-Data!D212&lt;0.5,B217=1,B212=1),
AND(Data!D217-Data!D211&lt;0.5,B217=1,B211=1)
),1,0)</f>
        <v>0</v>
      </c>
      <c r="D217" s="38">
        <f>IF(
OR(
AND(Data!D217-Data!D216&lt;1,B217=1,B216=1),
AND(Data!D217-Data!D215&lt;1,B217=1,B215=1),
AND(Data!D217-Data!D214&lt;1,B217=1,B214=1),
AND(Data!D217-Data!D213&lt;1,B217=1,B213=1),
AND(Data!D217-Data!D212&lt;1,B217=1,B212=1),
AND(Data!D217-Data!D211&lt;1,B217=1,B211=1)
),1,0)</f>
        <v>0</v>
      </c>
      <c r="E217" s="38">
        <f>IF(
OR(
AND(Data!D217-Data!D216&lt;1.5,B217=1,B216=1),
AND(Data!D217-Data!D215&lt;1.5,B217=1,B215=1),
AND(Data!D217-Data!D214&lt;1.5,B217=1,B214=1),
AND(Data!D217-Data!D213&lt;1.5,B217=1,B213=1),
AND(Data!D217-Data!D212&lt;1.5,B217=1,B212=1),
AND(Data!D217-Data!D211&lt;1.5,B217=1,B211=1)
),1,0)</f>
        <v>0</v>
      </c>
      <c r="F217" s="38">
        <f>IF(
OR(
AND(Data!D217-Data!D216&lt;2,B217=1,B216=1),
AND(Data!D217-Data!D215&lt;2,B217=1,B215=1),
AND(Data!D217-Data!D214&lt;2,B217=1,B214=1),
AND(Data!D217-Data!D213&lt;2,B217=1,B213=1),
AND(Data!D217-Data!D212&lt;2,B217=1,B212=1),
AND(Data!D217-Data!D211&lt;2,B217=1,B211=1)
),1,0)</f>
        <v>0</v>
      </c>
      <c r="G217" s="38">
        <f>IF(
OR(
AND(Data!D217-Data!D216&lt;2.5,B217=1,B216=1),
AND(Data!D217-Data!D215&lt;2.5,B217=1,B215=1),
AND(Data!D217-Data!D214&lt;2.5,B217=1,B214=1),
AND(Data!D217-Data!D213&lt;2.5,B217=1,B213=1),
AND(Data!D217-Data!D212&lt;2.5,B217=1,B212=1),
AND(Data!D217-Data!D211&lt;2.5,B217=1,B211=1)
),1,0)</f>
        <v>0</v>
      </c>
      <c r="H217" s="38">
        <f>IF(
OR(
AND(Data!D217-Data!D216&lt;3,B217=1,B216=1),
AND(Data!D217-Data!D215&lt;3,B217=1,B215=1),
AND(Data!D217-Data!D214&lt;3,B217=1,B214=1),
AND(Data!D217-Data!D213&lt;3,B217=1,B213=1),
AND(Data!D217-Data!D212&lt;3,B217=1,B212=1),
AND(Data!D217-Data!D211&lt;3,B217=1,B211=1)
),1,0)</f>
        <v>0</v>
      </c>
    </row>
    <row r="218" spans="1:8" x14ac:dyDescent="0.15">
      <c r="A218" s="29">
        <f>Data!A218</f>
        <v>0</v>
      </c>
      <c r="B218" s="38">
        <f>IF(Data!M218=2,1,0)</f>
        <v>0</v>
      </c>
      <c r="C218" s="38">
        <f>IF(
OR(
AND(Data!D218-Data!D217&lt;0.5,B218=1,B217=1),
AND(Data!D218-Data!D216&lt;0.5,B218=1,B216=1),
AND(Data!D218-Data!D215&lt;0.5,B218=1,B215=1),
AND(Data!D218-Data!D214&lt;0.5,B218=1,B214=1),
AND(Data!D218-Data!D213&lt;0.5,B218=1,B213=1),
AND(Data!D218-Data!D212&lt;0.5,B218=1,B212=1)
),1,0)</f>
        <v>0</v>
      </c>
      <c r="D218" s="38">
        <f>IF(
OR(
AND(Data!D218-Data!D217&lt;1,B218=1,B217=1),
AND(Data!D218-Data!D216&lt;1,B218=1,B216=1),
AND(Data!D218-Data!D215&lt;1,B218=1,B215=1),
AND(Data!D218-Data!D214&lt;1,B218=1,B214=1),
AND(Data!D218-Data!D213&lt;1,B218=1,B213=1),
AND(Data!D218-Data!D212&lt;1,B218=1,B212=1)
),1,0)</f>
        <v>0</v>
      </c>
      <c r="E218" s="38">
        <f>IF(
OR(
AND(Data!D218-Data!D217&lt;1.5,B218=1,B217=1),
AND(Data!D218-Data!D216&lt;1.5,B218=1,B216=1),
AND(Data!D218-Data!D215&lt;1.5,B218=1,B215=1),
AND(Data!D218-Data!D214&lt;1.5,B218=1,B214=1),
AND(Data!D218-Data!D213&lt;1.5,B218=1,B213=1),
AND(Data!D218-Data!D212&lt;1.5,B218=1,B212=1)
),1,0)</f>
        <v>0</v>
      </c>
      <c r="F218" s="38">
        <f>IF(
OR(
AND(Data!D218-Data!D217&lt;2,B218=1,B217=1),
AND(Data!D218-Data!D216&lt;2,B218=1,B216=1),
AND(Data!D218-Data!D215&lt;2,B218=1,B215=1),
AND(Data!D218-Data!D214&lt;2,B218=1,B214=1),
AND(Data!D218-Data!D213&lt;2,B218=1,B213=1),
AND(Data!D218-Data!D212&lt;2,B218=1,B212=1)
),1,0)</f>
        <v>0</v>
      </c>
      <c r="G218" s="38">
        <f>IF(
OR(
AND(Data!D218-Data!D217&lt;2.5,B218=1,B217=1),
AND(Data!D218-Data!D216&lt;2.5,B218=1,B216=1),
AND(Data!D218-Data!D215&lt;2.5,B218=1,B215=1),
AND(Data!D218-Data!D214&lt;2.5,B218=1,B214=1),
AND(Data!D218-Data!D213&lt;2.5,B218=1,B213=1),
AND(Data!D218-Data!D212&lt;2.5,B218=1,B212=1)
),1,0)</f>
        <v>0</v>
      </c>
      <c r="H218" s="38">
        <f>IF(
OR(
AND(Data!D218-Data!D217&lt;3,B218=1,B217=1),
AND(Data!D218-Data!D216&lt;3,B218=1,B216=1),
AND(Data!D218-Data!D215&lt;3,B218=1,B215=1),
AND(Data!D218-Data!D214&lt;3,B218=1,B214=1),
AND(Data!D218-Data!D213&lt;3,B218=1,B213=1),
AND(Data!D218-Data!D212&lt;3,B218=1,B212=1)
),1,0)</f>
        <v>0</v>
      </c>
    </row>
    <row r="219" spans="1:8" x14ac:dyDescent="0.15">
      <c r="A219" s="29">
        <f>Data!A219</f>
        <v>0</v>
      </c>
      <c r="B219" s="38">
        <f>IF(Data!M219=2,1,0)</f>
        <v>0</v>
      </c>
      <c r="C219" s="38">
        <f>IF(
OR(
AND(Data!D219-Data!D218&lt;0.5,B219=1,B218=1),
AND(Data!D219-Data!D217&lt;0.5,B219=1,B217=1),
AND(Data!D219-Data!D216&lt;0.5,B219=1,B216=1),
AND(Data!D219-Data!D215&lt;0.5,B219=1,B215=1),
AND(Data!D219-Data!D214&lt;0.5,B219=1,B214=1),
AND(Data!D219-Data!D213&lt;0.5,B219=1,B213=1)
),1,0)</f>
        <v>0</v>
      </c>
      <c r="D219" s="38">
        <f>IF(
OR(
AND(Data!D219-Data!D218&lt;1,B219=1,B218=1),
AND(Data!D219-Data!D217&lt;1,B219=1,B217=1),
AND(Data!D219-Data!D216&lt;1,B219=1,B216=1),
AND(Data!D219-Data!D215&lt;1,B219=1,B215=1),
AND(Data!D219-Data!D214&lt;1,B219=1,B214=1),
AND(Data!D219-Data!D213&lt;1,B219=1,B213=1)
),1,0)</f>
        <v>0</v>
      </c>
      <c r="E219" s="38">
        <f>IF(
OR(
AND(Data!D219-Data!D218&lt;1.5,B219=1,B218=1),
AND(Data!D219-Data!D217&lt;1.5,B219=1,B217=1),
AND(Data!D219-Data!D216&lt;1.5,B219=1,B216=1),
AND(Data!D219-Data!D215&lt;1.5,B219=1,B215=1),
AND(Data!D219-Data!D214&lt;1.5,B219=1,B214=1),
AND(Data!D219-Data!D213&lt;1.5,B219=1,B213=1)
),1,0)</f>
        <v>0</v>
      </c>
      <c r="F219" s="38">
        <f>IF(
OR(
AND(Data!D219-Data!D218&lt;2,B219=1,B218=1),
AND(Data!D219-Data!D217&lt;2,B219=1,B217=1),
AND(Data!D219-Data!D216&lt;2,B219=1,B216=1),
AND(Data!D219-Data!D215&lt;2,B219=1,B215=1),
AND(Data!D219-Data!D214&lt;2,B219=1,B214=1),
AND(Data!D219-Data!D213&lt;2,B219=1,B213=1)
),1,0)</f>
        <v>0</v>
      </c>
      <c r="G219" s="38">
        <f>IF(
OR(
AND(Data!D219-Data!D218&lt;2.5,B219=1,B218=1),
AND(Data!D219-Data!D217&lt;2.5,B219=1,B217=1),
AND(Data!D219-Data!D216&lt;2.5,B219=1,B216=1),
AND(Data!D219-Data!D215&lt;2.5,B219=1,B215=1),
AND(Data!D219-Data!D214&lt;2.5,B219=1,B214=1),
AND(Data!D219-Data!D213&lt;2.5,B219=1,B213=1)
),1,0)</f>
        <v>0</v>
      </c>
      <c r="H219" s="38">
        <f>IF(
OR(
AND(Data!D219-Data!D218&lt;3,B219=1,B218=1),
AND(Data!D219-Data!D217&lt;3,B219=1,B217=1),
AND(Data!D219-Data!D216&lt;3,B219=1,B216=1),
AND(Data!D219-Data!D215&lt;3,B219=1,B215=1),
AND(Data!D219-Data!D214&lt;3,B219=1,B214=1),
AND(Data!D219-Data!D213&lt;3,B219=1,B213=1)
),1,0)</f>
        <v>0</v>
      </c>
    </row>
    <row r="220" spans="1:8" x14ac:dyDescent="0.15">
      <c r="A220" s="29">
        <f>Data!A220</f>
        <v>0</v>
      </c>
      <c r="B220" s="38">
        <f>IF(Data!M220=2,1,0)</f>
        <v>0</v>
      </c>
      <c r="C220" s="38">
        <f>IF(
OR(
AND(Data!D220-Data!D219&lt;0.5,B220=1,B219=1),
AND(Data!D220-Data!D218&lt;0.5,B220=1,B218=1),
AND(Data!D220-Data!D217&lt;0.5,B220=1,B217=1),
AND(Data!D220-Data!D216&lt;0.5,B220=1,B216=1),
AND(Data!D220-Data!D215&lt;0.5,B220=1,B215=1),
AND(Data!D220-Data!D214&lt;0.5,B220=1,B214=1)
),1,0)</f>
        <v>0</v>
      </c>
      <c r="D220" s="38">
        <f>IF(
OR(
AND(Data!D220-Data!D219&lt;1,B220=1,B219=1),
AND(Data!D220-Data!D218&lt;1,B220=1,B218=1),
AND(Data!D220-Data!D217&lt;1,B220=1,B217=1),
AND(Data!D220-Data!D216&lt;1,B220=1,B216=1),
AND(Data!D220-Data!D215&lt;1,B220=1,B215=1),
AND(Data!D220-Data!D214&lt;1,B220=1,B214=1)
),1,0)</f>
        <v>0</v>
      </c>
      <c r="E220" s="38">
        <f>IF(
OR(
AND(Data!D220-Data!D219&lt;1.5,B220=1,B219=1),
AND(Data!D220-Data!D218&lt;1.5,B220=1,B218=1),
AND(Data!D220-Data!D217&lt;1.5,B220=1,B217=1),
AND(Data!D220-Data!D216&lt;1.5,B220=1,B216=1),
AND(Data!D220-Data!D215&lt;1.5,B220=1,B215=1),
AND(Data!D220-Data!D214&lt;1.5,B220=1,B214=1)
),1,0)</f>
        <v>0</v>
      </c>
      <c r="F220" s="38">
        <f>IF(
OR(
AND(Data!D220-Data!D219&lt;2,B220=1,B219=1),
AND(Data!D220-Data!D218&lt;2,B220=1,B218=1),
AND(Data!D220-Data!D217&lt;2,B220=1,B217=1),
AND(Data!D220-Data!D216&lt;2,B220=1,B216=1),
AND(Data!D220-Data!D215&lt;2,B220=1,B215=1),
AND(Data!D220-Data!D214&lt;2,B220=1,B214=1)
),1,0)</f>
        <v>0</v>
      </c>
      <c r="G220" s="38">
        <f>IF(
OR(
AND(Data!D220-Data!D219&lt;2.5,B220=1,B219=1),
AND(Data!D220-Data!D218&lt;2.5,B220=1,B218=1),
AND(Data!D220-Data!D217&lt;2.5,B220=1,B217=1),
AND(Data!D220-Data!D216&lt;2.5,B220=1,B216=1),
AND(Data!D220-Data!D215&lt;2.5,B220=1,B215=1),
AND(Data!D220-Data!D214&lt;2.5,B220=1,B214=1)
),1,0)</f>
        <v>0</v>
      </c>
      <c r="H220" s="38">
        <f>IF(
OR(
AND(Data!D220-Data!D219&lt;3,B220=1,B219=1),
AND(Data!D220-Data!D218&lt;3,B220=1,B218=1),
AND(Data!D220-Data!D217&lt;3,B220=1,B217=1),
AND(Data!D220-Data!D216&lt;3,B220=1,B216=1),
AND(Data!D220-Data!D215&lt;3,B220=1,B215=1),
AND(Data!D220-Data!D214&lt;3,B220=1,B214=1)
),1,0)</f>
        <v>0</v>
      </c>
    </row>
    <row r="221" spans="1:8" x14ac:dyDescent="0.15">
      <c r="A221" s="29">
        <f>Data!A221</f>
        <v>0</v>
      </c>
      <c r="B221" s="38">
        <f>IF(Data!M221=2,1,0)</f>
        <v>0</v>
      </c>
      <c r="C221" s="38">
        <f>IF(
OR(
AND(Data!D221-Data!D220&lt;0.5,B221=1,B220=1),
AND(Data!D221-Data!D219&lt;0.5,B221=1,B219=1),
AND(Data!D221-Data!D218&lt;0.5,B221=1,B218=1),
AND(Data!D221-Data!D217&lt;0.5,B221=1,B217=1),
AND(Data!D221-Data!D216&lt;0.5,B221=1,B216=1),
AND(Data!D221-Data!D215&lt;0.5,B221=1,B215=1)
),1,0)</f>
        <v>0</v>
      </c>
      <c r="D221" s="38">
        <f>IF(
OR(
AND(Data!D221-Data!D220&lt;1,B221=1,B220=1),
AND(Data!D221-Data!D219&lt;1,B221=1,B219=1),
AND(Data!D221-Data!D218&lt;1,B221=1,B218=1),
AND(Data!D221-Data!D217&lt;1,B221=1,B217=1),
AND(Data!D221-Data!D216&lt;1,B221=1,B216=1),
AND(Data!D221-Data!D215&lt;1,B221=1,B215=1)
),1,0)</f>
        <v>0</v>
      </c>
      <c r="E221" s="38">
        <f>IF(
OR(
AND(Data!D221-Data!D220&lt;1.5,B221=1,B220=1),
AND(Data!D221-Data!D219&lt;1.5,B221=1,B219=1),
AND(Data!D221-Data!D218&lt;1.5,B221=1,B218=1),
AND(Data!D221-Data!D217&lt;1.5,B221=1,B217=1),
AND(Data!D221-Data!D216&lt;1.5,B221=1,B216=1),
AND(Data!D221-Data!D215&lt;1.5,B221=1,B215=1)
),1,0)</f>
        <v>0</v>
      </c>
      <c r="F221" s="38">
        <f>IF(
OR(
AND(Data!D221-Data!D220&lt;2,B221=1,B220=1),
AND(Data!D221-Data!D219&lt;2,B221=1,B219=1),
AND(Data!D221-Data!D218&lt;2,B221=1,B218=1),
AND(Data!D221-Data!D217&lt;2,B221=1,B217=1),
AND(Data!D221-Data!D216&lt;2,B221=1,B216=1),
AND(Data!D221-Data!D215&lt;2,B221=1,B215=1)
),1,0)</f>
        <v>0</v>
      </c>
      <c r="G221" s="38">
        <f>IF(
OR(
AND(Data!D221-Data!D220&lt;2.5,B221=1,B220=1),
AND(Data!D221-Data!D219&lt;2.5,B221=1,B219=1),
AND(Data!D221-Data!D218&lt;2.5,B221=1,B218=1),
AND(Data!D221-Data!D217&lt;2.5,B221=1,B217=1),
AND(Data!D221-Data!D216&lt;2.5,B221=1,B216=1),
AND(Data!D221-Data!D215&lt;2.5,B221=1,B215=1)
),1,0)</f>
        <v>0</v>
      </c>
      <c r="H221" s="38">
        <f>IF(
OR(
AND(Data!D221-Data!D220&lt;3,B221=1,B220=1),
AND(Data!D221-Data!D219&lt;3,B221=1,B219=1),
AND(Data!D221-Data!D218&lt;3,B221=1,B218=1),
AND(Data!D221-Data!D217&lt;3,B221=1,B217=1),
AND(Data!D221-Data!D216&lt;3,B221=1,B216=1),
AND(Data!D221-Data!D215&lt;3,B221=1,B215=1)
),1,0)</f>
        <v>0</v>
      </c>
    </row>
    <row r="222" spans="1:8" x14ac:dyDescent="0.15">
      <c r="A222" s="29">
        <f>Data!A222</f>
        <v>0</v>
      </c>
      <c r="B222" s="38">
        <f>IF(Data!M222=2,1,0)</f>
        <v>0</v>
      </c>
      <c r="C222" s="38">
        <f>IF(
OR(
AND(Data!D222-Data!D221&lt;0.5,B222=1,B221=1),
AND(Data!D222-Data!D220&lt;0.5,B222=1,B220=1),
AND(Data!D222-Data!D219&lt;0.5,B222=1,B219=1),
AND(Data!D222-Data!D218&lt;0.5,B222=1,B218=1),
AND(Data!D222-Data!D217&lt;0.5,B222=1,B217=1),
AND(Data!D222-Data!D216&lt;0.5,B222=1,B216=1)
),1,0)</f>
        <v>0</v>
      </c>
      <c r="D222" s="38">
        <f>IF(
OR(
AND(Data!D222-Data!D221&lt;1,B222=1,B221=1),
AND(Data!D222-Data!D220&lt;1,B222=1,B220=1),
AND(Data!D222-Data!D219&lt;1,B222=1,B219=1),
AND(Data!D222-Data!D218&lt;1,B222=1,B218=1),
AND(Data!D222-Data!D217&lt;1,B222=1,B217=1),
AND(Data!D222-Data!D216&lt;1,B222=1,B216=1)
),1,0)</f>
        <v>0</v>
      </c>
      <c r="E222" s="38">
        <f>IF(
OR(
AND(Data!D222-Data!D221&lt;1.5,B222=1,B221=1),
AND(Data!D222-Data!D220&lt;1.5,B222=1,B220=1),
AND(Data!D222-Data!D219&lt;1.5,B222=1,B219=1),
AND(Data!D222-Data!D218&lt;1.5,B222=1,B218=1),
AND(Data!D222-Data!D217&lt;1.5,B222=1,B217=1),
AND(Data!D222-Data!D216&lt;1.5,B222=1,B216=1)
),1,0)</f>
        <v>0</v>
      </c>
      <c r="F222" s="38">
        <f>IF(
OR(
AND(Data!D222-Data!D221&lt;2,B222=1,B221=1),
AND(Data!D222-Data!D220&lt;2,B222=1,B220=1),
AND(Data!D222-Data!D219&lt;2,B222=1,B219=1),
AND(Data!D222-Data!D218&lt;2,B222=1,B218=1),
AND(Data!D222-Data!D217&lt;2,B222=1,B217=1),
AND(Data!D222-Data!D216&lt;2,B222=1,B216=1)
),1,0)</f>
        <v>0</v>
      </c>
      <c r="G222" s="38">
        <f>IF(
OR(
AND(Data!D222-Data!D221&lt;2.5,B222=1,B221=1),
AND(Data!D222-Data!D220&lt;2.5,B222=1,B220=1),
AND(Data!D222-Data!D219&lt;2.5,B222=1,B219=1),
AND(Data!D222-Data!D218&lt;2.5,B222=1,B218=1),
AND(Data!D222-Data!D217&lt;2.5,B222=1,B217=1),
AND(Data!D222-Data!D216&lt;2.5,B222=1,B216=1)
),1,0)</f>
        <v>0</v>
      </c>
      <c r="H222" s="38">
        <f>IF(
OR(
AND(Data!D222-Data!D221&lt;3,B222=1,B221=1),
AND(Data!D222-Data!D220&lt;3,B222=1,B220=1),
AND(Data!D222-Data!D219&lt;3,B222=1,B219=1),
AND(Data!D222-Data!D218&lt;3,B222=1,B218=1),
AND(Data!D222-Data!D217&lt;3,B222=1,B217=1),
AND(Data!D222-Data!D216&lt;3,B222=1,B216=1)
),1,0)</f>
        <v>0</v>
      </c>
    </row>
    <row r="223" spans="1:8" x14ac:dyDescent="0.15">
      <c r="A223" s="29">
        <f>Data!A223</f>
        <v>0</v>
      </c>
      <c r="B223" s="38">
        <f>IF(Data!M223=2,1,0)</f>
        <v>0</v>
      </c>
      <c r="C223" s="38">
        <f>IF(
OR(
AND(Data!D223-Data!D222&lt;0.5,B223=1,B222=1),
AND(Data!D223-Data!D221&lt;0.5,B223=1,B221=1),
AND(Data!D223-Data!D220&lt;0.5,B223=1,B220=1),
AND(Data!D223-Data!D219&lt;0.5,B223=1,B219=1),
AND(Data!D223-Data!D218&lt;0.5,B223=1,B218=1),
AND(Data!D223-Data!D217&lt;0.5,B223=1,B217=1)
),1,0)</f>
        <v>0</v>
      </c>
      <c r="D223" s="38">
        <f>IF(
OR(
AND(Data!D223-Data!D222&lt;1,B223=1,B222=1),
AND(Data!D223-Data!D221&lt;1,B223=1,B221=1),
AND(Data!D223-Data!D220&lt;1,B223=1,B220=1),
AND(Data!D223-Data!D219&lt;1,B223=1,B219=1),
AND(Data!D223-Data!D218&lt;1,B223=1,B218=1),
AND(Data!D223-Data!D217&lt;1,B223=1,B217=1)
),1,0)</f>
        <v>0</v>
      </c>
      <c r="E223" s="38">
        <f>IF(
OR(
AND(Data!D223-Data!D222&lt;1.5,B223=1,B222=1),
AND(Data!D223-Data!D221&lt;1.5,B223=1,B221=1),
AND(Data!D223-Data!D220&lt;1.5,B223=1,B220=1),
AND(Data!D223-Data!D219&lt;1.5,B223=1,B219=1),
AND(Data!D223-Data!D218&lt;1.5,B223=1,B218=1),
AND(Data!D223-Data!D217&lt;1.5,B223=1,B217=1)
),1,0)</f>
        <v>0</v>
      </c>
      <c r="F223" s="38">
        <f>IF(
OR(
AND(Data!D223-Data!D222&lt;2,B223=1,B222=1),
AND(Data!D223-Data!D221&lt;2,B223=1,B221=1),
AND(Data!D223-Data!D220&lt;2,B223=1,B220=1),
AND(Data!D223-Data!D219&lt;2,B223=1,B219=1),
AND(Data!D223-Data!D218&lt;2,B223=1,B218=1),
AND(Data!D223-Data!D217&lt;2,B223=1,B217=1)
),1,0)</f>
        <v>0</v>
      </c>
      <c r="G223" s="38">
        <f>IF(
OR(
AND(Data!D223-Data!D222&lt;2.5,B223=1,B222=1),
AND(Data!D223-Data!D221&lt;2.5,B223=1,B221=1),
AND(Data!D223-Data!D220&lt;2.5,B223=1,B220=1),
AND(Data!D223-Data!D219&lt;2.5,B223=1,B219=1),
AND(Data!D223-Data!D218&lt;2.5,B223=1,B218=1),
AND(Data!D223-Data!D217&lt;2.5,B223=1,B217=1)
),1,0)</f>
        <v>0</v>
      </c>
      <c r="H223" s="38">
        <f>IF(
OR(
AND(Data!D223-Data!D222&lt;3,B223=1,B222=1),
AND(Data!D223-Data!D221&lt;3,B223=1,B221=1),
AND(Data!D223-Data!D220&lt;3,B223=1,B220=1),
AND(Data!D223-Data!D219&lt;3,B223=1,B219=1),
AND(Data!D223-Data!D218&lt;3,B223=1,B218=1),
AND(Data!D223-Data!D217&lt;3,B223=1,B217=1)
),1,0)</f>
        <v>0</v>
      </c>
    </row>
    <row r="224" spans="1:8" x14ac:dyDescent="0.15">
      <c r="A224" s="29">
        <f>Data!A224</f>
        <v>0</v>
      </c>
      <c r="B224" s="38">
        <f>IF(Data!M224=2,1,0)</f>
        <v>0</v>
      </c>
      <c r="C224" s="38">
        <f>IF(
OR(
AND(Data!D224-Data!D223&lt;0.5,B224=1,B223=1),
AND(Data!D224-Data!D222&lt;0.5,B224=1,B222=1),
AND(Data!D224-Data!D221&lt;0.5,B224=1,B221=1),
AND(Data!D224-Data!D220&lt;0.5,B224=1,B220=1),
AND(Data!D224-Data!D219&lt;0.5,B224=1,B219=1),
AND(Data!D224-Data!D218&lt;0.5,B224=1,B218=1)
),1,0)</f>
        <v>0</v>
      </c>
      <c r="D224" s="38">
        <f>IF(
OR(
AND(Data!D224-Data!D223&lt;1,B224=1,B223=1),
AND(Data!D224-Data!D222&lt;1,B224=1,B222=1),
AND(Data!D224-Data!D221&lt;1,B224=1,B221=1),
AND(Data!D224-Data!D220&lt;1,B224=1,B220=1),
AND(Data!D224-Data!D219&lt;1,B224=1,B219=1),
AND(Data!D224-Data!D218&lt;1,B224=1,B218=1)
),1,0)</f>
        <v>0</v>
      </c>
      <c r="E224" s="38">
        <f>IF(
OR(
AND(Data!D224-Data!D223&lt;1.5,B224=1,B223=1),
AND(Data!D224-Data!D222&lt;1.5,B224=1,B222=1),
AND(Data!D224-Data!D221&lt;1.5,B224=1,B221=1),
AND(Data!D224-Data!D220&lt;1.5,B224=1,B220=1),
AND(Data!D224-Data!D219&lt;1.5,B224=1,B219=1),
AND(Data!D224-Data!D218&lt;1.5,B224=1,B218=1)
),1,0)</f>
        <v>0</v>
      </c>
      <c r="F224" s="38">
        <f>IF(
OR(
AND(Data!D224-Data!D223&lt;2,B224=1,B223=1),
AND(Data!D224-Data!D222&lt;2,B224=1,B222=1),
AND(Data!D224-Data!D221&lt;2,B224=1,B221=1),
AND(Data!D224-Data!D220&lt;2,B224=1,B220=1),
AND(Data!D224-Data!D219&lt;2,B224=1,B219=1),
AND(Data!D224-Data!D218&lt;2,B224=1,B218=1)
),1,0)</f>
        <v>0</v>
      </c>
      <c r="G224" s="38">
        <f>IF(
OR(
AND(Data!D224-Data!D223&lt;2.5,B224=1,B223=1),
AND(Data!D224-Data!D222&lt;2.5,B224=1,B222=1),
AND(Data!D224-Data!D221&lt;2.5,B224=1,B221=1),
AND(Data!D224-Data!D220&lt;2.5,B224=1,B220=1),
AND(Data!D224-Data!D219&lt;2.5,B224=1,B219=1),
AND(Data!D224-Data!D218&lt;2.5,B224=1,B218=1)
),1,0)</f>
        <v>0</v>
      </c>
      <c r="H224" s="38">
        <f>IF(
OR(
AND(Data!D224-Data!D223&lt;3,B224=1,B223=1),
AND(Data!D224-Data!D222&lt;3,B224=1,B222=1),
AND(Data!D224-Data!D221&lt;3,B224=1,B221=1),
AND(Data!D224-Data!D220&lt;3,B224=1,B220=1),
AND(Data!D224-Data!D219&lt;3,B224=1,B219=1),
AND(Data!D224-Data!D218&lt;3,B224=1,B218=1)
),1,0)</f>
        <v>0</v>
      </c>
    </row>
    <row r="225" spans="1:8" x14ac:dyDescent="0.15">
      <c r="A225" s="29">
        <f>Data!A225</f>
        <v>0</v>
      </c>
      <c r="B225" s="38">
        <f>IF(Data!M225=2,1,0)</f>
        <v>0</v>
      </c>
      <c r="C225" s="38">
        <f>IF(
OR(
AND(Data!D225-Data!D224&lt;0.5,B225=1,B224=1),
AND(Data!D225-Data!D223&lt;0.5,B225=1,B223=1),
AND(Data!D225-Data!D222&lt;0.5,B225=1,B222=1),
AND(Data!D225-Data!D221&lt;0.5,B225=1,B221=1),
AND(Data!D225-Data!D220&lt;0.5,B225=1,B220=1),
AND(Data!D225-Data!D219&lt;0.5,B225=1,B219=1)
),1,0)</f>
        <v>0</v>
      </c>
      <c r="D225" s="38">
        <f>IF(
OR(
AND(Data!D225-Data!D224&lt;1,B225=1,B224=1),
AND(Data!D225-Data!D223&lt;1,B225=1,B223=1),
AND(Data!D225-Data!D222&lt;1,B225=1,B222=1),
AND(Data!D225-Data!D221&lt;1,B225=1,B221=1),
AND(Data!D225-Data!D220&lt;1,B225=1,B220=1),
AND(Data!D225-Data!D219&lt;1,B225=1,B219=1)
),1,0)</f>
        <v>0</v>
      </c>
      <c r="E225" s="38">
        <f>IF(
OR(
AND(Data!D225-Data!D224&lt;1.5,B225=1,B224=1),
AND(Data!D225-Data!D223&lt;1.5,B225=1,B223=1),
AND(Data!D225-Data!D222&lt;1.5,B225=1,B222=1),
AND(Data!D225-Data!D221&lt;1.5,B225=1,B221=1),
AND(Data!D225-Data!D220&lt;1.5,B225=1,B220=1),
AND(Data!D225-Data!D219&lt;1.5,B225=1,B219=1)
),1,0)</f>
        <v>0</v>
      </c>
      <c r="F225" s="38">
        <f>IF(
OR(
AND(Data!D225-Data!D224&lt;2,B225=1,B224=1),
AND(Data!D225-Data!D223&lt;2,B225=1,B223=1),
AND(Data!D225-Data!D222&lt;2,B225=1,B222=1),
AND(Data!D225-Data!D221&lt;2,B225=1,B221=1),
AND(Data!D225-Data!D220&lt;2,B225=1,B220=1),
AND(Data!D225-Data!D219&lt;2,B225=1,B219=1)
),1,0)</f>
        <v>0</v>
      </c>
      <c r="G225" s="38">
        <f>IF(
OR(
AND(Data!D225-Data!D224&lt;2.5,B225=1,B224=1),
AND(Data!D225-Data!D223&lt;2.5,B225=1,B223=1),
AND(Data!D225-Data!D222&lt;2.5,B225=1,B222=1),
AND(Data!D225-Data!D221&lt;2.5,B225=1,B221=1),
AND(Data!D225-Data!D220&lt;2.5,B225=1,B220=1),
AND(Data!D225-Data!D219&lt;2.5,B225=1,B219=1)
),1,0)</f>
        <v>0</v>
      </c>
      <c r="H225" s="38">
        <f>IF(
OR(
AND(Data!D225-Data!D224&lt;3,B225=1,B224=1),
AND(Data!D225-Data!D223&lt;3,B225=1,B223=1),
AND(Data!D225-Data!D222&lt;3,B225=1,B222=1),
AND(Data!D225-Data!D221&lt;3,B225=1,B221=1),
AND(Data!D225-Data!D220&lt;3,B225=1,B220=1),
AND(Data!D225-Data!D219&lt;3,B225=1,B219=1)
),1,0)</f>
        <v>0</v>
      </c>
    </row>
    <row r="226" spans="1:8" x14ac:dyDescent="0.15">
      <c r="A226" s="29">
        <f>Data!A226</f>
        <v>0</v>
      </c>
      <c r="B226" s="38">
        <f>IF(Data!M226=2,1,0)</f>
        <v>0</v>
      </c>
      <c r="C226" s="38">
        <f>IF(
OR(
AND(Data!D226-Data!D225&lt;0.5,B226=1,B225=1),
AND(Data!D226-Data!D224&lt;0.5,B226=1,B224=1),
AND(Data!D226-Data!D223&lt;0.5,B226=1,B223=1),
AND(Data!D226-Data!D222&lt;0.5,B226=1,B222=1),
AND(Data!D226-Data!D221&lt;0.5,B226=1,B221=1),
AND(Data!D226-Data!D220&lt;0.5,B226=1,B220=1)
),1,0)</f>
        <v>0</v>
      </c>
      <c r="D226" s="38">
        <f>IF(
OR(
AND(Data!D226-Data!D225&lt;1,B226=1,B225=1),
AND(Data!D226-Data!D224&lt;1,B226=1,B224=1),
AND(Data!D226-Data!D223&lt;1,B226=1,B223=1),
AND(Data!D226-Data!D222&lt;1,B226=1,B222=1),
AND(Data!D226-Data!D221&lt;1,B226=1,B221=1),
AND(Data!D226-Data!D220&lt;1,B226=1,B220=1)
),1,0)</f>
        <v>0</v>
      </c>
      <c r="E226" s="38">
        <f>IF(
OR(
AND(Data!D226-Data!D225&lt;1.5,B226=1,B225=1),
AND(Data!D226-Data!D224&lt;1.5,B226=1,B224=1),
AND(Data!D226-Data!D223&lt;1.5,B226=1,B223=1),
AND(Data!D226-Data!D222&lt;1.5,B226=1,B222=1),
AND(Data!D226-Data!D221&lt;1.5,B226=1,B221=1),
AND(Data!D226-Data!D220&lt;1.5,B226=1,B220=1)
),1,0)</f>
        <v>0</v>
      </c>
      <c r="F226" s="38">
        <f>IF(
OR(
AND(Data!D226-Data!D225&lt;2,B226=1,B225=1),
AND(Data!D226-Data!D224&lt;2,B226=1,B224=1),
AND(Data!D226-Data!D223&lt;2,B226=1,B223=1),
AND(Data!D226-Data!D222&lt;2,B226=1,B222=1),
AND(Data!D226-Data!D221&lt;2,B226=1,B221=1),
AND(Data!D226-Data!D220&lt;2,B226=1,B220=1)
),1,0)</f>
        <v>0</v>
      </c>
      <c r="G226" s="38">
        <f>IF(
OR(
AND(Data!D226-Data!D225&lt;2.5,B226=1,B225=1),
AND(Data!D226-Data!D224&lt;2.5,B226=1,B224=1),
AND(Data!D226-Data!D223&lt;2.5,B226=1,B223=1),
AND(Data!D226-Data!D222&lt;2.5,B226=1,B222=1),
AND(Data!D226-Data!D221&lt;2.5,B226=1,B221=1),
AND(Data!D226-Data!D220&lt;2.5,B226=1,B220=1)
),1,0)</f>
        <v>0</v>
      </c>
      <c r="H226" s="38">
        <f>IF(
OR(
AND(Data!D226-Data!D225&lt;3,B226=1,B225=1),
AND(Data!D226-Data!D224&lt;3,B226=1,B224=1),
AND(Data!D226-Data!D223&lt;3,B226=1,B223=1),
AND(Data!D226-Data!D222&lt;3,B226=1,B222=1),
AND(Data!D226-Data!D221&lt;3,B226=1,B221=1),
AND(Data!D226-Data!D220&lt;3,B226=1,B220=1)
),1,0)</f>
        <v>0</v>
      </c>
    </row>
    <row r="227" spans="1:8" x14ac:dyDescent="0.15">
      <c r="A227" s="29">
        <f>Data!A227</f>
        <v>0</v>
      </c>
      <c r="B227" s="38">
        <f>IF(Data!M227=2,1,0)</f>
        <v>0</v>
      </c>
      <c r="C227" s="38">
        <f>IF(
OR(
AND(Data!D227-Data!D226&lt;0.5,B227=1,B226=1),
AND(Data!D227-Data!D225&lt;0.5,B227=1,B225=1),
AND(Data!D227-Data!D224&lt;0.5,B227=1,B224=1),
AND(Data!D227-Data!D223&lt;0.5,B227=1,B223=1),
AND(Data!D227-Data!D222&lt;0.5,B227=1,B222=1),
AND(Data!D227-Data!D221&lt;0.5,B227=1,B221=1)
),1,0)</f>
        <v>0</v>
      </c>
      <c r="D227" s="38">
        <f>IF(
OR(
AND(Data!D227-Data!D226&lt;1,B227=1,B226=1),
AND(Data!D227-Data!D225&lt;1,B227=1,B225=1),
AND(Data!D227-Data!D224&lt;1,B227=1,B224=1),
AND(Data!D227-Data!D223&lt;1,B227=1,B223=1),
AND(Data!D227-Data!D222&lt;1,B227=1,B222=1),
AND(Data!D227-Data!D221&lt;1,B227=1,B221=1)
),1,0)</f>
        <v>0</v>
      </c>
      <c r="E227" s="38">
        <f>IF(
OR(
AND(Data!D227-Data!D226&lt;1.5,B227=1,B226=1),
AND(Data!D227-Data!D225&lt;1.5,B227=1,B225=1),
AND(Data!D227-Data!D224&lt;1.5,B227=1,B224=1),
AND(Data!D227-Data!D223&lt;1.5,B227=1,B223=1),
AND(Data!D227-Data!D222&lt;1.5,B227=1,B222=1),
AND(Data!D227-Data!D221&lt;1.5,B227=1,B221=1)
),1,0)</f>
        <v>0</v>
      </c>
      <c r="F227" s="38">
        <f>IF(
OR(
AND(Data!D227-Data!D226&lt;2,B227=1,B226=1),
AND(Data!D227-Data!D225&lt;2,B227=1,B225=1),
AND(Data!D227-Data!D224&lt;2,B227=1,B224=1),
AND(Data!D227-Data!D223&lt;2,B227=1,B223=1),
AND(Data!D227-Data!D222&lt;2,B227=1,B222=1),
AND(Data!D227-Data!D221&lt;2,B227=1,B221=1)
),1,0)</f>
        <v>0</v>
      </c>
      <c r="G227" s="38">
        <f>IF(
OR(
AND(Data!D227-Data!D226&lt;2.5,B227=1,B226=1),
AND(Data!D227-Data!D225&lt;2.5,B227=1,B225=1),
AND(Data!D227-Data!D224&lt;2.5,B227=1,B224=1),
AND(Data!D227-Data!D223&lt;2.5,B227=1,B223=1),
AND(Data!D227-Data!D222&lt;2.5,B227=1,B222=1),
AND(Data!D227-Data!D221&lt;2.5,B227=1,B221=1)
),1,0)</f>
        <v>0</v>
      </c>
      <c r="H227" s="38">
        <f>IF(
OR(
AND(Data!D227-Data!D226&lt;3,B227=1,B226=1),
AND(Data!D227-Data!D225&lt;3,B227=1,B225=1),
AND(Data!D227-Data!D224&lt;3,B227=1,B224=1),
AND(Data!D227-Data!D223&lt;3,B227=1,B223=1),
AND(Data!D227-Data!D222&lt;3,B227=1,B222=1),
AND(Data!D227-Data!D221&lt;3,B227=1,B221=1)
),1,0)</f>
        <v>0</v>
      </c>
    </row>
    <row r="228" spans="1:8" x14ac:dyDescent="0.15">
      <c r="A228" s="29">
        <f>Data!A228</f>
        <v>0</v>
      </c>
      <c r="B228" s="38">
        <f>IF(Data!M228=2,1,0)</f>
        <v>0</v>
      </c>
      <c r="C228" s="38">
        <f>IF(
OR(
AND(Data!D228-Data!D227&lt;0.5,B228=1,B227=1),
AND(Data!D228-Data!D226&lt;0.5,B228=1,B226=1),
AND(Data!D228-Data!D225&lt;0.5,B228=1,B225=1),
AND(Data!D228-Data!D224&lt;0.5,B228=1,B224=1),
AND(Data!D228-Data!D223&lt;0.5,B228=1,B223=1),
AND(Data!D228-Data!D222&lt;0.5,B228=1,B222=1)
),1,0)</f>
        <v>0</v>
      </c>
      <c r="D228" s="38">
        <f>IF(
OR(
AND(Data!D228-Data!D227&lt;1,B228=1,B227=1),
AND(Data!D228-Data!D226&lt;1,B228=1,B226=1),
AND(Data!D228-Data!D225&lt;1,B228=1,B225=1),
AND(Data!D228-Data!D224&lt;1,B228=1,B224=1),
AND(Data!D228-Data!D223&lt;1,B228=1,B223=1),
AND(Data!D228-Data!D222&lt;1,B228=1,B222=1)
),1,0)</f>
        <v>0</v>
      </c>
      <c r="E228" s="38">
        <f>IF(
OR(
AND(Data!D228-Data!D227&lt;1.5,B228=1,B227=1),
AND(Data!D228-Data!D226&lt;1.5,B228=1,B226=1),
AND(Data!D228-Data!D225&lt;1.5,B228=1,B225=1),
AND(Data!D228-Data!D224&lt;1.5,B228=1,B224=1),
AND(Data!D228-Data!D223&lt;1.5,B228=1,B223=1),
AND(Data!D228-Data!D222&lt;1.5,B228=1,B222=1)
),1,0)</f>
        <v>0</v>
      </c>
      <c r="F228" s="38">
        <f>IF(
OR(
AND(Data!D228-Data!D227&lt;2,B228=1,B227=1),
AND(Data!D228-Data!D226&lt;2,B228=1,B226=1),
AND(Data!D228-Data!D225&lt;2,B228=1,B225=1),
AND(Data!D228-Data!D224&lt;2,B228=1,B224=1),
AND(Data!D228-Data!D223&lt;2,B228=1,B223=1),
AND(Data!D228-Data!D222&lt;2,B228=1,B222=1)
),1,0)</f>
        <v>0</v>
      </c>
      <c r="G228" s="38">
        <f>IF(
OR(
AND(Data!D228-Data!D227&lt;2.5,B228=1,B227=1),
AND(Data!D228-Data!D226&lt;2.5,B228=1,B226=1),
AND(Data!D228-Data!D225&lt;2.5,B228=1,B225=1),
AND(Data!D228-Data!D224&lt;2.5,B228=1,B224=1),
AND(Data!D228-Data!D223&lt;2.5,B228=1,B223=1),
AND(Data!D228-Data!D222&lt;2.5,B228=1,B222=1)
),1,0)</f>
        <v>0</v>
      </c>
      <c r="H228" s="38">
        <f>IF(
OR(
AND(Data!D228-Data!D227&lt;3,B228=1,B227=1),
AND(Data!D228-Data!D226&lt;3,B228=1,B226=1),
AND(Data!D228-Data!D225&lt;3,B228=1,B225=1),
AND(Data!D228-Data!D224&lt;3,B228=1,B224=1),
AND(Data!D228-Data!D223&lt;3,B228=1,B223=1),
AND(Data!D228-Data!D222&lt;3,B228=1,B222=1)
),1,0)</f>
        <v>0</v>
      </c>
    </row>
    <row r="229" spans="1:8" x14ac:dyDescent="0.15">
      <c r="A229" s="29">
        <f>Data!A229</f>
        <v>0</v>
      </c>
      <c r="B229" s="38">
        <f>IF(Data!M229=2,1,0)</f>
        <v>0</v>
      </c>
      <c r="C229" s="38">
        <f>IF(
OR(
AND(Data!D229-Data!D228&lt;0.5,B229=1,B228=1),
AND(Data!D229-Data!D227&lt;0.5,B229=1,B227=1),
AND(Data!D229-Data!D226&lt;0.5,B229=1,B226=1),
AND(Data!D229-Data!D225&lt;0.5,B229=1,B225=1),
AND(Data!D229-Data!D224&lt;0.5,B229=1,B224=1),
AND(Data!D229-Data!D223&lt;0.5,B229=1,B223=1)
),1,0)</f>
        <v>0</v>
      </c>
      <c r="D229" s="38">
        <f>IF(
OR(
AND(Data!D229-Data!D228&lt;1,B229=1,B228=1),
AND(Data!D229-Data!D227&lt;1,B229=1,B227=1),
AND(Data!D229-Data!D226&lt;1,B229=1,B226=1),
AND(Data!D229-Data!D225&lt;1,B229=1,B225=1),
AND(Data!D229-Data!D224&lt;1,B229=1,B224=1),
AND(Data!D229-Data!D223&lt;1,B229=1,B223=1)
),1,0)</f>
        <v>0</v>
      </c>
      <c r="E229" s="38">
        <f>IF(
OR(
AND(Data!D229-Data!D228&lt;1.5,B229=1,B228=1),
AND(Data!D229-Data!D227&lt;1.5,B229=1,B227=1),
AND(Data!D229-Data!D226&lt;1.5,B229=1,B226=1),
AND(Data!D229-Data!D225&lt;1.5,B229=1,B225=1),
AND(Data!D229-Data!D224&lt;1.5,B229=1,B224=1),
AND(Data!D229-Data!D223&lt;1.5,B229=1,B223=1)
),1,0)</f>
        <v>0</v>
      </c>
      <c r="F229" s="38">
        <f>IF(
OR(
AND(Data!D229-Data!D228&lt;2,B229=1,B228=1),
AND(Data!D229-Data!D227&lt;2,B229=1,B227=1),
AND(Data!D229-Data!D226&lt;2,B229=1,B226=1),
AND(Data!D229-Data!D225&lt;2,B229=1,B225=1),
AND(Data!D229-Data!D224&lt;2,B229=1,B224=1),
AND(Data!D229-Data!D223&lt;2,B229=1,B223=1)
),1,0)</f>
        <v>0</v>
      </c>
      <c r="G229" s="38">
        <f>IF(
OR(
AND(Data!D229-Data!D228&lt;2.5,B229=1,B228=1),
AND(Data!D229-Data!D227&lt;2.5,B229=1,B227=1),
AND(Data!D229-Data!D226&lt;2.5,B229=1,B226=1),
AND(Data!D229-Data!D225&lt;2.5,B229=1,B225=1),
AND(Data!D229-Data!D224&lt;2.5,B229=1,B224=1),
AND(Data!D229-Data!D223&lt;2.5,B229=1,B223=1)
),1,0)</f>
        <v>0</v>
      </c>
      <c r="H229" s="38">
        <f>IF(
OR(
AND(Data!D229-Data!D228&lt;3,B229=1,B228=1),
AND(Data!D229-Data!D227&lt;3,B229=1,B227=1),
AND(Data!D229-Data!D226&lt;3,B229=1,B226=1),
AND(Data!D229-Data!D225&lt;3,B229=1,B225=1),
AND(Data!D229-Data!D224&lt;3,B229=1,B224=1),
AND(Data!D229-Data!D223&lt;3,B229=1,B223=1)
),1,0)</f>
        <v>0</v>
      </c>
    </row>
    <row r="230" spans="1:8" x14ac:dyDescent="0.15">
      <c r="A230" s="29">
        <f>Data!A230</f>
        <v>0</v>
      </c>
      <c r="B230" s="38">
        <f>IF(Data!M230=2,1,0)</f>
        <v>0</v>
      </c>
      <c r="C230" s="38">
        <f>IF(
OR(
AND(Data!D230-Data!D229&lt;0.5,B230=1,B229=1),
AND(Data!D230-Data!D228&lt;0.5,B230=1,B228=1),
AND(Data!D230-Data!D227&lt;0.5,B230=1,B227=1),
AND(Data!D230-Data!D226&lt;0.5,B230=1,B226=1),
AND(Data!D230-Data!D225&lt;0.5,B230=1,B225=1),
AND(Data!D230-Data!D224&lt;0.5,B230=1,B224=1)
),1,0)</f>
        <v>0</v>
      </c>
      <c r="D230" s="38">
        <f>IF(
OR(
AND(Data!D230-Data!D229&lt;1,B230=1,B229=1),
AND(Data!D230-Data!D228&lt;1,B230=1,B228=1),
AND(Data!D230-Data!D227&lt;1,B230=1,B227=1),
AND(Data!D230-Data!D226&lt;1,B230=1,B226=1),
AND(Data!D230-Data!D225&lt;1,B230=1,B225=1),
AND(Data!D230-Data!D224&lt;1,B230=1,B224=1)
),1,0)</f>
        <v>0</v>
      </c>
      <c r="E230" s="38">
        <f>IF(
OR(
AND(Data!D230-Data!D229&lt;1.5,B230=1,B229=1),
AND(Data!D230-Data!D228&lt;1.5,B230=1,B228=1),
AND(Data!D230-Data!D227&lt;1.5,B230=1,B227=1),
AND(Data!D230-Data!D226&lt;1.5,B230=1,B226=1),
AND(Data!D230-Data!D225&lt;1.5,B230=1,B225=1),
AND(Data!D230-Data!D224&lt;1.5,B230=1,B224=1)
),1,0)</f>
        <v>0</v>
      </c>
      <c r="F230" s="38">
        <f>IF(
OR(
AND(Data!D230-Data!D229&lt;2,B230=1,B229=1),
AND(Data!D230-Data!D228&lt;2,B230=1,B228=1),
AND(Data!D230-Data!D227&lt;2,B230=1,B227=1),
AND(Data!D230-Data!D226&lt;2,B230=1,B226=1),
AND(Data!D230-Data!D225&lt;2,B230=1,B225=1),
AND(Data!D230-Data!D224&lt;2,B230=1,B224=1)
),1,0)</f>
        <v>0</v>
      </c>
      <c r="G230" s="38">
        <f>IF(
OR(
AND(Data!D230-Data!D229&lt;2.5,B230=1,B229=1),
AND(Data!D230-Data!D228&lt;2.5,B230=1,B228=1),
AND(Data!D230-Data!D227&lt;2.5,B230=1,B227=1),
AND(Data!D230-Data!D226&lt;2.5,B230=1,B226=1),
AND(Data!D230-Data!D225&lt;2.5,B230=1,B225=1),
AND(Data!D230-Data!D224&lt;2.5,B230=1,B224=1)
),1,0)</f>
        <v>0</v>
      </c>
      <c r="H230" s="38">
        <f>IF(
OR(
AND(Data!D230-Data!D229&lt;3,B230=1,B229=1),
AND(Data!D230-Data!D228&lt;3,B230=1,B228=1),
AND(Data!D230-Data!D227&lt;3,B230=1,B227=1),
AND(Data!D230-Data!D226&lt;3,B230=1,B226=1),
AND(Data!D230-Data!D225&lt;3,B230=1,B225=1),
AND(Data!D230-Data!D224&lt;3,B230=1,B224=1)
),1,0)</f>
        <v>0</v>
      </c>
    </row>
    <row r="231" spans="1:8" x14ac:dyDescent="0.15">
      <c r="A231" s="29">
        <f>Data!A231</f>
        <v>0</v>
      </c>
      <c r="B231" s="38">
        <f>IF(Data!M231=2,1,0)</f>
        <v>0</v>
      </c>
      <c r="C231" s="38">
        <f>IF(
OR(
AND(Data!D231-Data!D230&lt;0.5,B231=1,B230=1),
AND(Data!D231-Data!D229&lt;0.5,B231=1,B229=1),
AND(Data!D231-Data!D228&lt;0.5,B231=1,B228=1),
AND(Data!D231-Data!D227&lt;0.5,B231=1,B227=1),
AND(Data!D231-Data!D226&lt;0.5,B231=1,B226=1),
AND(Data!D231-Data!D225&lt;0.5,B231=1,B225=1)
),1,0)</f>
        <v>0</v>
      </c>
      <c r="D231" s="38">
        <f>IF(
OR(
AND(Data!D231-Data!D230&lt;1,B231=1,B230=1),
AND(Data!D231-Data!D229&lt;1,B231=1,B229=1),
AND(Data!D231-Data!D228&lt;1,B231=1,B228=1),
AND(Data!D231-Data!D227&lt;1,B231=1,B227=1),
AND(Data!D231-Data!D226&lt;1,B231=1,B226=1),
AND(Data!D231-Data!D225&lt;1,B231=1,B225=1)
),1,0)</f>
        <v>0</v>
      </c>
      <c r="E231" s="38">
        <f>IF(
OR(
AND(Data!D231-Data!D230&lt;1.5,B231=1,B230=1),
AND(Data!D231-Data!D229&lt;1.5,B231=1,B229=1),
AND(Data!D231-Data!D228&lt;1.5,B231=1,B228=1),
AND(Data!D231-Data!D227&lt;1.5,B231=1,B227=1),
AND(Data!D231-Data!D226&lt;1.5,B231=1,B226=1),
AND(Data!D231-Data!D225&lt;1.5,B231=1,B225=1)
),1,0)</f>
        <v>0</v>
      </c>
      <c r="F231" s="38">
        <f>IF(
OR(
AND(Data!D231-Data!D230&lt;2,B231=1,B230=1),
AND(Data!D231-Data!D229&lt;2,B231=1,B229=1),
AND(Data!D231-Data!D228&lt;2,B231=1,B228=1),
AND(Data!D231-Data!D227&lt;2,B231=1,B227=1),
AND(Data!D231-Data!D226&lt;2,B231=1,B226=1),
AND(Data!D231-Data!D225&lt;2,B231=1,B225=1)
),1,0)</f>
        <v>0</v>
      </c>
      <c r="G231" s="38">
        <f>IF(
OR(
AND(Data!D231-Data!D230&lt;2.5,B231=1,B230=1),
AND(Data!D231-Data!D229&lt;2.5,B231=1,B229=1),
AND(Data!D231-Data!D228&lt;2.5,B231=1,B228=1),
AND(Data!D231-Data!D227&lt;2.5,B231=1,B227=1),
AND(Data!D231-Data!D226&lt;2.5,B231=1,B226=1),
AND(Data!D231-Data!D225&lt;2.5,B231=1,B225=1)
),1,0)</f>
        <v>0</v>
      </c>
      <c r="H231" s="38">
        <f>IF(
OR(
AND(Data!D231-Data!D230&lt;3,B231=1,B230=1),
AND(Data!D231-Data!D229&lt;3,B231=1,B229=1),
AND(Data!D231-Data!D228&lt;3,B231=1,B228=1),
AND(Data!D231-Data!D227&lt;3,B231=1,B227=1),
AND(Data!D231-Data!D226&lt;3,B231=1,B226=1),
AND(Data!D231-Data!D225&lt;3,B231=1,B225=1)
),1,0)</f>
        <v>0</v>
      </c>
    </row>
    <row r="232" spans="1:8" x14ac:dyDescent="0.15">
      <c r="A232" s="29">
        <f>Data!A232</f>
        <v>0</v>
      </c>
      <c r="B232" s="38">
        <f>IF(Data!M232=2,1,0)</f>
        <v>0</v>
      </c>
      <c r="C232" s="38">
        <f>IF(
OR(
AND(Data!D232-Data!D231&lt;0.5,B232=1,B231=1),
AND(Data!D232-Data!D230&lt;0.5,B232=1,B230=1),
AND(Data!D232-Data!D229&lt;0.5,B232=1,B229=1),
AND(Data!D232-Data!D228&lt;0.5,B232=1,B228=1),
AND(Data!D232-Data!D227&lt;0.5,B232=1,B227=1),
AND(Data!D232-Data!D226&lt;0.5,B232=1,B226=1)
),1,0)</f>
        <v>0</v>
      </c>
      <c r="D232" s="38">
        <f>IF(
OR(
AND(Data!D232-Data!D231&lt;1,B232=1,B231=1),
AND(Data!D232-Data!D230&lt;1,B232=1,B230=1),
AND(Data!D232-Data!D229&lt;1,B232=1,B229=1),
AND(Data!D232-Data!D228&lt;1,B232=1,B228=1),
AND(Data!D232-Data!D227&lt;1,B232=1,B227=1),
AND(Data!D232-Data!D226&lt;1,B232=1,B226=1)
),1,0)</f>
        <v>0</v>
      </c>
      <c r="E232" s="38">
        <f>IF(
OR(
AND(Data!D232-Data!D231&lt;1.5,B232=1,B231=1),
AND(Data!D232-Data!D230&lt;1.5,B232=1,B230=1),
AND(Data!D232-Data!D229&lt;1.5,B232=1,B229=1),
AND(Data!D232-Data!D228&lt;1.5,B232=1,B228=1),
AND(Data!D232-Data!D227&lt;1.5,B232=1,B227=1),
AND(Data!D232-Data!D226&lt;1.5,B232=1,B226=1)
),1,0)</f>
        <v>0</v>
      </c>
      <c r="F232" s="38">
        <f>IF(
OR(
AND(Data!D232-Data!D231&lt;2,B232=1,B231=1),
AND(Data!D232-Data!D230&lt;2,B232=1,B230=1),
AND(Data!D232-Data!D229&lt;2,B232=1,B229=1),
AND(Data!D232-Data!D228&lt;2,B232=1,B228=1),
AND(Data!D232-Data!D227&lt;2,B232=1,B227=1),
AND(Data!D232-Data!D226&lt;2,B232=1,B226=1)
),1,0)</f>
        <v>0</v>
      </c>
      <c r="G232" s="38">
        <f>IF(
OR(
AND(Data!D232-Data!D231&lt;2.5,B232=1,B231=1),
AND(Data!D232-Data!D230&lt;2.5,B232=1,B230=1),
AND(Data!D232-Data!D229&lt;2.5,B232=1,B229=1),
AND(Data!D232-Data!D228&lt;2.5,B232=1,B228=1),
AND(Data!D232-Data!D227&lt;2.5,B232=1,B227=1),
AND(Data!D232-Data!D226&lt;2.5,B232=1,B226=1)
),1,0)</f>
        <v>0</v>
      </c>
      <c r="H232" s="38">
        <f>IF(
OR(
AND(Data!D232-Data!D231&lt;3,B232=1,B231=1),
AND(Data!D232-Data!D230&lt;3,B232=1,B230=1),
AND(Data!D232-Data!D229&lt;3,B232=1,B229=1),
AND(Data!D232-Data!D228&lt;3,B232=1,B228=1),
AND(Data!D232-Data!D227&lt;3,B232=1,B227=1),
AND(Data!D232-Data!D226&lt;3,B232=1,B226=1)
),1,0)</f>
        <v>0</v>
      </c>
    </row>
    <row r="233" spans="1:8" x14ac:dyDescent="0.15">
      <c r="A233" s="29">
        <f>Data!A233</f>
        <v>0</v>
      </c>
      <c r="B233" s="38">
        <f>IF(Data!M233=2,1,0)</f>
        <v>0</v>
      </c>
      <c r="C233" s="38">
        <f>IF(
OR(
AND(Data!D233-Data!D232&lt;0.5,B233=1,B232=1),
AND(Data!D233-Data!D231&lt;0.5,B233=1,B231=1),
AND(Data!D233-Data!D230&lt;0.5,B233=1,B230=1),
AND(Data!D233-Data!D229&lt;0.5,B233=1,B229=1),
AND(Data!D233-Data!D228&lt;0.5,B233=1,B228=1),
AND(Data!D233-Data!D227&lt;0.5,B233=1,B227=1)
),1,0)</f>
        <v>0</v>
      </c>
      <c r="D233" s="38">
        <f>IF(
OR(
AND(Data!D233-Data!D232&lt;1,B233=1,B232=1),
AND(Data!D233-Data!D231&lt;1,B233=1,B231=1),
AND(Data!D233-Data!D230&lt;1,B233=1,B230=1),
AND(Data!D233-Data!D229&lt;1,B233=1,B229=1),
AND(Data!D233-Data!D228&lt;1,B233=1,B228=1),
AND(Data!D233-Data!D227&lt;1,B233=1,B227=1)
),1,0)</f>
        <v>0</v>
      </c>
      <c r="E233" s="38">
        <f>IF(
OR(
AND(Data!D233-Data!D232&lt;1.5,B233=1,B232=1),
AND(Data!D233-Data!D231&lt;1.5,B233=1,B231=1),
AND(Data!D233-Data!D230&lt;1.5,B233=1,B230=1),
AND(Data!D233-Data!D229&lt;1.5,B233=1,B229=1),
AND(Data!D233-Data!D228&lt;1.5,B233=1,B228=1),
AND(Data!D233-Data!D227&lt;1.5,B233=1,B227=1)
),1,0)</f>
        <v>0</v>
      </c>
      <c r="F233" s="38">
        <f>IF(
OR(
AND(Data!D233-Data!D232&lt;2,B233=1,B232=1),
AND(Data!D233-Data!D231&lt;2,B233=1,B231=1),
AND(Data!D233-Data!D230&lt;2,B233=1,B230=1),
AND(Data!D233-Data!D229&lt;2,B233=1,B229=1),
AND(Data!D233-Data!D228&lt;2,B233=1,B228=1),
AND(Data!D233-Data!D227&lt;2,B233=1,B227=1)
),1,0)</f>
        <v>0</v>
      </c>
      <c r="G233" s="38">
        <f>IF(
OR(
AND(Data!D233-Data!D232&lt;2.5,B233=1,B232=1),
AND(Data!D233-Data!D231&lt;2.5,B233=1,B231=1),
AND(Data!D233-Data!D230&lt;2.5,B233=1,B230=1),
AND(Data!D233-Data!D229&lt;2.5,B233=1,B229=1),
AND(Data!D233-Data!D228&lt;2.5,B233=1,B228=1),
AND(Data!D233-Data!D227&lt;2.5,B233=1,B227=1)
),1,0)</f>
        <v>0</v>
      </c>
      <c r="H233" s="38">
        <f>IF(
OR(
AND(Data!D233-Data!D232&lt;3,B233=1,B232=1),
AND(Data!D233-Data!D231&lt;3,B233=1,B231=1),
AND(Data!D233-Data!D230&lt;3,B233=1,B230=1),
AND(Data!D233-Data!D229&lt;3,B233=1,B229=1),
AND(Data!D233-Data!D228&lt;3,B233=1,B228=1),
AND(Data!D233-Data!D227&lt;3,B233=1,B227=1)
),1,0)</f>
        <v>0</v>
      </c>
    </row>
    <row r="234" spans="1:8" x14ac:dyDescent="0.15">
      <c r="A234" s="29">
        <f>Data!A234</f>
        <v>0</v>
      </c>
      <c r="B234" s="38">
        <f>IF(Data!M234=2,1,0)</f>
        <v>0</v>
      </c>
      <c r="C234" s="38">
        <f>IF(
OR(
AND(Data!D234-Data!D233&lt;0.5,B234=1,B233=1),
AND(Data!D234-Data!D232&lt;0.5,B234=1,B232=1),
AND(Data!D234-Data!D231&lt;0.5,B234=1,B231=1),
AND(Data!D234-Data!D230&lt;0.5,B234=1,B230=1),
AND(Data!D234-Data!D229&lt;0.5,B234=1,B229=1),
AND(Data!D234-Data!D228&lt;0.5,B234=1,B228=1)
),1,0)</f>
        <v>0</v>
      </c>
      <c r="D234" s="38">
        <f>IF(
OR(
AND(Data!D234-Data!D233&lt;1,B234=1,B233=1),
AND(Data!D234-Data!D232&lt;1,B234=1,B232=1),
AND(Data!D234-Data!D231&lt;1,B234=1,B231=1),
AND(Data!D234-Data!D230&lt;1,B234=1,B230=1),
AND(Data!D234-Data!D229&lt;1,B234=1,B229=1),
AND(Data!D234-Data!D228&lt;1,B234=1,B228=1)
),1,0)</f>
        <v>0</v>
      </c>
      <c r="E234" s="38">
        <f>IF(
OR(
AND(Data!D234-Data!D233&lt;1.5,B234=1,B233=1),
AND(Data!D234-Data!D232&lt;1.5,B234=1,B232=1),
AND(Data!D234-Data!D231&lt;1.5,B234=1,B231=1),
AND(Data!D234-Data!D230&lt;1.5,B234=1,B230=1),
AND(Data!D234-Data!D229&lt;1.5,B234=1,B229=1),
AND(Data!D234-Data!D228&lt;1.5,B234=1,B228=1)
),1,0)</f>
        <v>0</v>
      </c>
      <c r="F234" s="38">
        <f>IF(
OR(
AND(Data!D234-Data!D233&lt;2,B234=1,B233=1),
AND(Data!D234-Data!D232&lt;2,B234=1,B232=1),
AND(Data!D234-Data!D231&lt;2,B234=1,B231=1),
AND(Data!D234-Data!D230&lt;2,B234=1,B230=1),
AND(Data!D234-Data!D229&lt;2,B234=1,B229=1),
AND(Data!D234-Data!D228&lt;2,B234=1,B228=1)
),1,0)</f>
        <v>0</v>
      </c>
      <c r="G234" s="38">
        <f>IF(
OR(
AND(Data!D234-Data!D233&lt;2.5,B234=1,B233=1),
AND(Data!D234-Data!D232&lt;2.5,B234=1,B232=1),
AND(Data!D234-Data!D231&lt;2.5,B234=1,B231=1),
AND(Data!D234-Data!D230&lt;2.5,B234=1,B230=1),
AND(Data!D234-Data!D229&lt;2.5,B234=1,B229=1),
AND(Data!D234-Data!D228&lt;2.5,B234=1,B228=1)
),1,0)</f>
        <v>0</v>
      </c>
      <c r="H234" s="38">
        <f>IF(
OR(
AND(Data!D234-Data!D233&lt;3,B234=1,B233=1),
AND(Data!D234-Data!D232&lt;3,B234=1,B232=1),
AND(Data!D234-Data!D231&lt;3,B234=1,B231=1),
AND(Data!D234-Data!D230&lt;3,B234=1,B230=1),
AND(Data!D234-Data!D229&lt;3,B234=1,B229=1),
AND(Data!D234-Data!D228&lt;3,B234=1,B228=1)
),1,0)</f>
        <v>0</v>
      </c>
    </row>
    <row r="235" spans="1:8" x14ac:dyDescent="0.15">
      <c r="A235" s="29">
        <f>Data!A235</f>
        <v>0</v>
      </c>
      <c r="B235" s="38">
        <f>IF(Data!M235=2,1,0)</f>
        <v>0</v>
      </c>
      <c r="C235" s="38">
        <f>IF(
OR(
AND(Data!D235-Data!D234&lt;0.5,B235=1,B234=1),
AND(Data!D235-Data!D233&lt;0.5,B235=1,B233=1),
AND(Data!D235-Data!D232&lt;0.5,B235=1,B232=1),
AND(Data!D235-Data!D231&lt;0.5,B235=1,B231=1),
AND(Data!D235-Data!D230&lt;0.5,B235=1,B230=1),
AND(Data!D235-Data!D229&lt;0.5,B235=1,B229=1)
),1,0)</f>
        <v>0</v>
      </c>
      <c r="D235" s="38">
        <f>IF(
OR(
AND(Data!D235-Data!D234&lt;1,B235=1,B234=1),
AND(Data!D235-Data!D233&lt;1,B235=1,B233=1),
AND(Data!D235-Data!D232&lt;1,B235=1,B232=1),
AND(Data!D235-Data!D231&lt;1,B235=1,B231=1),
AND(Data!D235-Data!D230&lt;1,B235=1,B230=1),
AND(Data!D235-Data!D229&lt;1,B235=1,B229=1)
),1,0)</f>
        <v>0</v>
      </c>
      <c r="E235" s="38">
        <f>IF(
OR(
AND(Data!D235-Data!D234&lt;1.5,B235=1,B234=1),
AND(Data!D235-Data!D233&lt;1.5,B235=1,B233=1),
AND(Data!D235-Data!D232&lt;1.5,B235=1,B232=1),
AND(Data!D235-Data!D231&lt;1.5,B235=1,B231=1),
AND(Data!D235-Data!D230&lt;1.5,B235=1,B230=1),
AND(Data!D235-Data!D229&lt;1.5,B235=1,B229=1)
),1,0)</f>
        <v>0</v>
      </c>
      <c r="F235" s="38">
        <f>IF(
OR(
AND(Data!D235-Data!D234&lt;2,B235=1,B234=1),
AND(Data!D235-Data!D233&lt;2,B235=1,B233=1),
AND(Data!D235-Data!D232&lt;2,B235=1,B232=1),
AND(Data!D235-Data!D231&lt;2,B235=1,B231=1),
AND(Data!D235-Data!D230&lt;2,B235=1,B230=1),
AND(Data!D235-Data!D229&lt;2,B235=1,B229=1)
),1,0)</f>
        <v>0</v>
      </c>
      <c r="G235" s="38">
        <f>IF(
OR(
AND(Data!D235-Data!D234&lt;2.5,B235=1,B234=1),
AND(Data!D235-Data!D233&lt;2.5,B235=1,B233=1),
AND(Data!D235-Data!D232&lt;2.5,B235=1,B232=1),
AND(Data!D235-Data!D231&lt;2.5,B235=1,B231=1),
AND(Data!D235-Data!D230&lt;2.5,B235=1,B230=1),
AND(Data!D235-Data!D229&lt;2.5,B235=1,B229=1)
),1,0)</f>
        <v>0</v>
      </c>
      <c r="H235" s="38">
        <f>IF(
OR(
AND(Data!D235-Data!D234&lt;3,B235=1,B234=1),
AND(Data!D235-Data!D233&lt;3,B235=1,B233=1),
AND(Data!D235-Data!D232&lt;3,B235=1,B232=1),
AND(Data!D235-Data!D231&lt;3,B235=1,B231=1),
AND(Data!D235-Data!D230&lt;3,B235=1,B230=1),
AND(Data!D235-Data!D229&lt;3,B235=1,B229=1)
),1,0)</f>
        <v>0</v>
      </c>
    </row>
    <row r="236" spans="1:8" x14ac:dyDescent="0.15">
      <c r="A236" s="29">
        <f>Data!A236</f>
        <v>0</v>
      </c>
      <c r="B236" s="38">
        <f>IF(Data!M236=2,1,0)</f>
        <v>0</v>
      </c>
      <c r="C236" s="38">
        <f>IF(
OR(
AND(Data!D236-Data!D235&lt;0.5,B236=1,B235=1),
AND(Data!D236-Data!D234&lt;0.5,B236=1,B234=1),
AND(Data!D236-Data!D233&lt;0.5,B236=1,B233=1),
AND(Data!D236-Data!D232&lt;0.5,B236=1,B232=1),
AND(Data!D236-Data!D231&lt;0.5,B236=1,B231=1),
AND(Data!D236-Data!D230&lt;0.5,B236=1,B230=1)
),1,0)</f>
        <v>0</v>
      </c>
      <c r="D236" s="38">
        <f>IF(
OR(
AND(Data!D236-Data!D235&lt;1,B236=1,B235=1),
AND(Data!D236-Data!D234&lt;1,B236=1,B234=1),
AND(Data!D236-Data!D233&lt;1,B236=1,B233=1),
AND(Data!D236-Data!D232&lt;1,B236=1,B232=1),
AND(Data!D236-Data!D231&lt;1,B236=1,B231=1),
AND(Data!D236-Data!D230&lt;1,B236=1,B230=1)
),1,0)</f>
        <v>0</v>
      </c>
      <c r="E236" s="38">
        <f>IF(
OR(
AND(Data!D236-Data!D235&lt;1.5,B236=1,B235=1),
AND(Data!D236-Data!D234&lt;1.5,B236=1,B234=1),
AND(Data!D236-Data!D233&lt;1.5,B236=1,B233=1),
AND(Data!D236-Data!D232&lt;1.5,B236=1,B232=1),
AND(Data!D236-Data!D231&lt;1.5,B236=1,B231=1),
AND(Data!D236-Data!D230&lt;1.5,B236=1,B230=1)
),1,0)</f>
        <v>0</v>
      </c>
      <c r="F236" s="38">
        <f>IF(
OR(
AND(Data!D236-Data!D235&lt;2,B236=1,B235=1),
AND(Data!D236-Data!D234&lt;2,B236=1,B234=1),
AND(Data!D236-Data!D233&lt;2,B236=1,B233=1),
AND(Data!D236-Data!D232&lt;2,B236=1,B232=1),
AND(Data!D236-Data!D231&lt;2,B236=1,B231=1),
AND(Data!D236-Data!D230&lt;2,B236=1,B230=1)
),1,0)</f>
        <v>0</v>
      </c>
      <c r="G236" s="38">
        <f>IF(
OR(
AND(Data!D236-Data!D235&lt;2.5,B236=1,B235=1),
AND(Data!D236-Data!D234&lt;2.5,B236=1,B234=1),
AND(Data!D236-Data!D233&lt;2.5,B236=1,B233=1),
AND(Data!D236-Data!D232&lt;2.5,B236=1,B232=1),
AND(Data!D236-Data!D231&lt;2.5,B236=1,B231=1),
AND(Data!D236-Data!D230&lt;2.5,B236=1,B230=1)
),1,0)</f>
        <v>0</v>
      </c>
      <c r="H236" s="38">
        <f>IF(
OR(
AND(Data!D236-Data!D235&lt;3,B236=1,B235=1),
AND(Data!D236-Data!D234&lt;3,B236=1,B234=1),
AND(Data!D236-Data!D233&lt;3,B236=1,B233=1),
AND(Data!D236-Data!D232&lt;3,B236=1,B232=1),
AND(Data!D236-Data!D231&lt;3,B236=1,B231=1),
AND(Data!D236-Data!D230&lt;3,B236=1,B230=1)
),1,0)</f>
        <v>0</v>
      </c>
    </row>
  </sheetData>
  <autoFilter ref="A1:H1" xr:uid="{D290FA24-168A-9347-B720-60FEA1F421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DD3A-0D03-9E4F-8555-506BF57429C9}">
  <dimension ref="A1:I19"/>
  <sheetViews>
    <sheetView workbookViewId="0">
      <selection activeCell="C23" sqref="C23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6" width="12.33203125" bestFit="1" customWidth="1"/>
    <col min="7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0.88069062539624576</v>
      </c>
    </row>
    <row r="5" spans="1:9" x14ac:dyDescent="0.15">
      <c r="A5" s="10" t="s">
        <v>41</v>
      </c>
      <c r="B5" s="10">
        <v>0.77561597766083046</v>
      </c>
    </row>
    <row r="6" spans="1:9" x14ac:dyDescent="0.15">
      <c r="A6" s="10" t="s">
        <v>42</v>
      </c>
      <c r="B6" s="10">
        <v>0.76315019864198774</v>
      </c>
    </row>
    <row r="7" spans="1:9" x14ac:dyDescent="0.15">
      <c r="A7" s="10" t="s">
        <v>43</v>
      </c>
      <c r="B7" s="10">
        <v>10.05678976808923</v>
      </c>
    </row>
    <row r="8" spans="1:9" ht="14" thickBot="1" x14ac:dyDescent="0.2">
      <c r="A8" s="11" t="s">
        <v>44</v>
      </c>
      <c r="B8" s="11">
        <v>39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2</v>
      </c>
      <c r="C12" s="10">
        <v>12585.661930843075</v>
      </c>
      <c r="D12" s="10">
        <v>6292.8309654215373</v>
      </c>
      <c r="E12" s="10">
        <v>62.219615516081383</v>
      </c>
      <c r="F12" s="10">
        <v>2.0790011119965905E-12</v>
      </c>
    </row>
    <row r="13" spans="1:9" x14ac:dyDescent="0.15">
      <c r="A13" s="10" t="s">
        <v>47</v>
      </c>
      <c r="B13" s="10">
        <v>36</v>
      </c>
      <c r="C13" s="10">
        <v>3641.0047358235915</v>
      </c>
      <c r="D13" s="10">
        <v>101.13902043954421</v>
      </c>
      <c r="E13" s="10"/>
      <c r="F13" s="10"/>
    </row>
    <row r="14" spans="1:9" ht="14" thickBot="1" x14ac:dyDescent="0.2">
      <c r="A14" s="11" t="s">
        <v>48</v>
      </c>
      <c r="B14" s="11">
        <v>38</v>
      </c>
      <c r="C14" s="11">
        <v>16226.666666666666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97.101741934422535</v>
      </c>
      <c r="C17" s="10">
        <v>2.3039740836268821</v>
      </c>
      <c r="D17" s="10">
        <v>42.145327338737424</v>
      </c>
      <c r="E17" s="10">
        <v>3.0939285660913336E-32</v>
      </c>
      <c r="F17" s="10">
        <v>92.429065917004422</v>
      </c>
      <c r="G17" s="10">
        <v>101.77441795184065</v>
      </c>
      <c r="H17" s="10">
        <v>92.429065917004422</v>
      </c>
      <c r="I17" s="10">
        <v>101.77441795184065</v>
      </c>
    </row>
    <row r="18" spans="1:9" x14ac:dyDescent="0.15">
      <c r="A18" s="10" t="s">
        <v>37</v>
      </c>
      <c r="B18" s="10">
        <v>2.4226081350739097E-2</v>
      </c>
      <c r="C18" s="10">
        <v>3.6304543496693473E-3</v>
      </c>
      <c r="D18" s="10">
        <v>6.6730163823559847</v>
      </c>
      <c r="E18" s="10">
        <v>8.8491289499229636E-8</v>
      </c>
      <c r="F18" s="10">
        <v>1.6863178663341305E-2</v>
      </c>
      <c r="G18" s="10">
        <v>3.158898403813689E-2</v>
      </c>
      <c r="H18" s="10">
        <v>1.6863178663341305E-2</v>
      </c>
      <c r="I18" s="10">
        <v>3.158898403813689E-2</v>
      </c>
    </row>
    <row r="19" spans="1:9" ht="14" thickBot="1" x14ac:dyDescent="0.2">
      <c r="A19" s="11" t="s">
        <v>34</v>
      </c>
      <c r="B19" s="11">
        <v>1023.1775504682146</v>
      </c>
      <c r="C19" s="11">
        <v>175.80331128568747</v>
      </c>
      <c r="D19" s="11">
        <v>5.8200129621307859</v>
      </c>
      <c r="E19" s="11">
        <v>1.2091940573519783E-6</v>
      </c>
      <c r="F19" s="11">
        <v>666.63190949721275</v>
      </c>
      <c r="G19" s="11">
        <v>1379.7231914392164</v>
      </c>
      <c r="H19" s="11">
        <v>666.63190949721275</v>
      </c>
      <c r="I19" s="11">
        <v>1379.7231914392164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76B9-22FC-5940-BC4A-6ED9D290350A}">
  <dimension ref="A1:H190"/>
  <sheetViews>
    <sheetView workbookViewId="0">
      <pane ySplit="1" topLeftCell="A2" activePane="bottomLeft" state="frozen"/>
      <selection pane="bottomLeft" activeCell="H1" sqref="A1:H1048576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177</v>
      </c>
      <c r="C1" s="49" t="s">
        <v>178</v>
      </c>
      <c r="D1" s="49" t="s">
        <v>179</v>
      </c>
      <c r="E1" s="49" t="s">
        <v>180</v>
      </c>
      <c r="F1" s="49" t="s">
        <v>181</v>
      </c>
      <c r="G1" s="49" t="s">
        <v>182</v>
      </c>
      <c r="H1" s="49" t="s">
        <v>183</v>
      </c>
    </row>
    <row r="2" spans="1:8" x14ac:dyDescent="0.15">
      <c r="A2" s="29">
        <f>Data!A2</f>
        <v>1</v>
      </c>
      <c r="B2" s="38">
        <f>IF(Data!M2=3,1,0)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IF(Data!M3=3,1,0)</f>
        <v>1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IF(Data!M4=3,1,0)</f>
        <v>1</v>
      </c>
      <c r="C4" s="38">
        <f>IF(
OR(
AND(Data!D4-Data!D3&lt;0.5,B4=1,B3=1),
AND(Data!D4-Data!D2&lt;0.5,B4=1,B2=1)),1,0)</f>
        <v>1</v>
      </c>
      <c r="D4" s="38">
        <f>IF(
OR(
AND(Data!D4-Data!D3&lt;1,B4=1,B3=1),
AND(Data!D4-Data!D2&lt;1,B4=1,B2=1)),1,0)</f>
        <v>1</v>
      </c>
      <c r="E4" s="38">
        <f>IF(
OR(
AND(Data!D4-Data!D3&lt;1.5,B4=1,B3=1),
AND(Data!D4-Data!D2&lt;1.5,B4=1,B2=1)),1,0)</f>
        <v>1</v>
      </c>
      <c r="F4" s="38">
        <f>IF(
OR(
AND(Data!D4-Data!D3&lt;2,B4=1,B3=1),
AND(Data!D4-Data!D2&lt;2,B4=1,B2=1)),1,0)</f>
        <v>1</v>
      </c>
      <c r="G4" s="38">
        <f>IF(
OR(
AND(Data!D4-Data!D3&lt;2.5,B4=1,B3=1),
AND(Data!D4-Data!D2&lt;2.5,B4=1,B2=1)),1,0)</f>
        <v>1</v>
      </c>
      <c r="H4" s="38">
        <f>IF(
OR(
AND(Data!D4-Data!D3&lt;3,B4=1,B3=1),
AND(Data!D4-Data!D2&lt;3,B4=1,B2=1)),1,0)</f>
        <v>1</v>
      </c>
    </row>
    <row r="5" spans="1:8" x14ac:dyDescent="0.15">
      <c r="A5" s="29">
        <f>Data!A5</f>
        <v>4</v>
      </c>
      <c r="B5" s="38">
        <f>IF(Data!M5=3,1,0)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IF(Data!M6=3,1,0)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IF(Data!M7=3,1,0)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IF(Data!M8=3,1,0)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IF(Data!M9=3,1,0)</f>
        <v>1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IF(Data!M10=3,1,0)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IF(Data!M11=3,1,0)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IF(Data!M12=3,1,0)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IF(Data!M13=3,1,0)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IF(Data!M14=3,1,0)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IF(Data!M15=3,1,0)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IF(Data!M16=3,1,0)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IF(Data!M17=3,1,0)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IF(Data!M18=3,1,0)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IF(Data!M19=3,1,0)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IF(Data!M20=3,1,0)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IF(Data!M21=3,1,0)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IF(Data!M22=3,1,0)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IF(Data!M23=3,1,0)</f>
        <v>1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IF(Data!M24=3,1,0)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IF(Data!M25=3,1,0)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IF(Data!M26=3,1,0)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IF(Data!M27=3,1,0)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IF(Data!M28=3,1,0)</f>
        <v>1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IF(Data!M29=3,1,0)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IF(Data!M30=3,1,0)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IF(Data!M31=3,1,0)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IF(Data!M32=3,1,0)</f>
        <v>1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IF(Data!M33=3,1,0)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IF(Data!M34=3,1,0)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IF(Data!M35=3,1,0)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IF(Data!M36=3,1,0)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IF(Data!M37=3,1,0)</f>
        <v>1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IF(Data!M38=3,1,0)</f>
        <v>1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1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1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1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1</v>
      </c>
    </row>
    <row r="39" spans="1:8" x14ac:dyDescent="0.15">
      <c r="A39" s="29">
        <f>Data!A39</f>
        <v>38</v>
      </c>
      <c r="B39" s="38">
        <f>IF(Data!M39=3,1,0)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IF(Data!M40=3,1,0)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IF(Data!M41=3,1,0)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IF(Data!M42=3,1,0)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IF(Data!M43=3,1,0)</f>
        <v>1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1</v>
      </c>
    </row>
    <row r="44" spans="1:8" x14ac:dyDescent="0.15">
      <c r="A44" s="29">
        <f>Data!A44</f>
        <v>43</v>
      </c>
      <c r="B44" s="38">
        <f>IF(Data!M44=3,1,0)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IF(Data!M45=3,1,0)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IF(Data!M46=3,1,0)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IF(Data!M47=3,1,0)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IF(Data!M48=3,1,0)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IF(Data!M49=3,1,0)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IF(Data!M50=3,1,0)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IF(Data!M51=3,1,0)</f>
        <v>1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IF(Data!M52=3,1,0)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IF(Data!M53=3,1,0)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IF(Data!M54=3,1,0)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IF(Data!M55=3,1,0)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IF(Data!M56=3,1,0)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IF(Data!M57=3,1,0)</f>
        <v>1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IF(Data!M58=3,1,0)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IF(Data!M59=3,1,0)</f>
        <v>1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1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1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1</v>
      </c>
    </row>
    <row r="60" spans="1:8" x14ac:dyDescent="0.15">
      <c r="A60" s="29">
        <f>Data!A60</f>
        <v>59</v>
      </c>
      <c r="B60" s="38">
        <f>IF(Data!M60=3,1,0)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IF(Data!M61=3,1,0)</f>
        <v>1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1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1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1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1</v>
      </c>
    </row>
    <row r="62" spans="1:8" x14ac:dyDescent="0.15">
      <c r="A62" s="29">
        <f>Data!A62</f>
        <v>61</v>
      </c>
      <c r="B62" s="38">
        <f>IF(Data!M62=3,1,0)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IF(Data!M63=3,1,0)</f>
        <v>1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1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1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1</v>
      </c>
    </row>
    <row r="64" spans="1:8" x14ac:dyDescent="0.15">
      <c r="A64" s="29">
        <f>Data!A64</f>
        <v>63</v>
      </c>
      <c r="B64" s="38">
        <f>IF(Data!M64=3,1,0)</f>
        <v>1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1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1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1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1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1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1</v>
      </c>
    </row>
    <row r="65" spans="1:8" x14ac:dyDescent="0.15">
      <c r="A65" s="29">
        <f>Data!A65</f>
        <v>64</v>
      </c>
      <c r="B65" s="38">
        <f>IF(Data!M65=3,1,0)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IF(Data!M66=3,1,0)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IF(Data!M67=3,1,0)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IF(Data!M68=3,1,0)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IF(Data!M69=3,1,0)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IF(Data!M70=3,1,0)</f>
        <v>1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IF(Data!M71=3,1,0)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IF(Data!M72=3,1,0)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IF(Data!M73=3,1,0)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IF(Data!M74=3,1,0)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IF(Data!M75=3,1,0)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IF(Data!M76=3,1,0)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IF(Data!M77=3,1,0)</f>
        <v>1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IF(Data!M78=3,1,0)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IF(Data!M79=3,1,0)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IF(Data!M80=3,1,0)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IF(Data!M81=3,1,0)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IF(Data!M82=3,1,0)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IF(Data!M83=3,1,0)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IF(Data!M84=3,1,0)</f>
        <v>1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IF(Data!M85=3,1,0)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IF(Data!M86=3,1,0)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IF(Data!M87=3,1,0)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IF(Data!M88=3,1,0)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IF(Data!M89=3,1,0)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IF(Data!M90=3,1,0)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IF(Data!M91=3,1,0)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IF(Data!M92=3,1,0)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IF(Data!M93=3,1,0)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IF(Data!M94=3,1,0)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IF(Data!M95=3,1,0)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IF(Data!M96=3,1,0)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IF(Data!M97=3,1,0)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IF(Data!M98=3,1,0)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IF(Data!M99=3,1,0)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IF(Data!M100=3,1,0)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IF(Data!M101=3,1,0)</f>
        <v>1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IF(Data!M102=3,1,0)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IF(Data!M103=3,1,0)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IF(Data!M104=3,1,0)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IF(Data!M105=3,1,0)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IF(Data!M106=3,1,0)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IF(Data!M107=3,1,0)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IF(Data!M108=3,1,0)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IF(Data!M109=3,1,0)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IF(Data!M110=3,1,0)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IF(Data!M111=3,1,0)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IF(Data!M112=3,1,0)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IF(Data!M113=3,1,0)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IF(Data!M114=3,1,0)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IF(Data!M115=3,1,0)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IF(Data!M116=3,1,0)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IF(Data!M117=3,1,0)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IF(Data!M118=3,1,0)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IF(Data!M119=3,1,0)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IF(Data!M120=3,1,0)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IF(Data!M121=3,1,0)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IF(Data!M122=3,1,0)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IF(Data!M123=3,1,0)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IF(Data!M124=3,1,0)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IF(Data!M125=3,1,0)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IF(Data!M126=3,1,0)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IF(Data!M127=3,1,0)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IF(Data!M128=3,1,0)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IF(Data!M129=3,1,0)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IF(Data!M130=3,1,0)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IF(Data!M131=3,1,0)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IF(Data!M132=3,1,0)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IF(Data!M133=3,1,0)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IF(Data!M134=3,1,0)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IF(Data!M135=3,1,0)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IF(Data!M136=3,1,0)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IF(Data!M137=3,1,0)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IF(Data!M138=3,1,0)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IF(Data!M139=3,1,0)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IF(Data!M140=3,1,0)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IF(Data!M141=3,1,0)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IF(Data!M142=3,1,0)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IF(Data!M143=3,1,0)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IF(Data!M144=3,1,0)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IF(Data!M145=3,1,0)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IF(Data!M146=3,1,0)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IF(Data!M147=3,1,0)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IF(Data!M148=3,1,0)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IF(Data!M149=3,1,0)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IF(Data!M150=3,1,0)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IF(Data!M151=3,1,0)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IF(Data!M152=3,1,0)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IF(Data!M153=3,1,0)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IF(Data!M154=3,1,0)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IF(Data!M155=3,1,0)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IF(Data!M156=3,1,0)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IF(Data!M157=3,1,0)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IF(Data!M158=3,1,0)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IF(Data!M159=3,1,0)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IF(Data!M160=3,1,0)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IF(Data!M161=3,1,0)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IF(Data!M162=3,1,0)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IF(Data!M163=3,1,0)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IF(Data!M164=3,1,0)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IF(Data!M165=3,1,0)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IF(Data!M166=3,1,0)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IF(Data!M167=3,1,0)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IF(Data!M168=3,1,0)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IF(Data!M169=3,1,0)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IF(Data!M170=3,1,0)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IF(Data!M171=3,1,0)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IF(Data!M172=3,1,0)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IF(Data!M173=3,1,0)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IF(Data!M174=3,1,0)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IF(Data!M175=3,1,0)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IF(Data!M176=3,1,0)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IF(Data!M177=3,1,0)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IF(Data!M178=3,1,0)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IF(Data!M179=3,1,0)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IF(Data!M180=3,1,0)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IF(Data!M181=3,1,0)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IF(Data!M182=3,1,0)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IF(Data!M183=3,1,0)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IF(Data!M184=3,1,0)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IF(Data!M185=3,1,0)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IF(Data!M186=3,1,0)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IF(Data!M187=3,1,0)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IF(Data!M188=3,1,0)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IF(Data!M189=3,1,0)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IF(Data!M190=3,1,0)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</sheetData>
  <autoFilter ref="A1:H1" xr:uid="{EA484548-78EE-064C-81E9-8A5573B4AE24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D33C-45B7-E24B-8F6E-D40E28CFDEC2}">
  <dimension ref="A1:H211"/>
  <sheetViews>
    <sheetView workbookViewId="0">
      <pane ySplit="1" topLeftCell="A2" activePane="bottomLeft" state="frozen"/>
      <selection pane="bottomLeft" activeCell="J9" sqref="J9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170</v>
      </c>
      <c r="C1" s="49" t="s">
        <v>171</v>
      </c>
      <c r="D1" s="49" t="s">
        <v>172</v>
      </c>
      <c r="E1" s="49" t="s">
        <v>173</v>
      </c>
      <c r="F1" s="49" t="s">
        <v>174</v>
      </c>
      <c r="G1" s="49" t="s">
        <v>175</v>
      </c>
      <c r="H1" s="49" t="s">
        <v>176</v>
      </c>
    </row>
    <row r="2" spans="1:8" x14ac:dyDescent="0.15">
      <c r="A2" s="29">
        <f>Data!A2</f>
        <v>1</v>
      </c>
      <c r="B2" s="38">
        <f>IF(Data!M2=4,1,0)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IF(Data!M3=4,1,0)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IF(Data!M4=4,1,0)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IF(Data!M5=4,1,0)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IF(Data!M6=4,1,0)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IF(Data!M7=4,1,0)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IF(Data!M8=4,1,0)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IF(Data!M9=4,1,0)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IF(Data!M10=4,1,0)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IF(Data!M11=4,1,0)</f>
        <v>1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IF(Data!M12=4,1,0)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IF(Data!M13=4,1,0)</f>
        <v>1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1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1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1</v>
      </c>
    </row>
    <row r="14" spans="1:8" x14ac:dyDescent="0.15">
      <c r="A14" s="29">
        <f>Data!A14</f>
        <v>13</v>
      </c>
      <c r="B14" s="38">
        <f>IF(Data!M14=4,1,0)</f>
        <v>1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1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1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1</v>
      </c>
    </row>
    <row r="15" spans="1:8" x14ac:dyDescent="0.15">
      <c r="A15" s="29">
        <f>Data!A15</f>
        <v>14</v>
      </c>
      <c r="B15" s="38">
        <f>IF(Data!M15=4,1,0)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IF(Data!M16=4,1,0)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IF(Data!M17=4,1,0)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IF(Data!M18=4,1,0)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IF(Data!M19=4,1,0)</f>
        <v>1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IF(Data!M20=4,1,0)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IF(Data!M21=4,1,0)</f>
        <v>1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1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1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1</v>
      </c>
    </row>
    <row r="22" spans="1:8" x14ac:dyDescent="0.15">
      <c r="A22" s="29">
        <f>Data!A22</f>
        <v>21</v>
      </c>
      <c r="B22" s="38">
        <f>IF(Data!M22=4,1,0)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IF(Data!M23=4,1,0)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IF(Data!M24=4,1,0)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IF(Data!M25=4,1,0)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IF(Data!M26=4,1,0)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IF(Data!M27=4,1,0)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IF(Data!M28=4,1,0)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IF(Data!M29=4,1,0)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IF(Data!M30=4,1,0)</f>
        <v>1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IF(Data!M31=4,1,0)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IF(Data!M32=4,1,0)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IF(Data!M33=4,1,0)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IF(Data!M34=4,1,0)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IF(Data!M35=4,1,0)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IF(Data!M36=4,1,0)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IF(Data!M37=4,1,0)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IF(Data!M38=4,1,0)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IF(Data!M39=4,1,0)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IF(Data!M40=4,1,0)</f>
        <v>1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IF(Data!M41=4,1,0)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IF(Data!M42=4,1,0)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IF(Data!M43=4,1,0)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IF(Data!M44=4,1,0)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IF(Data!M45=4,1,0)</f>
        <v>1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1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1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1</v>
      </c>
    </row>
    <row r="46" spans="1:8" x14ac:dyDescent="0.15">
      <c r="A46" s="29">
        <f>Data!A46</f>
        <v>45</v>
      </c>
      <c r="B46" s="38">
        <f>IF(Data!M46=4,1,0)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IF(Data!M47=4,1,0)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IF(Data!M48=4,1,0)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IF(Data!M49=4,1,0)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IF(Data!M50=4,1,0)</f>
        <v>1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1</v>
      </c>
    </row>
    <row r="51" spans="1:8" x14ac:dyDescent="0.15">
      <c r="A51" s="29">
        <f>Data!A51</f>
        <v>50</v>
      </c>
      <c r="B51" s="38">
        <f>IF(Data!M51=4,1,0)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IF(Data!M52=4,1,0)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IF(Data!M53=4,1,0)</f>
        <v>1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1</v>
      </c>
    </row>
    <row r="54" spans="1:8" x14ac:dyDescent="0.15">
      <c r="A54" s="29">
        <f>Data!A54</f>
        <v>53</v>
      </c>
      <c r="B54" s="38">
        <f>IF(Data!M54=4,1,0)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IF(Data!M55=4,1,0)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IF(Data!M56=4,1,0)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IF(Data!M57=4,1,0)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IF(Data!M58=4,1,0)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IF(Data!M59=4,1,0)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IF(Data!M60=4,1,0)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IF(Data!M61=4,1,0)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IF(Data!M62=4,1,0)</f>
        <v>1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IF(Data!M63=4,1,0)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IF(Data!M64=4,1,0)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IF(Data!M65=4,1,0)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IF(Data!M66=4,1,0)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IF(Data!M67=4,1,0)</f>
        <v>1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IF(Data!M68=4,1,0)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IF(Data!M69=4,1,0)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IF(Data!M70=4,1,0)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IF(Data!M71=4,1,0)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IF(Data!M72=4,1,0)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IF(Data!M73=4,1,0)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IF(Data!M74=4,1,0)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IF(Data!M75=4,1,0)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IF(Data!M76=4,1,0)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IF(Data!M77=4,1,0)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IF(Data!M78=4,1,0)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IF(Data!M79=4,1,0)</f>
        <v>1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IF(Data!M80=4,1,0)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IF(Data!M81=4,1,0)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IF(Data!M82=4,1,0)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IF(Data!M83=4,1,0)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IF(Data!M84=4,1,0)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IF(Data!M85=4,1,0)</f>
        <v>1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IF(Data!M86=4,1,0)</f>
        <v>1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1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1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1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1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1</v>
      </c>
    </row>
    <row r="87" spans="1:8" x14ac:dyDescent="0.15">
      <c r="A87" s="29">
        <f>Data!A87</f>
        <v>86</v>
      </c>
      <c r="B87" s="38">
        <f>IF(Data!M87=4,1,0)</f>
        <v>1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1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1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1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1</v>
      </c>
    </row>
    <row r="88" spans="1:8" x14ac:dyDescent="0.15">
      <c r="A88" s="29">
        <f>Data!A88</f>
        <v>87</v>
      </c>
      <c r="B88" s="38">
        <f>IF(Data!M88=4,1,0)</f>
        <v>1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1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1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1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1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1</v>
      </c>
    </row>
    <row r="89" spans="1:8" x14ac:dyDescent="0.15">
      <c r="A89" s="29">
        <f>Data!A89</f>
        <v>88</v>
      </c>
      <c r="B89" s="38">
        <f>IF(Data!M89=4,1,0)</f>
        <v>1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1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1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1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1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1</v>
      </c>
    </row>
    <row r="90" spans="1:8" x14ac:dyDescent="0.15">
      <c r="A90" s="29">
        <f>Data!A90</f>
        <v>89</v>
      </c>
      <c r="B90" s="38">
        <f>IF(Data!M90=4,1,0)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IF(Data!M91=4,1,0)</f>
        <v>1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IF(Data!M92=4,1,0)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IF(Data!M93=4,1,0)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IF(Data!M94=4,1,0)</f>
        <v>1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IF(Data!M95=4,1,0)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IF(Data!M96=4,1,0)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IF(Data!M97=4,1,0)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IF(Data!M98=4,1,0)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IF(Data!M99=4,1,0)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IF(Data!M100=4,1,0)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IF(Data!M101=4,1,0)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IF(Data!M102=4,1,0)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IF(Data!M103=4,1,0)</f>
        <v>1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IF(Data!M104=4,1,0)</f>
        <v>1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IF(Data!M105=4,1,0)</f>
        <v>1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8" x14ac:dyDescent="0.15">
      <c r="A106" s="29">
        <f>Data!A106</f>
        <v>105</v>
      </c>
      <c r="B106" s="38">
        <f>IF(Data!M106=4,1,0)</f>
        <v>1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IF(Data!M107=4,1,0)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IF(Data!M108=4,1,0)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IF(Data!M109=4,1,0)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IF(Data!M110=4,1,0)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IF(Data!M111=4,1,0)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IF(Data!M112=4,1,0)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IF(Data!M113=4,1,0)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IF(Data!M114=4,1,0)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IF(Data!M115=4,1,0)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IF(Data!M116=4,1,0)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IF(Data!M117=4,1,0)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IF(Data!M118=4,1,0)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IF(Data!M119=4,1,0)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IF(Data!M120=4,1,0)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IF(Data!M121=4,1,0)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IF(Data!M122=4,1,0)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IF(Data!M123=4,1,0)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IF(Data!M124=4,1,0)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IF(Data!M125=4,1,0)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IF(Data!M126=4,1,0)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IF(Data!M127=4,1,0)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IF(Data!M128=4,1,0)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IF(Data!M129=4,1,0)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IF(Data!M130=4,1,0)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IF(Data!M131=4,1,0)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IF(Data!M132=4,1,0)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IF(Data!M133=4,1,0)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IF(Data!M134=4,1,0)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IF(Data!M135=4,1,0)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IF(Data!M136=4,1,0)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IF(Data!M137=4,1,0)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IF(Data!M138=4,1,0)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IF(Data!M139=4,1,0)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IF(Data!M140=4,1,0)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IF(Data!M141=4,1,0)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IF(Data!M142=4,1,0)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IF(Data!M143=4,1,0)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IF(Data!M144=4,1,0)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IF(Data!M145=4,1,0)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IF(Data!M146=4,1,0)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IF(Data!M147=4,1,0)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IF(Data!M148=4,1,0)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IF(Data!M149=4,1,0)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IF(Data!M150=4,1,0)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IF(Data!M151=4,1,0)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IF(Data!M152=4,1,0)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IF(Data!M153=4,1,0)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IF(Data!M154=4,1,0)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IF(Data!M155=4,1,0)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IF(Data!M156=4,1,0)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IF(Data!M157=4,1,0)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IF(Data!M158=4,1,0)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IF(Data!M159=4,1,0)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IF(Data!M160=4,1,0)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IF(Data!M161=4,1,0)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IF(Data!M162=4,1,0)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IF(Data!M163=4,1,0)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IF(Data!M164=4,1,0)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IF(Data!M165=4,1,0)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IF(Data!M166=4,1,0)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IF(Data!M167=4,1,0)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IF(Data!M168=4,1,0)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IF(Data!M169=4,1,0)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IF(Data!M170=4,1,0)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IF(Data!M171=4,1,0)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IF(Data!M172=4,1,0)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IF(Data!M173=4,1,0)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IF(Data!M174=4,1,0)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IF(Data!M175=4,1,0)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IF(Data!M176=4,1,0)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IF(Data!M177=4,1,0)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IF(Data!M178=4,1,0)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IF(Data!M179=4,1,0)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IF(Data!M180=4,1,0)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IF(Data!M181=4,1,0)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IF(Data!M182=4,1,0)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IF(Data!M183=4,1,0)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IF(Data!M184=4,1,0)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IF(Data!M185=4,1,0)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IF(Data!M186=4,1,0)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IF(Data!M187=4,1,0)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IF(Data!M188=4,1,0)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IF(Data!M189=4,1,0)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IF(Data!M190=4,1,0)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IF(Data!M191=4,1,0)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IF(Data!M192=4,1,0)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IF(Data!M193=4,1,0)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IF(Data!M194=4,1,0)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IF(Data!M195=4,1,0)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IF(Data!M196=4,1,0)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IF(Data!M197=4,1,0)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IF(Data!M198=4,1,0)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IF(Data!M199=4,1,0)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IF(Data!M200=4,1,0)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IF(Data!M201=4,1,0)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IF(Data!M202=4,1,0)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IF(Data!M203=4,1,0)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IF(Data!M204=4,1,0)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IF(Data!M205=4,1,0)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IF(Data!M206=4,1,0)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IF(Data!M207=4,1,0)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IF(Data!M208=4,1,0)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IF(Data!M209=4,1,0)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IF(Data!M210=4,1,0)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IF(Data!M211=4,1,0)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</sheetData>
  <autoFilter ref="A1:H1" xr:uid="{DE38F5A6-3C4F-6F41-8D17-5E713900C002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3791-3181-0E4F-AD1E-8BC652531215}">
  <dimension ref="A1:H195"/>
  <sheetViews>
    <sheetView workbookViewId="0">
      <pane ySplit="1" topLeftCell="A2" activePane="bottomLeft" state="frozen"/>
      <selection pane="bottomLeft" activeCell="J1" sqref="J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163</v>
      </c>
      <c r="C1" s="49" t="s">
        <v>164</v>
      </c>
      <c r="D1" s="49" t="s">
        <v>165</v>
      </c>
      <c r="E1" s="49" t="s">
        <v>166</v>
      </c>
      <c r="F1" s="49" t="s">
        <v>167</v>
      </c>
      <c r="G1" s="49" t="s">
        <v>168</v>
      </c>
      <c r="H1" s="49" t="s">
        <v>169</v>
      </c>
    </row>
    <row r="2" spans="1:8" x14ac:dyDescent="0.15">
      <c r="A2" s="29">
        <f>Data!A2</f>
        <v>1</v>
      </c>
      <c r="B2" s="38">
        <f>IF(Data!M2=5,1,0)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IF(Data!M3=5,1,0)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IF(Data!M4=5,1,0)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IF(Data!M5=5,1,0)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IF(Data!M6=5,1,0)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IF(Data!M7=5,1,0)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IF(Data!M8=5,1,0)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IF(Data!M9=5,1,0)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IF(Data!M10=5,1,0)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IF(Data!M11=5,1,0)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IF(Data!M12=5,1,0)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IF(Data!M13=5,1,0)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IF(Data!M14=5,1,0)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IF(Data!M15=5,1,0)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IF(Data!M16=5,1,0)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IF(Data!M17=5,1,0)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IF(Data!M18=5,1,0)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IF(Data!M19=5,1,0)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IF(Data!M20=5,1,0)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IF(Data!M21=5,1,0)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IF(Data!M22=5,1,0)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IF(Data!M23=5,1,0)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IF(Data!M24=5,1,0)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IF(Data!M25=5,1,0)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IF(Data!M26=5,1,0)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IF(Data!M27=5,1,0)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IF(Data!M28=5,1,0)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IF(Data!M29=5,1,0)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IF(Data!M30=5,1,0)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IF(Data!M31=5,1,0)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IF(Data!M32=5,1,0)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IF(Data!M33=5,1,0)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IF(Data!M34=5,1,0)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IF(Data!M35=5,1,0)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IF(Data!M36=5,1,0)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IF(Data!M37=5,1,0)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IF(Data!M38=5,1,0)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IF(Data!M39=5,1,0)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IF(Data!M40=5,1,0)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IF(Data!M41=5,1,0)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IF(Data!M42=5,1,0)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IF(Data!M43=5,1,0)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IF(Data!M44=5,1,0)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IF(Data!M45=5,1,0)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IF(Data!M46=5,1,0)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IF(Data!M47=5,1,0)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IF(Data!M48=5,1,0)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IF(Data!M49=5,1,0)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IF(Data!M50=5,1,0)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IF(Data!M51=5,1,0)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IF(Data!M52=5,1,0)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IF(Data!M53=5,1,0)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IF(Data!M54=5,1,0)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IF(Data!M55=5,1,0)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IF(Data!M56=5,1,0)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IF(Data!M57=5,1,0)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IF(Data!M58=5,1,0)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IF(Data!M59=5,1,0)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IF(Data!M60=5,1,0)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IF(Data!M61=5,1,0)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IF(Data!M62=5,1,0)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IF(Data!M63=5,1,0)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IF(Data!M64=5,1,0)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IF(Data!M65=5,1,0)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IF(Data!M66=5,1,0)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IF(Data!M67=5,1,0)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IF(Data!M68=5,1,0)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IF(Data!M69=5,1,0)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IF(Data!M70=5,1,0)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IF(Data!M71=5,1,0)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IF(Data!M72=5,1,0)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IF(Data!M73=5,1,0)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IF(Data!M74=5,1,0)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IF(Data!M75=5,1,0)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IF(Data!M76=5,1,0)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IF(Data!M77=5,1,0)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IF(Data!M78=5,1,0)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IF(Data!M79=5,1,0)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IF(Data!M80=5,1,0)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IF(Data!M81=5,1,0)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IF(Data!M82=5,1,0)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IF(Data!M83=5,1,0)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IF(Data!M84=5,1,0)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IF(Data!M85=5,1,0)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IF(Data!M86=5,1,0)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IF(Data!M87=5,1,0)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IF(Data!M88=5,1,0)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IF(Data!M89=5,1,0)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IF(Data!M90=5,1,0)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IF(Data!M91=5,1,0)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IF(Data!M92=5,1,0)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IF(Data!M93=5,1,0)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IF(Data!M94=5,1,0)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IF(Data!M95=5,1,0)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IF(Data!M96=5,1,0)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IF(Data!M97=5,1,0)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IF(Data!M98=5,1,0)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IF(Data!M99=5,1,0)</f>
        <v>1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IF(Data!M100=5,1,0)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IF(Data!M101=5,1,0)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IF(Data!M102=5,1,0)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IF(Data!M103=5,1,0)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IF(Data!M104=5,1,0)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IF(Data!M105=5,1,0)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IF(Data!M106=5,1,0)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IF(Data!M107=5,1,0)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IF(Data!M108=5,1,0)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IF(Data!M109=5,1,0)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IF(Data!M110=5,1,0)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IF(Data!M111=5,1,0)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IF(Data!M112=5,1,0)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IF(Data!M113=5,1,0)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IF(Data!M114=5,1,0)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IF(Data!M115=5,1,0)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IF(Data!M116=5,1,0)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IF(Data!M117=5,1,0)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IF(Data!M118=5,1,0)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IF(Data!M119=5,1,0)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IF(Data!M120=5,1,0)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IF(Data!M121=5,1,0)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IF(Data!M122=5,1,0)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IF(Data!M123=5,1,0)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IF(Data!M124=5,1,0)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IF(Data!M125=5,1,0)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IF(Data!M126=5,1,0)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IF(Data!M127=5,1,0)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IF(Data!M128=5,1,0)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IF(Data!M129=5,1,0)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IF(Data!M130=5,1,0)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IF(Data!M131=5,1,0)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IF(Data!M132=5,1,0)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IF(Data!M133=5,1,0)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IF(Data!M134=5,1,0)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IF(Data!M135=5,1,0)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IF(Data!M136=5,1,0)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IF(Data!M137=5,1,0)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IF(Data!M138=5,1,0)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IF(Data!M139=5,1,0)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IF(Data!M140=5,1,0)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IF(Data!M141=5,1,0)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IF(Data!M142=5,1,0)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IF(Data!M143=5,1,0)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IF(Data!M144=5,1,0)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IF(Data!M145=5,1,0)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IF(Data!M146=5,1,0)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IF(Data!M147=5,1,0)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IF(Data!M148=5,1,0)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IF(Data!M149=5,1,0)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IF(Data!M150=5,1,0)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IF(Data!M151=5,1,0)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IF(Data!M152=5,1,0)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IF(Data!M153=5,1,0)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IF(Data!M154=5,1,0)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IF(Data!M155=5,1,0)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IF(Data!M156=5,1,0)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IF(Data!M157=5,1,0)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IF(Data!M158=5,1,0)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IF(Data!M159=5,1,0)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IF(Data!M160=5,1,0)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IF(Data!M161=5,1,0)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IF(Data!M162=5,1,0)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IF(Data!M163=5,1,0)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IF(Data!M164=5,1,0)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IF(Data!M165=5,1,0)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IF(Data!M166=5,1,0)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IF(Data!M167=5,1,0)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IF(Data!M168=5,1,0)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IF(Data!M169=5,1,0)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IF(Data!M170=5,1,0)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IF(Data!M171=5,1,0)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IF(Data!M172=5,1,0)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IF(Data!M173=5,1,0)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IF(Data!M174=5,1,0)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IF(Data!M175=5,1,0)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IF(Data!M176=5,1,0)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IF(Data!M177=5,1,0)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IF(Data!M178=5,1,0)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IF(Data!M179=5,1,0)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IF(Data!M180=5,1,0)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IF(Data!M181=5,1,0)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IF(Data!M182=5,1,0)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IF(Data!M183=5,1,0)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IF(Data!M184=5,1,0)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IF(Data!M185=5,1,0)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IF(Data!M186=5,1,0)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IF(Data!M187=5,1,0)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IF(Data!M188=5,1,0)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IF(Data!M189=5,1,0)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IF(Data!M190=5,1,0)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IF(Data!M191=5,1,0)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IF(Data!M192=5,1,0)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IF(Data!M193=5,1,0)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IF(Data!M194=5,1,0)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IF(Data!M195=5,1,0)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</sheetData>
  <autoFilter ref="A1:H1" xr:uid="{E0E859AE-4696-734E-A006-2F9A89511EE1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1120-7403-C543-8AF7-0B9C423E3591}">
  <dimension ref="A1:G165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" x14ac:dyDescent="0.15"/>
  <cols>
    <col min="1" max="1" width="5.6640625" style="25" bestFit="1" customWidth="1"/>
    <col min="2" max="7" width="5.6640625" style="38" bestFit="1" customWidth="1"/>
  </cols>
  <sheetData>
    <row r="1" spans="1:7" s="22" customFormat="1" ht="201" x14ac:dyDescent="0.15">
      <c r="A1" s="31" t="s">
        <v>109</v>
      </c>
      <c r="B1" s="49" t="s">
        <v>161</v>
      </c>
      <c r="C1" s="49" t="s">
        <v>205</v>
      </c>
      <c r="D1" s="49" t="s">
        <v>206</v>
      </c>
      <c r="E1" s="49" t="s">
        <v>207</v>
      </c>
      <c r="F1" s="49" t="s">
        <v>208</v>
      </c>
      <c r="G1" s="49" t="s">
        <v>209</v>
      </c>
    </row>
    <row r="2" spans="1:7" x14ac:dyDescent="0.15">
      <c r="A2" s="29">
        <f>Data!A2</f>
        <v>1</v>
      </c>
      <c r="B2" s="38">
        <f>IF(D3-D2&lt;0.5,1,0)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</row>
    <row r="3" spans="1:7" x14ac:dyDescent="0.15">
      <c r="A3" s="29">
        <f>Data!A3</f>
        <v>2</v>
      </c>
      <c r="B3" s="38">
        <f>IF(Data!D3-Data!D2&lt;0.5,1,0)</f>
        <v>0</v>
      </c>
      <c r="C3" s="38">
        <f>IF(Data!D3-Data!D2&lt;1,1,0)</f>
        <v>0</v>
      </c>
      <c r="D3" s="38">
        <f>IF(Data!D3-Data!D2&lt;1.5,1,0)</f>
        <v>1</v>
      </c>
      <c r="E3" s="38">
        <f>IF(Data!D3-Data!D2&lt;2,1,0)</f>
        <v>1</v>
      </c>
      <c r="F3" s="38">
        <f>IF(Data!D3-Data!D2&lt;2.5,1,0)</f>
        <v>1</v>
      </c>
      <c r="G3" s="38">
        <f>IF(Data!D3-Data!D2&lt;3,1,0)</f>
        <v>1</v>
      </c>
    </row>
    <row r="4" spans="1:7" x14ac:dyDescent="0.15">
      <c r="A4" s="29">
        <f>Data!A4</f>
        <v>3</v>
      </c>
      <c r="B4" s="38">
        <f>IF(Data!D4-Data!D3&lt;0.5,1,0)</f>
        <v>1</v>
      </c>
      <c r="C4" s="38">
        <f>IF(Data!D4-Data!D3&lt;1,1,0)</f>
        <v>1</v>
      </c>
      <c r="D4" s="38">
        <f>IF(Data!D4-Data!D3&lt;1.5,1,0)</f>
        <v>1</v>
      </c>
      <c r="E4" s="38">
        <f>IF(Data!D4-Data!D3&lt;2,1,0)</f>
        <v>1</v>
      </c>
      <c r="F4" s="38">
        <f>IF(Data!D4-Data!D3&lt;2.5,1,0)</f>
        <v>1</v>
      </c>
      <c r="G4" s="38">
        <f>IF(Data!D4-Data!D3&lt;3,1,0)</f>
        <v>1</v>
      </c>
    </row>
    <row r="5" spans="1:7" x14ac:dyDescent="0.15">
      <c r="A5" s="29">
        <f>Data!A5</f>
        <v>4</v>
      </c>
      <c r="B5" s="38">
        <f>IF(Data!D5-Data!D4&lt;0.5,1,0)</f>
        <v>0</v>
      </c>
      <c r="C5" s="38">
        <f>IF(Data!D5-Data!D4&lt;1,1,0)</f>
        <v>1</v>
      </c>
      <c r="D5" s="38">
        <f>IF(Data!D5-Data!D4&lt;1.5,1,0)</f>
        <v>1</v>
      </c>
      <c r="E5" s="38">
        <f>IF(Data!D5-Data!D4&lt;2,1,0)</f>
        <v>1</v>
      </c>
      <c r="F5" s="38">
        <f>IF(Data!D5-Data!D4&lt;2.5,1,0)</f>
        <v>1</v>
      </c>
      <c r="G5" s="38">
        <f>IF(Data!D5-Data!D4&lt;3,1,0)</f>
        <v>1</v>
      </c>
    </row>
    <row r="6" spans="1:7" x14ac:dyDescent="0.15">
      <c r="A6" s="29">
        <f>Data!A6</f>
        <v>5</v>
      </c>
      <c r="B6" s="38">
        <f>IF(Data!D6-Data!D5&lt;0.5,1,0)</f>
        <v>0</v>
      </c>
      <c r="C6" s="38">
        <f>IF(Data!D6-Data!D5&lt;1,1,0)</f>
        <v>1</v>
      </c>
      <c r="D6" s="38">
        <f>IF(Data!D6-Data!D5&lt;1.5,1,0)</f>
        <v>1</v>
      </c>
      <c r="E6" s="38">
        <f>IF(Data!D6-Data!D5&lt;2,1,0)</f>
        <v>1</v>
      </c>
      <c r="F6" s="38">
        <f>IF(Data!D6-Data!D5&lt;2.5,1,0)</f>
        <v>1</v>
      </c>
      <c r="G6" s="38">
        <f>IF(Data!D6-Data!D5&lt;3,1,0)</f>
        <v>1</v>
      </c>
    </row>
    <row r="7" spans="1:7" x14ac:dyDescent="0.15">
      <c r="A7" s="29">
        <f>Data!A7</f>
        <v>6</v>
      </c>
      <c r="B7" s="38">
        <f>IF(Data!D7-Data!D6&lt;0.5,1,0)</f>
        <v>0</v>
      </c>
      <c r="C7" s="38">
        <f>IF(Data!D7-Data!D6&lt;1,1,0)</f>
        <v>0</v>
      </c>
      <c r="D7" s="38">
        <f>IF(Data!D7-Data!D6&lt;1.5,1,0)</f>
        <v>0</v>
      </c>
      <c r="E7" s="38">
        <f>IF(Data!D7-Data!D6&lt;2,1,0)</f>
        <v>1</v>
      </c>
      <c r="F7" s="38">
        <f>IF(Data!D7-Data!D6&lt;2.5,1,0)</f>
        <v>1</v>
      </c>
      <c r="G7" s="38">
        <f>IF(Data!D7-Data!D6&lt;3,1,0)</f>
        <v>1</v>
      </c>
    </row>
    <row r="8" spans="1:7" x14ac:dyDescent="0.15">
      <c r="A8" s="29">
        <f>Data!A8</f>
        <v>7</v>
      </c>
      <c r="B8" s="38">
        <f>IF(Data!D8-Data!D7&lt;0.5,1,0)</f>
        <v>0</v>
      </c>
      <c r="C8" s="38">
        <f>IF(Data!D8-Data!D7&lt;1,1,0)</f>
        <v>0</v>
      </c>
      <c r="D8" s="38">
        <f>IF(Data!D8-Data!D7&lt;1.5,1,0)</f>
        <v>1</v>
      </c>
      <c r="E8" s="38">
        <f>IF(Data!D8-Data!D7&lt;2,1,0)</f>
        <v>1</v>
      </c>
      <c r="F8" s="38">
        <f>IF(Data!D8-Data!D7&lt;2.5,1,0)</f>
        <v>1</v>
      </c>
      <c r="G8" s="38">
        <f>IF(Data!D8-Data!D7&lt;3,1,0)</f>
        <v>1</v>
      </c>
    </row>
    <row r="9" spans="1:7" x14ac:dyDescent="0.15">
      <c r="A9" s="29">
        <f>Data!A9</f>
        <v>8</v>
      </c>
      <c r="B9" s="38">
        <f>IF(Data!D9-Data!D8&lt;0.5,1,0)</f>
        <v>0</v>
      </c>
      <c r="C9" s="38">
        <f>IF(Data!D9-Data!D8&lt;1,1,0)</f>
        <v>1</v>
      </c>
      <c r="D9" s="38">
        <f>IF(Data!D9-Data!D8&lt;1.5,1,0)</f>
        <v>1</v>
      </c>
      <c r="E9" s="38">
        <f>IF(Data!D9-Data!D8&lt;2,1,0)</f>
        <v>1</v>
      </c>
      <c r="F9" s="38">
        <f>IF(Data!D9-Data!D8&lt;2.5,1,0)</f>
        <v>1</v>
      </c>
      <c r="G9" s="38">
        <f>IF(Data!D9-Data!D8&lt;3,1,0)</f>
        <v>1</v>
      </c>
    </row>
    <row r="10" spans="1:7" x14ac:dyDescent="0.15">
      <c r="A10" s="29">
        <f>Data!A10</f>
        <v>9</v>
      </c>
      <c r="B10" s="38">
        <f>IF(Data!D10-Data!D9&lt;0.5,1,0)</f>
        <v>0</v>
      </c>
      <c r="C10" s="38">
        <f>IF(Data!D10-Data!D9&lt;1,1,0)</f>
        <v>0</v>
      </c>
      <c r="D10" s="38">
        <f>IF(Data!D10-Data!D9&lt;1.5,1,0)</f>
        <v>0</v>
      </c>
      <c r="E10" s="38">
        <f>IF(Data!D10-Data!D9&lt;2,1,0)</f>
        <v>0</v>
      </c>
      <c r="F10" s="38">
        <f>IF(Data!D10-Data!D9&lt;2.5,1,0)</f>
        <v>1</v>
      </c>
      <c r="G10" s="38">
        <f>IF(Data!D10-Data!D9&lt;3,1,0)</f>
        <v>1</v>
      </c>
    </row>
    <row r="11" spans="1:7" x14ac:dyDescent="0.15">
      <c r="A11" s="29">
        <f>Data!A11</f>
        <v>10</v>
      </c>
      <c r="B11" s="38">
        <f>IF(Data!D11-Data!D10&lt;0.5,1,0)</f>
        <v>1</v>
      </c>
      <c r="C11" s="38">
        <f>IF(Data!D11-Data!D10&lt;1,1,0)</f>
        <v>1</v>
      </c>
      <c r="D11" s="38">
        <f>IF(Data!D11-Data!D10&lt;1.5,1,0)</f>
        <v>1</v>
      </c>
      <c r="E11" s="38">
        <f>IF(Data!D11-Data!D10&lt;2,1,0)</f>
        <v>1</v>
      </c>
      <c r="F11" s="38">
        <f>IF(Data!D11-Data!D10&lt;2.5,1,0)</f>
        <v>1</v>
      </c>
      <c r="G11" s="38">
        <f>IF(Data!D11-Data!D10&lt;3,1,0)</f>
        <v>1</v>
      </c>
    </row>
    <row r="12" spans="1:7" x14ac:dyDescent="0.15">
      <c r="A12" s="29">
        <f>Data!A12</f>
        <v>11</v>
      </c>
      <c r="B12" s="38">
        <f>IF(Data!D12-Data!D11&lt;0.5,1,0)</f>
        <v>0</v>
      </c>
      <c r="C12" s="38">
        <f>IF(Data!D12-Data!D11&lt;1,1,0)</f>
        <v>1</v>
      </c>
      <c r="D12" s="38">
        <f>IF(Data!D12-Data!D11&lt;1.5,1,0)</f>
        <v>1</v>
      </c>
      <c r="E12" s="38">
        <f>IF(Data!D12-Data!D11&lt;2,1,0)</f>
        <v>1</v>
      </c>
      <c r="F12" s="38">
        <f>IF(Data!D12-Data!D11&lt;2.5,1,0)</f>
        <v>1</v>
      </c>
      <c r="G12" s="38">
        <f>IF(Data!D12-Data!D11&lt;3,1,0)</f>
        <v>1</v>
      </c>
    </row>
    <row r="13" spans="1:7" x14ac:dyDescent="0.15">
      <c r="A13" s="29">
        <f>Data!A13</f>
        <v>12</v>
      </c>
      <c r="B13" s="38">
        <f>IF(Data!D13-Data!D12&lt;0.5,1,0)</f>
        <v>0</v>
      </c>
      <c r="C13" s="38">
        <f>IF(Data!D13-Data!D12&lt;1,1,0)</f>
        <v>0</v>
      </c>
      <c r="D13" s="38">
        <f>IF(Data!D13-Data!D12&lt;1.5,1,0)</f>
        <v>1</v>
      </c>
      <c r="E13" s="38">
        <f>IF(Data!D13-Data!D12&lt;2,1,0)</f>
        <v>1</v>
      </c>
      <c r="F13" s="38">
        <f>IF(Data!D13-Data!D12&lt;2.5,1,0)</f>
        <v>1</v>
      </c>
      <c r="G13" s="38">
        <f>IF(Data!D13-Data!D12&lt;3,1,0)</f>
        <v>1</v>
      </c>
    </row>
    <row r="14" spans="1:7" x14ac:dyDescent="0.15">
      <c r="A14" s="29">
        <f>Data!A14</f>
        <v>13</v>
      </c>
      <c r="B14" s="38">
        <f>IF(Data!D14-Data!D13&lt;0.5,1,0)</f>
        <v>0</v>
      </c>
      <c r="C14" s="38">
        <f>IF(Data!D14-Data!D13&lt;1,1,0)</f>
        <v>0</v>
      </c>
      <c r="D14" s="38">
        <f>IF(Data!D14-Data!D13&lt;1.5,1,0)</f>
        <v>0</v>
      </c>
      <c r="E14" s="38">
        <f>IF(Data!D14-Data!D13&lt;2,1,0)</f>
        <v>1</v>
      </c>
      <c r="F14" s="38">
        <f>IF(Data!D14-Data!D13&lt;2.5,1,0)</f>
        <v>1</v>
      </c>
      <c r="G14" s="38">
        <f>IF(Data!D14-Data!D13&lt;3,1,0)</f>
        <v>1</v>
      </c>
    </row>
    <row r="15" spans="1:7" x14ac:dyDescent="0.15">
      <c r="A15" s="29">
        <f>Data!A15</f>
        <v>14</v>
      </c>
      <c r="B15" s="38">
        <f>IF(Data!D15-Data!D14&lt;0.5,1,0)</f>
        <v>0</v>
      </c>
      <c r="C15" s="38">
        <f>IF(Data!D15-Data!D14&lt;1,1,0)</f>
        <v>1</v>
      </c>
      <c r="D15" s="38">
        <f>IF(Data!D15-Data!D14&lt;1.5,1,0)</f>
        <v>1</v>
      </c>
      <c r="E15" s="38">
        <f>IF(Data!D15-Data!D14&lt;2,1,0)</f>
        <v>1</v>
      </c>
      <c r="F15" s="38">
        <f>IF(Data!D15-Data!D14&lt;2.5,1,0)</f>
        <v>1</v>
      </c>
      <c r="G15" s="38">
        <f>IF(Data!D15-Data!D14&lt;3,1,0)</f>
        <v>1</v>
      </c>
    </row>
    <row r="16" spans="1:7" x14ac:dyDescent="0.15">
      <c r="A16" s="29">
        <f>Data!A16</f>
        <v>15</v>
      </c>
      <c r="B16" s="38">
        <f>IF(Data!D16-Data!D15&lt;0.5,1,0)</f>
        <v>1</v>
      </c>
      <c r="C16" s="38">
        <f>IF(Data!D16-Data!D15&lt;1,1,0)</f>
        <v>1</v>
      </c>
      <c r="D16" s="38">
        <f>IF(Data!D16-Data!D15&lt;1.5,1,0)</f>
        <v>1</v>
      </c>
      <c r="E16" s="38">
        <f>IF(Data!D16-Data!D15&lt;2,1,0)</f>
        <v>1</v>
      </c>
      <c r="F16" s="38">
        <f>IF(Data!D16-Data!D15&lt;2.5,1,0)</f>
        <v>1</v>
      </c>
      <c r="G16" s="38">
        <f>IF(Data!D16-Data!D15&lt;3,1,0)</f>
        <v>1</v>
      </c>
    </row>
    <row r="17" spans="1:7" x14ac:dyDescent="0.15">
      <c r="A17" s="29">
        <f>Data!A17</f>
        <v>16</v>
      </c>
      <c r="B17" s="38">
        <f>IF(Data!D17-Data!D16&lt;0.5,1,0)</f>
        <v>0</v>
      </c>
      <c r="C17" s="38">
        <f>IF(Data!D17-Data!D16&lt;1,1,0)</f>
        <v>0</v>
      </c>
      <c r="D17" s="38">
        <f>IF(Data!D17-Data!D16&lt;1.5,1,0)</f>
        <v>1</v>
      </c>
      <c r="E17" s="38">
        <f>IF(Data!D17-Data!D16&lt;2,1,0)</f>
        <v>1</v>
      </c>
      <c r="F17" s="38">
        <f>IF(Data!D17-Data!D16&lt;2.5,1,0)</f>
        <v>1</v>
      </c>
      <c r="G17" s="38">
        <f>IF(Data!D17-Data!D16&lt;3,1,0)</f>
        <v>1</v>
      </c>
    </row>
    <row r="18" spans="1:7" x14ac:dyDescent="0.15">
      <c r="A18" s="29">
        <f>Data!A18</f>
        <v>17</v>
      </c>
      <c r="B18" s="38">
        <f>IF(Data!D18-Data!D17&lt;0.5,1,0)</f>
        <v>0</v>
      </c>
      <c r="C18" s="38">
        <f>IF(Data!D18-Data!D17&lt;1,1,0)</f>
        <v>1</v>
      </c>
      <c r="D18" s="38">
        <f>IF(Data!D18-Data!D17&lt;1.5,1,0)</f>
        <v>1</v>
      </c>
      <c r="E18" s="38">
        <f>IF(Data!D18-Data!D17&lt;2,1,0)</f>
        <v>1</v>
      </c>
      <c r="F18" s="38">
        <f>IF(Data!D18-Data!D17&lt;2.5,1,0)</f>
        <v>1</v>
      </c>
      <c r="G18" s="38">
        <f>IF(Data!D18-Data!D17&lt;3,1,0)</f>
        <v>1</v>
      </c>
    </row>
    <row r="19" spans="1:7" x14ac:dyDescent="0.15">
      <c r="A19" s="29">
        <f>Data!A19</f>
        <v>18</v>
      </c>
      <c r="B19" s="38">
        <f>IF(Data!D19-Data!D18&lt;0.5,1,0)</f>
        <v>1</v>
      </c>
      <c r="C19" s="38">
        <f>IF(Data!D19-Data!D18&lt;1,1,0)</f>
        <v>1</v>
      </c>
      <c r="D19" s="38">
        <f>IF(Data!D19-Data!D18&lt;1.5,1,0)</f>
        <v>1</v>
      </c>
      <c r="E19" s="38">
        <f>IF(Data!D19-Data!D18&lt;2,1,0)</f>
        <v>1</v>
      </c>
      <c r="F19" s="38">
        <f>IF(Data!D19-Data!D18&lt;2.5,1,0)</f>
        <v>1</v>
      </c>
      <c r="G19" s="38">
        <f>IF(Data!D19-Data!D18&lt;3,1,0)</f>
        <v>1</v>
      </c>
    </row>
    <row r="20" spans="1:7" x14ac:dyDescent="0.15">
      <c r="A20" s="29">
        <f>Data!A20</f>
        <v>19</v>
      </c>
      <c r="B20" s="38">
        <f>IF(Data!D20-Data!D19&lt;0.5,1,0)</f>
        <v>0</v>
      </c>
      <c r="C20" s="38">
        <f>IF(Data!D20-Data!D19&lt;1,1,0)</f>
        <v>0</v>
      </c>
      <c r="D20" s="38">
        <f>IF(Data!D20-Data!D19&lt;1.5,1,0)</f>
        <v>0</v>
      </c>
      <c r="E20" s="38">
        <f>IF(Data!D20-Data!D19&lt;2,1,0)</f>
        <v>1</v>
      </c>
      <c r="F20" s="38">
        <f>IF(Data!D20-Data!D19&lt;2.5,1,0)</f>
        <v>1</v>
      </c>
      <c r="G20" s="38">
        <f>IF(Data!D20-Data!D19&lt;3,1,0)</f>
        <v>1</v>
      </c>
    </row>
    <row r="21" spans="1:7" x14ac:dyDescent="0.15">
      <c r="A21" s="29">
        <f>Data!A21</f>
        <v>20</v>
      </c>
      <c r="B21" s="38">
        <f>IF(Data!D21-Data!D20&lt;0.5,1,0)</f>
        <v>1</v>
      </c>
      <c r="C21" s="38">
        <f>IF(Data!D21-Data!D20&lt;1,1,0)</f>
        <v>1</v>
      </c>
      <c r="D21" s="38">
        <f>IF(Data!D21-Data!D20&lt;1.5,1,0)</f>
        <v>1</v>
      </c>
      <c r="E21" s="38">
        <f>IF(Data!D21-Data!D20&lt;2,1,0)</f>
        <v>1</v>
      </c>
      <c r="F21" s="38">
        <f>IF(Data!D21-Data!D20&lt;2.5,1,0)</f>
        <v>1</v>
      </c>
      <c r="G21" s="38">
        <f>IF(Data!D21-Data!D20&lt;3,1,0)</f>
        <v>1</v>
      </c>
    </row>
    <row r="22" spans="1:7" x14ac:dyDescent="0.15">
      <c r="A22" s="29">
        <f>Data!A22</f>
        <v>21</v>
      </c>
      <c r="B22" s="38">
        <f>IF(Data!D22-Data!D21&lt;0.5,1,0)</f>
        <v>0</v>
      </c>
      <c r="C22" s="38">
        <f>IF(Data!D22-Data!D21&lt;1,1,0)</f>
        <v>1</v>
      </c>
      <c r="D22" s="38">
        <f>IF(Data!D22-Data!D21&lt;1.5,1,0)</f>
        <v>1</v>
      </c>
      <c r="E22" s="38">
        <f>IF(Data!D22-Data!D21&lt;2,1,0)</f>
        <v>1</v>
      </c>
      <c r="F22" s="38">
        <f>IF(Data!D22-Data!D21&lt;2.5,1,0)</f>
        <v>1</v>
      </c>
      <c r="G22" s="38">
        <f>IF(Data!D22-Data!D21&lt;3,1,0)</f>
        <v>1</v>
      </c>
    </row>
    <row r="23" spans="1:7" x14ac:dyDescent="0.15">
      <c r="A23" s="29">
        <f>Data!A23</f>
        <v>22</v>
      </c>
      <c r="B23" s="38">
        <f>IF(Data!D23-Data!D22&lt;0.5,1,0)</f>
        <v>0</v>
      </c>
      <c r="C23" s="38">
        <f>IF(Data!D23-Data!D22&lt;1,1,0)</f>
        <v>1</v>
      </c>
      <c r="D23" s="38">
        <f>IF(Data!D23-Data!D22&lt;1.5,1,0)</f>
        <v>1</v>
      </c>
      <c r="E23" s="38">
        <f>IF(Data!D23-Data!D22&lt;2,1,0)</f>
        <v>1</v>
      </c>
      <c r="F23" s="38">
        <f>IF(Data!D23-Data!D22&lt;2.5,1,0)</f>
        <v>1</v>
      </c>
      <c r="G23" s="38">
        <f>IF(Data!D23-Data!D22&lt;3,1,0)</f>
        <v>1</v>
      </c>
    </row>
    <row r="24" spans="1:7" x14ac:dyDescent="0.15">
      <c r="A24" s="29">
        <f>Data!A24</f>
        <v>23</v>
      </c>
      <c r="B24" s="38">
        <f>IF(Data!D24-Data!D23&lt;0.5,1,0)</f>
        <v>0</v>
      </c>
      <c r="C24" s="38">
        <f>IF(Data!D24-Data!D23&lt;1,1,0)</f>
        <v>0</v>
      </c>
      <c r="D24" s="38">
        <f>IF(Data!D24-Data!D23&lt;1.5,1,0)</f>
        <v>1</v>
      </c>
      <c r="E24" s="38">
        <f>IF(Data!D24-Data!D23&lt;2,1,0)</f>
        <v>1</v>
      </c>
      <c r="F24" s="38">
        <f>IF(Data!D24-Data!D23&lt;2.5,1,0)</f>
        <v>1</v>
      </c>
      <c r="G24" s="38">
        <f>IF(Data!D24-Data!D23&lt;3,1,0)</f>
        <v>1</v>
      </c>
    </row>
    <row r="25" spans="1:7" x14ac:dyDescent="0.15">
      <c r="A25" s="29">
        <f>Data!A25</f>
        <v>24</v>
      </c>
      <c r="B25" s="38">
        <f>IF(Data!D25-Data!D24&lt;0.5,1,0)</f>
        <v>0</v>
      </c>
      <c r="C25" s="38">
        <f>IF(Data!D25-Data!D24&lt;1,1,0)</f>
        <v>0</v>
      </c>
      <c r="D25" s="38">
        <f>IF(Data!D25-Data!D24&lt;1.5,1,0)</f>
        <v>1</v>
      </c>
      <c r="E25" s="38">
        <f>IF(Data!D25-Data!D24&lt;2,1,0)</f>
        <v>1</v>
      </c>
      <c r="F25" s="38">
        <f>IF(Data!D25-Data!D24&lt;2.5,1,0)</f>
        <v>1</v>
      </c>
      <c r="G25" s="38">
        <f>IF(Data!D25-Data!D24&lt;3,1,0)</f>
        <v>1</v>
      </c>
    </row>
    <row r="26" spans="1:7" x14ac:dyDescent="0.15">
      <c r="A26" s="29">
        <f>Data!A26</f>
        <v>25</v>
      </c>
      <c r="B26" s="38">
        <f>IF(Data!D26-Data!D25&lt;0.5,1,0)</f>
        <v>1</v>
      </c>
      <c r="C26" s="38">
        <f>IF(Data!D26-Data!D25&lt;1,1,0)</f>
        <v>1</v>
      </c>
      <c r="D26" s="38">
        <f>IF(Data!D26-Data!D25&lt;1.5,1,0)</f>
        <v>1</v>
      </c>
      <c r="E26" s="38">
        <f>IF(Data!D26-Data!D25&lt;2,1,0)</f>
        <v>1</v>
      </c>
      <c r="F26" s="38">
        <f>IF(Data!D26-Data!D25&lt;2.5,1,0)</f>
        <v>1</v>
      </c>
      <c r="G26" s="38">
        <f>IF(Data!D26-Data!D25&lt;3,1,0)</f>
        <v>1</v>
      </c>
    </row>
    <row r="27" spans="1:7" x14ac:dyDescent="0.15">
      <c r="A27" s="29">
        <f>Data!A27</f>
        <v>26</v>
      </c>
      <c r="B27" s="38">
        <f>IF(Data!D27-Data!D26&lt;0.5,1,0)</f>
        <v>0</v>
      </c>
      <c r="C27" s="38">
        <f>IF(Data!D27-Data!D26&lt;1,1,0)</f>
        <v>1</v>
      </c>
      <c r="D27" s="38">
        <f>IF(Data!D27-Data!D26&lt;1.5,1,0)</f>
        <v>1</v>
      </c>
      <c r="E27" s="38">
        <f>IF(Data!D27-Data!D26&lt;2,1,0)</f>
        <v>1</v>
      </c>
      <c r="F27" s="38">
        <f>IF(Data!D27-Data!D26&lt;2.5,1,0)</f>
        <v>1</v>
      </c>
      <c r="G27" s="38">
        <f>IF(Data!D27-Data!D26&lt;3,1,0)</f>
        <v>1</v>
      </c>
    </row>
    <row r="28" spans="1:7" x14ac:dyDescent="0.15">
      <c r="A28" s="29">
        <f>Data!A28</f>
        <v>27</v>
      </c>
      <c r="B28" s="38">
        <f>IF(Data!D28-Data!D27&lt;0.5,1,0)</f>
        <v>1</v>
      </c>
      <c r="C28" s="38">
        <f>IF(Data!D28-Data!D27&lt;1,1,0)</f>
        <v>1</v>
      </c>
      <c r="D28" s="38">
        <f>IF(Data!D28-Data!D27&lt;1.5,1,0)</f>
        <v>1</v>
      </c>
      <c r="E28" s="38">
        <f>IF(Data!D28-Data!D27&lt;2,1,0)</f>
        <v>1</v>
      </c>
      <c r="F28" s="38">
        <f>IF(Data!D28-Data!D27&lt;2.5,1,0)</f>
        <v>1</v>
      </c>
      <c r="G28" s="38">
        <f>IF(Data!D28-Data!D27&lt;3,1,0)</f>
        <v>1</v>
      </c>
    </row>
    <row r="29" spans="1:7" x14ac:dyDescent="0.15">
      <c r="A29" s="29">
        <f>Data!A29</f>
        <v>28</v>
      </c>
      <c r="B29" s="38">
        <f>IF(Data!D29-Data!D28&lt;0.5,1,0)</f>
        <v>0</v>
      </c>
      <c r="C29" s="38">
        <f>IF(Data!D29-Data!D28&lt;1,1,0)</f>
        <v>0</v>
      </c>
      <c r="D29" s="38">
        <f>IF(Data!D29-Data!D28&lt;1.5,1,0)</f>
        <v>0</v>
      </c>
      <c r="E29" s="38">
        <f>IF(Data!D29-Data!D28&lt;2,1,0)</f>
        <v>1</v>
      </c>
      <c r="F29" s="38">
        <f>IF(Data!D29-Data!D28&lt;2.5,1,0)</f>
        <v>1</v>
      </c>
      <c r="G29" s="38">
        <f>IF(Data!D29-Data!D28&lt;3,1,0)</f>
        <v>1</v>
      </c>
    </row>
    <row r="30" spans="1:7" x14ac:dyDescent="0.15">
      <c r="A30" s="29">
        <f>Data!A30</f>
        <v>29</v>
      </c>
      <c r="B30" s="38">
        <f>IF(Data!D30-Data!D29&lt;0.5,1,0)</f>
        <v>1</v>
      </c>
      <c r="C30" s="38">
        <f>IF(Data!D30-Data!D29&lt;1,1,0)</f>
        <v>1</v>
      </c>
      <c r="D30" s="38">
        <f>IF(Data!D30-Data!D29&lt;1.5,1,0)</f>
        <v>1</v>
      </c>
      <c r="E30" s="38">
        <f>IF(Data!D30-Data!D29&lt;2,1,0)</f>
        <v>1</v>
      </c>
      <c r="F30" s="38">
        <f>IF(Data!D30-Data!D29&lt;2.5,1,0)</f>
        <v>1</v>
      </c>
      <c r="G30" s="38">
        <f>IF(Data!D30-Data!D29&lt;3,1,0)</f>
        <v>1</v>
      </c>
    </row>
    <row r="31" spans="1:7" x14ac:dyDescent="0.15">
      <c r="A31" s="29">
        <f>Data!A31</f>
        <v>30</v>
      </c>
      <c r="B31" s="38">
        <f>IF(Data!D31-Data!D30&lt;0.5,1,0)</f>
        <v>0</v>
      </c>
      <c r="C31" s="38">
        <f>IF(Data!D31-Data!D30&lt;1,1,0)</f>
        <v>0</v>
      </c>
      <c r="D31" s="38">
        <f>IF(Data!D31-Data!D30&lt;1.5,1,0)</f>
        <v>1</v>
      </c>
      <c r="E31" s="38">
        <f>IF(Data!D31-Data!D30&lt;2,1,0)</f>
        <v>1</v>
      </c>
      <c r="F31" s="38">
        <f>IF(Data!D31-Data!D30&lt;2.5,1,0)</f>
        <v>1</v>
      </c>
      <c r="G31" s="38">
        <f>IF(Data!D31-Data!D30&lt;3,1,0)</f>
        <v>1</v>
      </c>
    </row>
    <row r="32" spans="1:7" x14ac:dyDescent="0.15">
      <c r="A32" s="29">
        <f>Data!A32</f>
        <v>31</v>
      </c>
      <c r="B32" s="38">
        <f>IF(Data!D32-Data!D31&lt;0.5,1,0)</f>
        <v>0</v>
      </c>
      <c r="C32" s="38">
        <f>IF(Data!D32-Data!D31&lt;1,1,0)</f>
        <v>1</v>
      </c>
      <c r="D32" s="38">
        <f>IF(Data!D32-Data!D31&lt;1.5,1,0)</f>
        <v>1</v>
      </c>
      <c r="E32" s="38">
        <f>IF(Data!D32-Data!D31&lt;2,1,0)</f>
        <v>1</v>
      </c>
      <c r="F32" s="38">
        <f>IF(Data!D32-Data!D31&lt;2.5,1,0)</f>
        <v>1</v>
      </c>
      <c r="G32" s="38">
        <f>IF(Data!D32-Data!D31&lt;3,1,0)</f>
        <v>1</v>
      </c>
    </row>
    <row r="33" spans="1:7" x14ac:dyDescent="0.15">
      <c r="A33" s="29">
        <f>Data!A33</f>
        <v>32</v>
      </c>
      <c r="B33" s="38">
        <f>IF(Data!D33-Data!D32&lt;0.5,1,0)</f>
        <v>0</v>
      </c>
      <c r="C33" s="38">
        <f>IF(Data!D33-Data!D32&lt;1,1,0)</f>
        <v>0</v>
      </c>
      <c r="D33" s="38">
        <f>IF(Data!D33-Data!D32&lt;1.5,1,0)</f>
        <v>0</v>
      </c>
      <c r="E33" s="38">
        <f>IF(Data!D33-Data!D32&lt;2,1,0)</f>
        <v>0</v>
      </c>
      <c r="F33" s="38">
        <f>IF(Data!D33-Data!D32&lt;2.5,1,0)</f>
        <v>1</v>
      </c>
      <c r="G33" s="38">
        <f>IF(Data!D33-Data!D32&lt;3,1,0)</f>
        <v>1</v>
      </c>
    </row>
    <row r="34" spans="1:7" x14ac:dyDescent="0.15">
      <c r="A34" s="29">
        <f>Data!A34</f>
        <v>33</v>
      </c>
      <c r="B34" s="38">
        <f>IF(Data!D34-Data!D33&lt;0.5,1,0)</f>
        <v>1</v>
      </c>
      <c r="C34" s="38">
        <f>IF(Data!D34-Data!D33&lt;1,1,0)</f>
        <v>1</v>
      </c>
      <c r="D34" s="38">
        <f>IF(Data!D34-Data!D33&lt;1.5,1,0)</f>
        <v>1</v>
      </c>
      <c r="E34" s="38">
        <f>IF(Data!D34-Data!D33&lt;2,1,0)</f>
        <v>1</v>
      </c>
      <c r="F34" s="38">
        <f>IF(Data!D34-Data!D33&lt;2.5,1,0)</f>
        <v>1</v>
      </c>
      <c r="G34" s="38">
        <f>IF(Data!D34-Data!D33&lt;3,1,0)</f>
        <v>1</v>
      </c>
    </row>
    <row r="35" spans="1:7" x14ac:dyDescent="0.15">
      <c r="A35" s="29">
        <f>Data!A35</f>
        <v>34</v>
      </c>
      <c r="B35" s="38">
        <f>IF(Data!D35-Data!D34&lt;0.5,1,0)</f>
        <v>0</v>
      </c>
      <c r="C35" s="38">
        <f>IF(Data!D35-Data!D34&lt;1,1,0)</f>
        <v>0</v>
      </c>
      <c r="D35" s="38">
        <f>IF(Data!D35-Data!D34&lt;1.5,1,0)</f>
        <v>0</v>
      </c>
      <c r="E35" s="38">
        <f>IF(Data!D35-Data!D34&lt;2,1,0)</f>
        <v>1</v>
      </c>
      <c r="F35" s="38">
        <f>IF(Data!D35-Data!D34&lt;2.5,1,0)</f>
        <v>1</v>
      </c>
      <c r="G35" s="38">
        <f>IF(Data!D35-Data!D34&lt;3,1,0)</f>
        <v>1</v>
      </c>
    </row>
    <row r="36" spans="1:7" x14ac:dyDescent="0.15">
      <c r="A36" s="29">
        <f>Data!A36</f>
        <v>35</v>
      </c>
      <c r="B36" s="38">
        <f>IF(Data!D36-Data!D35&lt;0.5,1,0)</f>
        <v>0</v>
      </c>
      <c r="C36" s="38">
        <f>IF(Data!D36-Data!D35&lt;1,1,0)</f>
        <v>1</v>
      </c>
      <c r="D36" s="38">
        <f>IF(Data!D36-Data!D35&lt;1.5,1,0)</f>
        <v>1</v>
      </c>
      <c r="E36" s="38">
        <f>IF(Data!D36-Data!D35&lt;2,1,0)</f>
        <v>1</v>
      </c>
      <c r="F36" s="38">
        <f>IF(Data!D36-Data!D35&lt;2.5,1,0)</f>
        <v>1</v>
      </c>
      <c r="G36" s="38">
        <f>IF(Data!D36-Data!D35&lt;3,1,0)</f>
        <v>1</v>
      </c>
    </row>
    <row r="37" spans="1:7" x14ac:dyDescent="0.15">
      <c r="A37" s="29">
        <f>Data!A37</f>
        <v>36</v>
      </c>
      <c r="B37" s="38">
        <f>IF(Data!D37-Data!D36&lt;0.5,1,0)</f>
        <v>1</v>
      </c>
      <c r="C37" s="38">
        <f>IF(Data!D37-Data!D36&lt;1,1,0)</f>
        <v>1</v>
      </c>
      <c r="D37" s="38">
        <f>IF(Data!D37-Data!D36&lt;1.5,1,0)</f>
        <v>1</v>
      </c>
      <c r="E37" s="38">
        <f>IF(Data!D37-Data!D36&lt;2,1,0)</f>
        <v>1</v>
      </c>
      <c r="F37" s="38">
        <f>IF(Data!D37-Data!D36&lt;2.5,1,0)</f>
        <v>1</v>
      </c>
      <c r="G37" s="38">
        <f>IF(Data!D37-Data!D36&lt;3,1,0)</f>
        <v>1</v>
      </c>
    </row>
    <row r="38" spans="1:7" x14ac:dyDescent="0.15">
      <c r="A38" s="29">
        <f>Data!A38</f>
        <v>37</v>
      </c>
      <c r="B38" s="38">
        <f>IF(Data!D38-Data!D37&lt;0.5,1,0)</f>
        <v>0</v>
      </c>
      <c r="C38" s="38">
        <f>IF(Data!D38-Data!D37&lt;1,1,0)</f>
        <v>0</v>
      </c>
      <c r="D38" s="38">
        <f>IF(Data!D38-Data!D37&lt;1.5,1,0)</f>
        <v>1</v>
      </c>
      <c r="E38" s="38">
        <f>IF(Data!D38-Data!D37&lt;2,1,0)</f>
        <v>1</v>
      </c>
      <c r="F38" s="38">
        <f>IF(Data!D38-Data!D37&lt;2.5,1,0)</f>
        <v>1</v>
      </c>
      <c r="G38" s="38">
        <f>IF(Data!D38-Data!D37&lt;3,1,0)</f>
        <v>1</v>
      </c>
    </row>
    <row r="39" spans="1:7" x14ac:dyDescent="0.15">
      <c r="A39" s="29">
        <f>Data!A39</f>
        <v>38</v>
      </c>
      <c r="B39" s="38">
        <f>IF(Data!D39-Data!D38&lt;0.5,1,0)</f>
        <v>0</v>
      </c>
      <c r="C39" s="38">
        <f>IF(Data!D39-Data!D38&lt;1,1,0)</f>
        <v>0</v>
      </c>
      <c r="D39" s="38">
        <f>IF(Data!D39-Data!D38&lt;1.5,1,0)</f>
        <v>1</v>
      </c>
      <c r="E39" s="38">
        <f>IF(Data!D39-Data!D38&lt;2,1,0)</f>
        <v>1</v>
      </c>
      <c r="F39" s="38">
        <f>IF(Data!D39-Data!D38&lt;2.5,1,0)</f>
        <v>1</v>
      </c>
      <c r="G39" s="38">
        <f>IF(Data!D39-Data!D38&lt;3,1,0)</f>
        <v>1</v>
      </c>
    </row>
    <row r="40" spans="1:7" x14ac:dyDescent="0.15">
      <c r="A40" s="29">
        <f>Data!A40</f>
        <v>39</v>
      </c>
      <c r="B40" s="38">
        <f>IF(Data!D40-Data!D39&lt;0.5,1,0)</f>
        <v>1</v>
      </c>
      <c r="C40" s="38">
        <f>IF(Data!D40-Data!D39&lt;1,1,0)</f>
        <v>1</v>
      </c>
      <c r="D40" s="38">
        <f>IF(Data!D40-Data!D39&lt;1.5,1,0)</f>
        <v>1</v>
      </c>
      <c r="E40" s="38">
        <f>IF(Data!D40-Data!D39&lt;2,1,0)</f>
        <v>1</v>
      </c>
      <c r="F40" s="38">
        <f>IF(Data!D40-Data!D39&lt;2.5,1,0)</f>
        <v>1</v>
      </c>
      <c r="G40" s="38">
        <f>IF(Data!D40-Data!D39&lt;3,1,0)</f>
        <v>1</v>
      </c>
    </row>
    <row r="41" spans="1:7" x14ac:dyDescent="0.15">
      <c r="A41" s="29">
        <f>Data!A41</f>
        <v>40</v>
      </c>
      <c r="B41" s="38">
        <f>IF(Data!D41-Data!D40&lt;0.5,1,0)</f>
        <v>0</v>
      </c>
      <c r="C41" s="38">
        <f>IF(Data!D41-Data!D40&lt;1,1,0)</f>
        <v>1</v>
      </c>
      <c r="D41" s="38">
        <f>IF(Data!D41-Data!D40&lt;1.5,1,0)</f>
        <v>1</v>
      </c>
      <c r="E41" s="38">
        <f>IF(Data!D41-Data!D40&lt;2,1,0)</f>
        <v>1</v>
      </c>
      <c r="F41" s="38">
        <f>IF(Data!D41-Data!D40&lt;2.5,1,0)</f>
        <v>1</v>
      </c>
      <c r="G41" s="38">
        <f>IF(Data!D41-Data!D40&lt;3,1,0)</f>
        <v>1</v>
      </c>
    </row>
    <row r="42" spans="1:7" x14ac:dyDescent="0.15">
      <c r="A42" s="29">
        <f>Data!A42</f>
        <v>41</v>
      </c>
      <c r="B42" s="38">
        <f>IF(Data!D42-Data!D41&lt;0.5,1,0)</f>
        <v>1</v>
      </c>
      <c r="C42" s="38">
        <f>IF(Data!D42-Data!D41&lt;1,1,0)</f>
        <v>1</v>
      </c>
      <c r="D42" s="38">
        <f>IF(Data!D42-Data!D41&lt;1.5,1,0)</f>
        <v>1</v>
      </c>
      <c r="E42" s="38">
        <f>IF(Data!D42-Data!D41&lt;2,1,0)</f>
        <v>1</v>
      </c>
      <c r="F42" s="38">
        <f>IF(Data!D42-Data!D41&lt;2.5,1,0)</f>
        <v>1</v>
      </c>
      <c r="G42" s="38">
        <f>IF(Data!D42-Data!D41&lt;3,1,0)</f>
        <v>1</v>
      </c>
    </row>
    <row r="43" spans="1:7" x14ac:dyDescent="0.15">
      <c r="A43" s="29">
        <f>Data!A43</f>
        <v>42</v>
      </c>
      <c r="B43" s="38">
        <f>IF(Data!D43-Data!D42&lt;0.5,1,0)</f>
        <v>1</v>
      </c>
      <c r="C43" s="38">
        <f>IF(Data!D43-Data!D42&lt;1,1,0)</f>
        <v>1</v>
      </c>
      <c r="D43" s="38">
        <f>IF(Data!D43-Data!D42&lt;1.5,1,0)</f>
        <v>1</v>
      </c>
      <c r="E43" s="38">
        <f>IF(Data!D43-Data!D42&lt;2,1,0)</f>
        <v>1</v>
      </c>
      <c r="F43" s="38">
        <f>IF(Data!D43-Data!D42&lt;2.5,1,0)</f>
        <v>1</v>
      </c>
      <c r="G43" s="38">
        <f>IF(Data!D43-Data!D42&lt;3,1,0)</f>
        <v>1</v>
      </c>
    </row>
    <row r="44" spans="1:7" x14ac:dyDescent="0.15">
      <c r="A44" s="29">
        <f>Data!A44</f>
        <v>43</v>
      </c>
      <c r="B44" s="38">
        <f>IF(Data!D44-Data!D43&lt;0.5,1,0)</f>
        <v>0</v>
      </c>
      <c r="C44" s="38">
        <f>IF(Data!D44-Data!D43&lt;1,1,0)</f>
        <v>1</v>
      </c>
      <c r="D44" s="38">
        <f>IF(Data!D44-Data!D43&lt;1.5,1,0)</f>
        <v>1</v>
      </c>
      <c r="E44" s="38">
        <f>IF(Data!D44-Data!D43&lt;2,1,0)</f>
        <v>1</v>
      </c>
      <c r="F44" s="38">
        <f>IF(Data!D44-Data!D43&lt;2.5,1,0)</f>
        <v>1</v>
      </c>
      <c r="G44" s="38">
        <f>IF(Data!D44-Data!D43&lt;3,1,0)</f>
        <v>1</v>
      </c>
    </row>
    <row r="45" spans="1:7" x14ac:dyDescent="0.15">
      <c r="A45" s="29">
        <f>Data!A45</f>
        <v>44</v>
      </c>
      <c r="B45" s="38">
        <f>IF(Data!D45-Data!D44&lt;0.5,1,0)</f>
        <v>1</v>
      </c>
      <c r="C45" s="38">
        <f>IF(Data!D45-Data!D44&lt;1,1,0)</f>
        <v>1</v>
      </c>
      <c r="D45" s="38">
        <f>IF(Data!D45-Data!D44&lt;1.5,1,0)</f>
        <v>1</v>
      </c>
      <c r="E45" s="38">
        <f>IF(Data!D45-Data!D44&lt;2,1,0)</f>
        <v>1</v>
      </c>
      <c r="F45" s="38">
        <f>IF(Data!D45-Data!D44&lt;2.5,1,0)</f>
        <v>1</v>
      </c>
      <c r="G45" s="38">
        <f>IF(Data!D45-Data!D44&lt;3,1,0)</f>
        <v>1</v>
      </c>
    </row>
    <row r="46" spans="1:7" x14ac:dyDescent="0.15">
      <c r="A46" s="29">
        <f>Data!A46</f>
        <v>45</v>
      </c>
      <c r="B46" s="38">
        <f>IF(Data!D46-Data!D45&lt;0.5,1,0)</f>
        <v>0</v>
      </c>
      <c r="C46" s="38">
        <f>IF(Data!D46-Data!D45&lt;1,1,0)</f>
        <v>1</v>
      </c>
      <c r="D46" s="38">
        <f>IF(Data!D46-Data!D45&lt;1.5,1,0)</f>
        <v>1</v>
      </c>
      <c r="E46" s="38">
        <f>IF(Data!D46-Data!D45&lt;2,1,0)</f>
        <v>1</v>
      </c>
      <c r="F46" s="38">
        <f>IF(Data!D46-Data!D45&lt;2.5,1,0)</f>
        <v>1</v>
      </c>
      <c r="G46" s="38">
        <f>IF(Data!D46-Data!D45&lt;3,1,0)</f>
        <v>1</v>
      </c>
    </row>
    <row r="47" spans="1:7" x14ac:dyDescent="0.15">
      <c r="A47" s="29">
        <f>Data!A47</f>
        <v>46</v>
      </c>
      <c r="B47" s="38">
        <f>IF(Data!D47-Data!D46&lt;0.5,1,0)</f>
        <v>1</v>
      </c>
      <c r="C47" s="38">
        <f>IF(Data!D47-Data!D46&lt;1,1,0)</f>
        <v>1</v>
      </c>
      <c r="D47" s="38">
        <f>IF(Data!D47-Data!D46&lt;1.5,1,0)</f>
        <v>1</v>
      </c>
      <c r="E47" s="38">
        <f>IF(Data!D47-Data!D46&lt;2,1,0)</f>
        <v>1</v>
      </c>
      <c r="F47" s="38">
        <f>IF(Data!D47-Data!D46&lt;2.5,1,0)</f>
        <v>1</v>
      </c>
      <c r="G47" s="38">
        <f>IF(Data!D47-Data!D46&lt;3,1,0)</f>
        <v>1</v>
      </c>
    </row>
    <row r="48" spans="1:7" x14ac:dyDescent="0.15">
      <c r="A48" s="29">
        <f>Data!A48</f>
        <v>47</v>
      </c>
      <c r="B48" s="38">
        <f>IF(Data!D48-Data!D47&lt;0.5,1,0)</f>
        <v>0</v>
      </c>
      <c r="C48" s="38">
        <f>IF(Data!D48-Data!D47&lt;1,1,0)</f>
        <v>1</v>
      </c>
      <c r="D48" s="38">
        <f>IF(Data!D48-Data!D47&lt;1.5,1,0)</f>
        <v>1</v>
      </c>
      <c r="E48" s="38">
        <f>IF(Data!D48-Data!D47&lt;2,1,0)</f>
        <v>1</v>
      </c>
      <c r="F48" s="38">
        <f>IF(Data!D48-Data!D47&lt;2.5,1,0)</f>
        <v>1</v>
      </c>
      <c r="G48" s="38">
        <f>IF(Data!D48-Data!D47&lt;3,1,0)</f>
        <v>1</v>
      </c>
    </row>
    <row r="49" spans="1:7" x14ac:dyDescent="0.15">
      <c r="A49" s="29">
        <f>Data!A49</f>
        <v>48</v>
      </c>
      <c r="B49" s="38">
        <f>IF(Data!D49-Data!D48&lt;0.5,1,0)</f>
        <v>1</v>
      </c>
      <c r="C49" s="38">
        <f>IF(Data!D49-Data!D48&lt;1,1,0)</f>
        <v>1</v>
      </c>
      <c r="D49" s="38">
        <f>IF(Data!D49-Data!D48&lt;1.5,1,0)</f>
        <v>1</v>
      </c>
      <c r="E49" s="38">
        <f>IF(Data!D49-Data!D48&lt;2,1,0)</f>
        <v>1</v>
      </c>
      <c r="F49" s="38">
        <f>IF(Data!D49-Data!D48&lt;2.5,1,0)</f>
        <v>1</v>
      </c>
      <c r="G49" s="38">
        <f>IF(Data!D49-Data!D48&lt;3,1,0)</f>
        <v>1</v>
      </c>
    </row>
    <row r="50" spans="1:7" x14ac:dyDescent="0.15">
      <c r="A50" s="29">
        <f>Data!A50</f>
        <v>49</v>
      </c>
      <c r="B50" s="38">
        <f>IF(Data!D50-Data!D49&lt;0.5,1,0)</f>
        <v>0</v>
      </c>
      <c r="C50" s="38">
        <f>IF(Data!D50-Data!D49&lt;1,1,0)</f>
        <v>1</v>
      </c>
      <c r="D50" s="38">
        <f>IF(Data!D50-Data!D49&lt;1.5,1,0)</f>
        <v>1</v>
      </c>
      <c r="E50" s="38">
        <f>IF(Data!D50-Data!D49&lt;2,1,0)</f>
        <v>1</v>
      </c>
      <c r="F50" s="38">
        <f>IF(Data!D50-Data!D49&lt;2.5,1,0)</f>
        <v>1</v>
      </c>
      <c r="G50" s="38">
        <f>IF(Data!D50-Data!D49&lt;3,1,0)</f>
        <v>1</v>
      </c>
    </row>
    <row r="51" spans="1:7" x14ac:dyDescent="0.15">
      <c r="A51" s="29">
        <f>Data!A51</f>
        <v>50</v>
      </c>
      <c r="B51" s="38">
        <f>IF(Data!D51-Data!D50&lt;0.5,1,0)</f>
        <v>0</v>
      </c>
      <c r="C51" s="38">
        <f>IF(Data!D51-Data!D50&lt;1,1,0)</f>
        <v>0</v>
      </c>
      <c r="D51" s="38">
        <f>IF(Data!D51-Data!D50&lt;1.5,1,0)</f>
        <v>0</v>
      </c>
      <c r="E51" s="38">
        <f>IF(Data!D51-Data!D50&lt;2,1,0)</f>
        <v>1</v>
      </c>
      <c r="F51" s="38">
        <f>IF(Data!D51-Data!D50&lt;2.5,1,0)</f>
        <v>1</v>
      </c>
      <c r="G51" s="38">
        <f>IF(Data!D51-Data!D50&lt;3,1,0)</f>
        <v>1</v>
      </c>
    </row>
    <row r="52" spans="1:7" x14ac:dyDescent="0.15">
      <c r="A52" s="29">
        <f>Data!A52</f>
        <v>51</v>
      </c>
      <c r="B52" s="38">
        <f>IF(Data!D52-Data!D51&lt;0.5,1,0)</f>
        <v>0</v>
      </c>
      <c r="C52" s="38">
        <f>IF(Data!D52-Data!D51&lt;1,1,0)</f>
        <v>0</v>
      </c>
      <c r="D52" s="38">
        <f>IF(Data!D52-Data!D51&lt;1.5,1,0)</f>
        <v>1</v>
      </c>
      <c r="E52" s="38">
        <f>IF(Data!D52-Data!D51&lt;2,1,0)</f>
        <v>1</v>
      </c>
      <c r="F52" s="38">
        <f>IF(Data!D52-Data!D51&lt;2.5,1,0)</f>
        <v>1</v>
      </c>
      <c r="G52" s="38">
        <f>IF(Data!D52-Data!D51&lt;3,1,0)</f>
        <v>1</v>
      </c>
    </row>
    <row r="53" spans="1:7" x14ac:dyDescent="0.15">
      <c r="A53" s="29">
        <f>Data!A53</f>
        <v>52</v>
      </c>
      <c r="B53" s="38">
        <f>IF(Data!D53-Data!D52&lt;0.5,1,0)</f>
        <v>1</v>
      </c>
      <c r="C53" s="38">
        <f>IF(Data!D53-Data!D52&lt;1,1,0)</f>
        <v>1</v>
      </c>
      <c r="D53" s="38">
        <f>IF(Data!D53-Data!D52&lt;1.5,1,0)</f>
        <v>1</v>
      </c>
      <c r="E53" s="38">
        <f>IF(Data!D53-Data!D52&lt;2,1,0)</f>
        <v>1</v>
      </c>
      <c r="F53" s="38">
        <f>IF(Data!D53-Data!D52&lt;2.5,1,0)</f>
        <v>1</v>
      </c>
      <c r="G53" s="38">
        <f>IF(Data!D53-Data!D52&lt;3,1,0)</f>
        <v>1</v>
      </c>
    </row>
    <row r="54" spans="1:7" x14ac:dyDescent="0.15">
      <c r="A54" s="29">
        <f>Data!A54</f>
        <v>53</v>
      </c>
      <c r="B54" s="38">
        <f>IF(Data!D54-Data!D53&lt;0.5,1,0)</f>
        <v>0</v>
      </c>
      <c r="C54" s="38">
        <f>IF(Data!D54-Data!D53&lt;1,1,0)</f>
        <v>1</v>
      </c>
      <c r="D54" s="38">
        <f>IF(Data!D54-Data!D53&lt;1.5,1,0)</f>
        <v>1</v>
      </c>
      <c r="E54" s="38">
        <f>IF(Data!D54-Data!D53&lt;2,1,0)</f>
        <v>1</v>
      </c>
      <c r="F54" s="38">
        <f>IF(Data!D54-Data!D53&lt;2.5,1,0)</f>
        <v>1</v>
      </c>
      <c r="G54" s="38">
        <f>IF(Data!D54-Data!D53&lt;3,1,0)</f>
        <v>1</v>
      </c>
    </row>
    <row r="55" spans="1:7" x14ac:dyDescent="0.15">
      <c r="A55" s="29">
        <f>Data!A55</f>
        <v>54</v>
      </c>
      <c r="B55" s="38">
        <f>IF(Data!D55-Data!D54&lt;0.5,1,0)</f>
        <v>1</v>
      </c>
      <c r="C55" s="38">
        <f>IF(Data!D55-Data!D54&lt;1,1,0)</f>
        <v>1</v>
      </c>
      <c r="D55" s="38">
        <f>IF(Data!D55-Data!D54&lt;1.5,1,0)</f>
        <v>1</v>
      </c>
      <c r="E55" s="38">
        <f>IF(Data!D55-Data!D54&lt;2,1,0)</f>
        <v>1</v>
      </c>
      <c r="F55" s="38">
        <f>IF(Data!D55-Data!D54&lt;2.5,1,0)</f>
        <v>1</v>
      </c>
      <c r="G55" s="38">
        <f>IF(Data!D55-Data!D54&lt;3,1,0)</f>
        <v>1</v>
      </c>
    </row>
    <row r="56" spans="1:7" x14ac:dyDescent="0.15">
      <c r="A56" s="29">
        <f>Data!A56</f>
        <v>55</v>
      </c>
      <c r="B56" s="38">
        <f>IF(Data!D56-Data!D55&lt;0.5,1,0)</f>
        <v>0</v>
      </c>
      <c r="C56" s="38">
        <f>IF(Data!D56-Data!D55&lt;1,1,0)</f>
        <v>0</v>
      </c>
      <c r="D56" s="38">
        <f>IF(Data!D56-Data!D55&lt;1.5,1,0)</f>
        <v>0</v>
      </c>
      <c r="E56" s="38">
        <f>IF(Data!D56-Data!D55&lt;2,1,0)</f>
        <v>1</v>
      </c>
      <c r="F56" s="38">
        <f>IF(Data!D56-Data!D55&lt;2.5,1,0)</f>
        <v>1</v>
      </c>
      <c r="G56" s="38">
        <f>IF(Data!D56-Data!D55&lt;3,1,0)</f>
        <v>1</v>
      </c>
    </row>
    <row r="57" spans="1:7" x14ac:dyDescent="0.15">
      <c r="A57" s="29">
        <f>Data!A57</f>
        <v>56</v>
      </c>
      <c r="B57" s="38">
        <f>IF(Data!D57-Data!D56&lt;0.5,1,0)</f>
        <v>1</v>
      </c>
      <c r="C57" s="38">
        <f>IF(Data!D57-Data!D56&lt;1,1,0)</f>
        <v>1</v>
      </c>
      <c r="D57" s="38">
        <f>IF(Data!D57-Data!D56&lt;1.5,1,0)</f>
        <v>1</v>
      </c>
      <c r="E57" s="38">
        <f>IF(Data!D57-Data!D56&lt;2,1,0)</f>
        <v>1</v>
      </c>
      <c r="F57" s="38">
        <f>IF(Data!D57-Data!D56&lt;2.5,1,0)</f>
        <v>1</v>
      </c>
      <c r="G57" s="38">
        <f>IF(Data!D57-Data!D56&lt;3,1,0)</f>
        <v>1</v>
      </c>
    </row>
    <row r="58" spans="1:7" x14ac:dyDescent="0.15">
      <c r="A58" s="29">
        <f>Data!A58</f>
        <v>57</v>
      </c>
      <c r="B58" s="38">
        <f>IF(Data!D58-Data!D57&lt;0.5,1,0)</f>
        <v>0</v>
      </c>
      <c r="C58" s="38">
        <f>IF(Data!D58-Data!D57&lt;1,1,0)</f>
        <v>1</v>
      </c>
      <c r="D58" s="38">
        <f>IF(Data!D58-Data!D57&lt;1.5,1,0)</f>
        <v>1</v>
      </c>
      <c r="E58" s="38">
        <f>IF(Data!D58-Data!D57&lt;2,1,0)</f>
        <v>1</v>
      </c>
      <c r="F58" s="38">
        <f>IF(Data!D58-Data!D57&lt;2.5,1,0)</f>
        <v>1</v>
      </c>
      <c r="G58" s="38">
        <f>IF(Data!D58-Data!D57&lt;3,1,0)</f>
        <v>1</v>
      </c>
    </row>
    <row r="59" spans="1:7" x14ac:dyDescent="0.15">
      <c r="A59" s="29">
        <f>Data!A59</f>
        <v>58</v>
      </c>
      <c r="B59" s="38">
        <f>IF(Data!D59-Data!D58&lt;0.5,1,0)</f>
        <v>0</v>
      </c>
      <c r="C59" s="38">
        <f>IF(Data!D59-Data!D58&lt;1,1,0)</f>
        <v>1</v>
      </c>
      <c r="D59" s="38">
        <f>IF(Data!D59-Data!D58&lt;1.5,1,0)</f>
        <v>1</v>
      </c>
      <c r="E59" s="38">
        <f>IF(Data!D59-Data!D58&lt;2,1,0)</f>
        <v>1</v>
      </c>
      <c r="F59" s="38">
        <f>IF(Data!D59-Data!D58&lt;2.5,1,0)</f>
        <v>1</v>
      </c>
      <c r="G59" s="38">
        <f>IF(Data!D59-Data!D58&lt;3,1,0)</f>
        <v>1</v>
      </c>
    </row>
    <row r="60" spans="1:7" x14ac:dyDescent="0.15">
      <c r="A60" s="29">
        <f>Data!A60</f>
        <v>59</v>
      </c>
      <c r="B60" s="38">
        <f>IF(Data!D60-Data!D59&lt;0.5,1,0)</f>
        <v>0</v>
      </c>
      <c r="C60" s="38">
        <f>IF(Data!D60-Data!D59&lt;1,1,0)</f>
        <v>0</v>
      </c>
      <c r="D60" s="38">
        <f>IF(Data!D60-Data!D59&lt;1.5,1,0)</f>
        <v>1</v>
      </c>
      <c r="E60" s="38">
        <f>IF(Data!D60-Data!D59&lt;2,1,0)</f>
        <v>1</v>
      </c>
      <c r="F60" s="38">
        <f>IF(Data!D60-Data!D59&lt;2.5,1,0)</f>
        <v>1</v>
      </c>
      <c r="G60" s="38">
        <f>IF(Data!D60-Data!D59&lt;3,1,0)</f>
        <v>1</v>
      </c>
    </row>
    <row r="61" spans="1:7" x14ac:dyDescent="0.15">
      <c r="A61" s="29">
        <f>Data!A61</f>
        <v>60</v>
      </c>
      <c r="B61" s="38">
        <f>IF(Data!D61-Data!D60&lt;0.5,1,0)</f>
        <v>1</v>
      </c>
      <c r="C61" s="38">
        <f>IF(Data!D61-Data!D60&lt;1,1,0)</f>
        <v>1</v>
      </c>
      <c r="D61" s="38">
        <f>IF(Data!D61-Data!D60&lt;1.5,1,0)</f>
        <v>1</v>
      </c>
      <c r="E61" s="38">
        <f>IF(Data!D61-Data!D60&lt;2,1,0)</f>
        <v>1</v>
      </c>
      <c r="F61" s="38">
        <f>IF(Data!D61-Data!D60&lt;2.5,1,0)</f>
        <v>1</v>
      </c>
      <c r="G61" s="38">
        <f>IF(Data!D61-Data!D60&lt;3,1,0)</f>
        <v>1</v>
      </c>
    </row>
    <row r="62" spans="1:7" x14ac:dyDescent="0.15">
      <c r="A62" s="29">
        <f>Data!A62</f>
        <v>61</v>
      </c>
      <c r="B62" s="38">
        <f>IF(Data!D62-Data!D61&lt;0.5,1,0)</f>
        <v>0</v>
      </c>
      <c r="C62" s="38">
        <f>IF(Data!D62-Data!D61&lt;1,1,0)</f>
        <v>1</v>
      </c>
      <c r="D62" s="38">
        <f>IF(Data!D62-Data!D61&lt;1.5,1,0)</f>
        <v>1</v>
      </c>
      <c r="E62" s="38">
        <f>IF(Data!D62-Data!D61&lt;2,1,0)</f>
        <v>1</v>
      </c>
      <c r="F62" s="38">
        <f>IF(Data!D62-Data!D61&lt;2.5,1,0)</f>
        <v>1</v>
      </c>
      <c r="G62" s="38">
        <f>IF(Data!D62-Data!D61&lt;3,1,0)</f>
        <v>1</v>
      </c>
    </row>
    <row r="63" spans="1:7" x14ac:dyDescent="0.15">
      <c r="A63" s="29">
        <f>Data!A63</f>
        <v>62</v>
      </c>
      <c r="B63" s="38">
        <f>IF(Data!D63-Data!D62&lt;0.5,1,0)</f>
        <v>0</v>
      </c>
      <c r="C63" s="38">
        <f>IF(Data!D63-Data!D62&lt;1,1,0)</f>
        <v>0</v>
      </c>
      <c r="D63" s="38">
        <f>IF(Data!D63-Data!D62&lt;1.5,1,0)</f>
        <v>1</v>
      </c>
      <c r="E63" s="38">
        <f>IF(Data!D63-Data!D62&lt;2,1,0)</f>
        <v>1</v>
      </c>
      <c r="F63" s="38">
        <f>IF(Data!D63-Data!D62&lt;2.5,1,0)</f>
        <v>1</v>
      </c>
      <c r="G63" s="38">
        <f>IF(Data!D63-Data!D62&lt;3,1,0)</f>
        <v>1</v>
      </c>
    </row>
    <row r="64" spans="1:7" x14ac:dyDescent="0.15">
      <c r="A64" s="29">
        <f>Data!A64</f>
        <v>63</v>
      </c>
      <c r="B64" s="38">
        <f>IF(Data!D64-Data!D63&lt;0.5,1,0)</f>
        <v>1</v>
      </c>
      <c r="C64" s="38">
        <f>IF(Data!D64-Data!D63&lt;1,1,0)</f>
        <v>1</v>
      </c>
      <c r="D64" s="38">
        <f>IF(Data!D64-Data!D63&lt;1.5,1,0)</f>
        <v>1</v>
      </c>
      <c r="E64" s="38">
        <f>IF(Data!D64-Data!D63&lt;2,1,0)</f>
        <v>1</v>
      </c>
      <c r="F64" s="38">
        <f>IF(Data!D64-Data!D63&lt;2.5,1,0)</f>
        <v>1</v>
      </c>
      <c r="G64" s="38">
        <f>IF(Data!D64-Data!D63&lt;3,1,0)</f>
        <v>1</v>
      </c>
    </row>
    <row r="65" spans="1:7" x14ac:dyDescent="0.15">
      <c r="A65" s="29">
        <f>Data!A65</f>
        <v>64</v>
      </c>
      <c r="B65" s="38">
        <f>IF(Data!D65-Data!D64&lt;0.5,1,0)</f>
        <v>0</v>
      </c>
      <c r="C65" s="38">
        <f>IF(Data!D65-Data!D64&lt;1,1,0)</f>
        <v>1</v>
      </c>
      <c r="D65" s="38">
        <f>IF(Data!D65-Data!D64&lt;1.5,1,0)</f>
        <v>1</v>
      </c>
      <c r="E65" s="38">
        <f>IF(Data!D65-Data!D64&lt;2,1,0)</f>
        <v>1</v>
      </c>
      <c r="F65" s="38">
        <f>IF(Data!D65-Data!D64&lt;2.5,1,0)</f>
        <v>1</v>
      </c>
      <c r="G65" s="38">
        <f>IF(Data!D65-Data!D64&lt;3,1,0)</f>
        <v>1</v>
      </c>
    </row>
    <row r="66" spans="1:7" x14ac:dyDescent="0.15">
      <c r="A66" s="29">
        <f>Data!A66</f>
        <v>65</v>
      </c>
      <c r="B66" s="38">
        <f>IF(Data!D66-Data!D65&lt;0.5,1,0)</f>
        <v>0</v>
      </c>
      <c r="C66" s="38">
        <f>IF(Data!D66-Data!D65&lt;1,1,0)</f>
        <v>0</v>
      </c>
      <c r="D66" s="38">
        <f>IF(Data!D66-Data!D65&lt;1.5,1,0)</f>
        <v>0</v>
      </c>
      <c r="E66" s="38">
        <f>IF(Data!D66-Data!D65&lt;2,1,0)</f>
        <v>0</v>
      </c>
      <c r="F66" s="38">
        <f>IF(Data!D66-Data!D65&lt;2.5,1,0)</f>
        <v>1</v>
      </c>
      <c r="G66" s="38">
        <f>IF(Data!D66-Data!D65&lt;3,1,0)</f>
        <v>1</v>
      </c>
    </row>
    <row r="67" spans="1:7" x14ac:dyDescent="0.15">
      <c r="A67" s="29">
        <f>Data!A67</f>
        <v>66</v>
      </c>
      <c r="B67" s="38">
        <f>IF(Data!D67-Data!D66&lt;0.5,1,0)</f>
        <v>1</v>
      </c>
      <c r="C67" s="38">
        <f>IF(Data!D67-Data!D66&lt;1,1,0)</f>
        <v>1</v>
      </c>
      <c r="D67" s="38">
        <f>IF(Data!D67-Data!D66&lt;1.5,1,0)</f>
        <v>1</v>
      </c>
      <c r="E67" s="38">
        <f>IF(Data!D67-Data!D66&lt;2,1,0)</f>
        <v>1</v>
      </c>
      <c r="F67" s="38">
        <f>IF(Data!D67-Data!D66&lt;2.5,1,0)</f>
        <v>1</v>
      </c>
      <c r="G67" s="38">
        <f>IF(Data!D67-Data!D66&lt;3,1,0)</f>
        <v>1</v>
      </c>
    </row>
    <row r="68" spans="1:7" x14ac:dyDescent="0.15">
      <c r="A68" s="29">
        <f>Data!A68</f>
        <v>67</v>
      </c>
      <c r="B68" s="38">
        <f>IF(Data!D68-Data!D67&lt;0.5,1,0)</f>
        <v>0</v>
      </c>
      <c r="C68" s="38">
        <f>IF(Data!D68-Data!D67&lt;1,1,0)</f>
        <v>1</v>
      </c>
      <c r="D68" s="38">
        <f>IF(Data!D68-Data!D67&lt;1.5,1,0)</f>
        <v>1</v>
      </c>
      <c r="E68" s="38">
        <f>IF(Data!D68-Data!D67&lt;2,1,0)</f>
        <v>1</v>
      </c>
      <c r="F68" s="38">
        <f>IF(Data!D68-Data!D67&lt;2.5,1,0)</f>
        <v>1</v>
      </c>
      <c r="G68" s="38">
        <f>IF(Data!D68-Data!D67&lt;3,1,0)</f>
        <v>1</v>
      </c>
    </row>
    <row r="69" spans="1:7" x14ac:dyDescent="0.15">
      <c r="A69" s="29">
        <f>Data!A69</f>
        <v>68</v>
      </c>
      <c r="B69" s="38">
        <f>IF(Data!D69-Data!D68&lt;0.5,1,0)</f>
        <v>0</v>
      </c>
      <c r="C69" s="38">
        <f>IF(Data!D69-Data!D68&lt;1,1,0)</f>
        <v>0</v>
      </c>
      <c r="D69" s="38">
        <f>IF(Data!D69-Data!D68&lt;1.5,1,0)</f>
        <v>1</v>
      </c>
      <c r="E69" s="38">
        <f>IF(Data!D69-Data!D68&lt;2,1,0)</f>
        <v>1</v>
      </c>
      <c r="F69" s="38">
        <f>IF(Data!D69-Data!D68&lt;2.5,1,0)</f>
        <v>1</v>
      </c>
      <c r="G69" s="38">
        <f>IF(Data!D69-Data!D68&lt;3,1,0)</f>
        <v>1</v>
      </c>
    </row>
    <row r="70" spans="1:7" x14ac:dyDescent="0.15">
      <c r="A70" s="29">
        <f>Data!A70</f>
        <v>69</v>
      </c>
      <c r="B70" s="38">
        <f>IF(Data!D70-Data!D69&lt;0.5,1,0)</f>
        <v>0</v>
      </c>
      <c r="C70" s="38">
        <f>IF(Data!D70-Data!D69&lt;1,1,0)</f>
        <v>1</v>
      </c>
      <c r="D70" s="38">
        <f>IF(Data!D70-Data!D69&lt;1.5,1,0)</f>
        <v>1</v>
      </c>
      <c r="E70" s="38">
        <f>IF(Data!D70-Data!D69&lt;2,1,0)</f>
        <v>1</v>
      </c>
      <c r="F70" s="38">
        <f>IF(Data!D70-Data!D69&lt;2.5,1,0)</f>
        <v>1</v>
      </c>
      <c r="G70" s="38">
        <f>IF(Data!D70-Data!D69&lt;3,1,0)</f>
        <v>1</v>
      </c>
    </row>
    <row r="71" spans="1:7" x14ac:dyDescent="0.15">
      <c r="A71" s="29">
        <f>Data!A71</f>
        <v>70</v>
      </c>
      <c r="B71" s="38">
        <f>IF(Data!D71-Data!D70&lt;0.5,1,0)</f>
        <v>0</v>
      </c>
      <c r="C71" s="38">
        <f>IF(Data!D71-Data!D70&lt;1,1,0)</f>
        <v>0</v>
      </c>
      <c r="D71" s="38">
        <f>IF(Data!D71-Data!D70&lt;1.5,1,0)</f>
        <v>0</v>
      </c>
      <c r="E71" s="38">
        <f>IF(Data!D71-Data!D70&lt;2,1,0)</f>
        <v>0</v>
      </c>
      <c r="F71" s="38">
        <f>IF(Data!D71-Data!D70&lt;2.5,1,0)</f>
        <v>1</v>
      </c>
      <c r="G71" s="38">
        <f>IF(Data!D71-Data!D70&lt;3,1,0)</f>
        <v>1</v>
      </c>
    </row>
    <row r="72" spans="1:7" x14ac:dyDescent="0.15">
      <c r="A72" s="29">
        <f>Data!A72</f>
        <v>71</v>
      </c>
      <c r="B72" s="38">
        <f>IF(Data!D72-Data!D71&lt;0.5,1,0)</f>
        <v>0</v>
      </c>
      <c r="C72" s="38">
        <f>IF(Data!D72-Data!D71&lt;1,1,0)</f>
        <v>1</v>
      </c>
      <c r="D72" s="38">
        <f>IF(Data!D72-Data!D71&lt;1.5,1,0)</f>
        <v>1</v>
      </c>
      <c r="E72" s="38">
        <f>IF(Data!D72-Data!D71&lt;2,1,0)</f>
        <v>1</v>
      </c>
      <c r="F72" s="38">
        <f>IF(Data!D72-Data!D71&lt;2.5,1,0)</f>
        <v>1</v>
      </c>
      <c r="G72" s="38">
        <f>IF(Data!D72-Data!D71&lt;3,1,0)</f>
        <v>1</v>
      </c>
    </row>
    <row r="73" spans="1:7" x14ac:dyDescent="0.15">
      <c r="A73" s="29">
        <f>Data!A73</f>
        <v>72</v>
      </c>
      <c r="B73" s="38">
        <f>IF(Data!D73-Data!D72&lt;0.5,1,0)</f>
        <v>1</v>
      </c>
      <c r="C73" s="38">
        <f>IF(Data!D73-Data!D72&lt;1,1,0)</f>
        <v>1</v>
      </c>
      <c r="D73" s="38">
        <f>IF(Data!D73-Data!D72&lt;1.5,1,0)</f>
        <v>1</v>
      </c>
      <c r="E73" s="38">
        <f>IF(Data!D73-Data!D72&lt;2,1,0)</f>
        <v>1</v>
      </c>
      <c r="F73" s="38">
        <f>IF(Data!D73-Data!D72&lt;2.5,1,0)</f>
        <v>1</v>
      </c>
      <c r="G73" s="38">
        <f>IF(Data!D73-Data!D72&lt;3,1,0)</f>
        <v>1</v>
      </c>
    </row>
    <row r="74" spans="1:7" x14ac:dyDescent="0.15">
      <c r="A74" s="29">
        <f>Data!A74</f>
        <v>73</v>
      </c>
      <c r="B74" s="38">
        <f>IF(Data!D74-Data!D73&lt;0.5,1,0)</f>
        <v>1</v>
      </c>
      <c r="C74" s="38">
        <f>IF(Data!D74-Data!D73&lt;1,1,0)</f>
        <v>1</v>
      </c>
      <c r="D74" s="38">
        <f>IF(Data!D74-Data!D73&lt;1.5,1,0)</f>
        <v>1</v>
      </c>
      <c r="E74" s="38">
        <f>IF(Data!D74-Data!D73&lt;2,1,0)</f>
        <v>1</v>
      </c>
      <c r="F74" s="38">
        <f>IF(Data!D74-Data!D73&lt;2.5,1,0)</f>
        <v>1</v>
      </c>
      <c r="G74" s="38">
        <f>IF(Data!D74-Data!D73&lt;3,1,0)</f>
        <v>1</v>
      </c>
    </row>
    <row r="75" spans="1:7" x14ac:dyDescent="0.15">
      <c r="A75" s="29">
        <f>Data!A75</f>
        <v>74</v>
      </c>
      <c r="B75" s="38">
        <f>IF(Data!D75-Data!D74&lt;0.5,1,0)</f>
        <v>0</v>
      </c>
      <c r="C75" s="38">
        <f>IF(Data!D75-Data!D74&lt;1,1,0)</f>
        <v>0</v>
      </c>
      <c r="D75" s="38">
        <f>IF(Data!D75-Data!D74&lt;1.5,1,0)</f>
        <v>1</v>
      </c>
      <c r="E75" s="38">
        <f>IF(Data!D75-Data!D74&lt;2,1,0)</f>
        <v>1</v>
      </c>
      <c r="F75" s="38">
        <f>IF(Data!D75-Data!D74&lt;2.5,1,0)</f>
        <v>1</v>
      </c>
      <c r="G75" s="38">
        <f>IF(Data!D75-Data!D74&lt;3,1,0)</f>
        <v>1</v>
      </c>
    </row>
    <row r="76" spans="1:7" x14ac:dyDescent="0.15">
      <c r="A76" s="29">
        <f>Data!A76</f>
        <v>75</v>
      </c>
      <c r="B76" s="38">
        <f>IF(Data!D76-Data!D75&lt;0.5,1,0)</f>
        <v>0</v>
      </c>
      <c r="C76" s="38">
        <f>IF(Data!D76-Data!D75&lt;1,1,0)</f>
        <v>1</v>
      </c>
      <c r="D76" s="38">
        <f>IF(Data!D76-Data!D75&lt;1.5,1,0)</f>
        <v>1</v>
      </c>
      <c r="E76" s="38">
        <f>IF(Data!D76-Data!D75&lt;2,1,0)</f>
        <v>1</v>
      </c>
      <c r="F76" s="38">
        <f>IF(Data!D76-Data!D75&lt;2.5,1,0)</f>
        <v>1</v>
      </c>
      <c r="G76" s="38">
        <f>IF(Data!D76-Data!D75&lt;3,1,0)</f>
        <v>1</v>
      </c>
    </row>
    <row r="77" spans="1:7" x14ac:dyDescent="0.15">
      <c r="A77" s="29">
        <f>Data!A77</f>
        <v>76</v>
      </c>
      <c r="B77" s="38">
        <f>IF(Data!D77-Data!D76&lt;0.5,1,0)</f>
        <v>1</v>
      </c>
      <c r="C77" s="38">
        <f>IF(Data!D77-Data!D76&lt;1,1,0)</f>
        <v>1</v>
      </c>
      <c r="D77" s="38">
        <f>IF(Data!D77-Data!D76&lt;1.5,1,0)</f>
        <v>1</v>
      </c>
      <c r="E77" s="38">
        <f>IF(Data!D77-Data!D76&lt;2,1,0)</f>
        <v>1</v>
      </c>
      <c r="F77" s="38">
        <f>IF(Data!D77-Data!D76&lt;2.5,1,0)</f>
        <v>1</v>
      </c>
      <c r="G77" s="38">
        <f>IF(Data!D77-Data!D76&lt;3,1,0)</f>
        <v>1</v>
      </c>
    </row>
    <row r="78" spans="1:7" x14ac:dyDescent="0.15">
      <c r="A78" s="29">
        <f>Data!A78</f>
        <v>77</v>
      </c>
      <c r="B78" s="38">
        <f>IF(Data!D78-Data!D77&lt;0.5,1,0)</f>
        <v>0</v>
      </c>
      <c r="C78" s="38">
        <f>IF(Data!D78-Data!D77&lt;1,1,0)</f>
        <v>0</v>
      </c>
      <c r="D78" s="38">
        <f>IF(Data!D78-Data!D77&lt;1.5,1,0)</f>
        <v>0</v>
      </c>
      <c r="E78" s="38">
        <f>IF(Data!D78-Data!D77&lt;2,1,0)</f>
        <v>0</v>
      </c>
      <c r="F78" s="38">
        <f>IF(Data!D78-Data!D77&lt;2.5,1,0)</f>
        <v>1</v>
      </c>
      <c r="G78" s="38">
        <f>IF(Data!D78-Data!D77&lt;3,1,0)</f>
        <v>1</v>
      </c>
    </row>
    <row r="79" spans="1:7" x14ac:dyDescent="0.15">
      <c r="A79" s="29">
        <f>Data!A79</f>
        <v>78</v>
      </c>
      <c r="B79" s="38">
        <f>IF(Data!D79-Data!D78&lt;0.5,1,0)</f>
        <v>1</v>
      </c>
      <c r="C79" s="38">
        <f>IF(Data!D79-Data!D78&lt;1,1,0)</f>
        <v>1</v>
      </c>
      <c r="D79" s="38">
        <f>IF(Data!D79-Data!D78&lt;1.5,1,0)</f>
        <v>1</v>
      </c>
      <c r="E79" s="38">
        <f>IF(Data!D79-Data!D78&lt;2,1,0)</f>
        <v>1</v>
      </c>
      <c r="F79" s="38">
        <f>IF(Data!D79-Data!D78&lt;2.5,1,0)</f>
        <v>1</v>
      </c>
      <c r="G79" s="38">
        <f>IF(Data!D79-Data!D78&lt;3,1,0)</f>
        <v>1</v>
      </c>
    </row>
    <row r="80" spans="1:7" x14ac:dyDescent="0.15">
      <c r="A80" s="29">
        <f>Data!A80</f>
        <v>79</v>
      </c>
      <c r="B80" s="38">
        <f>IF(Data!D80-Data!D79&lt;0.5,1,0)</f>
        <v>0</v>
      </c>
      <c r="C80" s="38">
        <f>IF(Data!D80-Data!D79&lt;1,1,0)</f>
        <v>0</v>
      </c>
      <c r="D80" s="38">
        <f>IF(Data!D80-Data!D79&lt;1.5,1,0)</f>
        <v>1</v>
      </c>
      <c r="E80" s="38">
        <f>IF(Data!D80-Data!D79&lt;2,1,0)</f>
        <v>1</v>
      </c>
      <c r="F80" s="38">
        <f>IF(Data!D80-Data!D79&lt;2.5,1,0)</f>
        <v>1</v>
      </c>
      <c r="G80" s="38">
        <f>IF(Data!D80-Data!D79&lt;3,1,0)</f>
        <v>1</v>
      </c>
    </row>
    <row r="81" spans="1:7" x14ac:dyDescent="0.15">
      <c r="A81" s="29">
        <f>Data!A81</f>
        <v>80</v>
      </c>
      <c r="B81" s="38">
        <f>IF(Data!D81-Data!D80&lt;0.5,1,0)</f>
        <v>0</v>
      </c>
      <c r="C81" s="38">
        <f>IF(Data!D81-Data!D80&lt;1,1,0)</f>
        <v>0</v>
      </c>
      <c r="D81" s="38">
        <f>IF(Data!D81-Data!D80&lt;1.5,1,0)</f>
        <v>0</v>
      </c>
      <c r="E81" s="38">
        <f>IF(Data!D81-Data!D80&lt;2,1,0)</f>
        <v>1</v>
      </c>
      <c r="F81" s="38">
        <f>IF(Data!D81-Data!D80&lt;2.5,1,0)</f>
        <v>1</v>
      </c>
      <c r="G81" s="38">
        <f>IF(Data!D81-Data!D80&lt;3,1,0)</f>
        <v>1</v>
      </c>
    </row>
    <row r="82" spans="1:7" x14ac:dyDescent="0.15">
      <c r="A82" s="29">
        <f>Data!A82</f>
        <v>81</v>
      </c>
      <c r="B82" s="38">
        <f>IF(Data!D82-Data!D81&lt;0.5,1,0)</f>
        <v>1</v>
      </c>
      <c r="C82" s="38">
        <f>IF(Data!D82-Data!D81&lt;1,1,0)</f>
        <v>1</v>
      </c>
      <c r="D82" s="38">
        <f>IF(Data!D82-Data!D81&lt;1.5,1,0)</f>
        <v>1</v>
      </c>
      <c r="E82" s="38">
        <f>IF(Data!D82-Data!D81&lt;2,1,0)</f>
        <v>1</v>
      </c>
      <c r="F82" s="38">
        <f>IF(Data!D82-Data!D81&lt;2.5,1,0)</f>
        <v>1</v>
      </c>
      <c r="G82" s="38">
        <f>IF(Data!D82-Data!D81&lt;3,1,0)</f>
        <v>1</v>
      </c>
    </row>
    <row r="83" spans="1:7" x14ac:dyDescent="0.15">
      <c r="A83" s="29">
        <f>Data!A83</f>
        <v>82</v>
      </c>
      <c r="B83" s="38">
        <f>IF(Data!D83-Data!D82&lt;0.5,1,0)</f>
        <v>0</v>
      </c>
      <c r="C83" s="38">
        <f>IF(Data!D83-Data!D82&lt;1,1,0)</f>
        <v>0</v>
      </c>
      <c r="D83" s="38">
        <f>IF(Data!D83-Data!D82&lt;1.5,1,0)</f>
        <v>0</v>
      </c>
      <c r="E83" s="38">
        <f>IF(Data!D83-Data!D82&lt;2,1,0)</f>
        <v>1</v>
      </c>
      <c r="F83" s="38">
        <f>IF(Data!D83-Data!D82&lt;2.5,1,0)</f>
        <v>1</v>
      </c>
      <c r="G83" s="38">
        <f>IF(Data!D83-Data!D82&lt;3,1,0)</f>
        <v>1</v>
      </c>
    </row>
    <row r="84" spans="1:7" x14ac:dyDescent="0.15">
      <c r="A84" s="29">
        <f>Data!A84</f>
        <v>83</v>
      </c>
      <c r="B84" s="38">
        <f>IF(Data!D84-Data!D83&lt;0.5,1,0)</f>
        <v>1</v>
      </c>
      <c r="C84" s="38">
        <f>IF(Data!D84-Data!D83&lt;1,1,0)</f>
        <v>1</v>
      </c>
      <c r="D84" s="38">
        <f>IF(Data!D84-Data!D83&lt;1.5,1,0)</f>
        <v>1</v>
      </c>
      <c r="E84" s="38">
        <f>IF(Data!D84-Data!D83&lt;2,1,0)</f>
        <v>1</v>
      </c>
      <c r="F84" s="38">
        <f>IF(Data!D84-Data!D83&lt;2.5,1,0)</f>
        <v>1</v>
      </c>
      <c r="G84" s="38">
        <f>IF(Data!D84-Data!D83&lt;3,1,0)</f>
        <v>1</v>
      </c>
    </row>
    <row r="85" spans="1:7" x14ac:dyDescent="0.15">
      <c r="A85" s="29">
        <f>Data!A85</f>
        <v>84</v>
      </c>
      <c r="B85" s="38">
        <f>IF(Data!D85-Data!D84&lt;0.5,1,0)</f>
        <v>0</v>
      </c>
      <c r="C85" s="38">
        <f>IF(Data!D85-Data!D84&lt;1,1,0)</f>
        <v>0</v>
      </c>
      <c r="D85" s="38">
        <f>IF(Data!D85-Data!D84&lt;1.5,1,0)</f>
        <v>0</v>
      </c>
      <c r="E85" s="38">
        <f>IF(Data!D85-Data!D84&lt;2,1,0)</f>
        <v>0</v>
      </c>
      <c r="F85" s="38">
        <f>IF(Data!D85-Data!D84&lt;2.5,1,0)</f>
        <v>1</v>
      </c>
      <c r="G85" s="38">
        <f>IF(Data!D85-Data!D84&lt;3,1,0)</f>
        <v>1</v>
      </c>
    </row>
    <row r="86" spans="1:7" x14ac:dyDescent="0.15">
      <c r="A86" s="29">
        <f>Data!A86</f>
        <v>85</v>
      </c>
      <c r="B86" s="38">
        <f>IF(Data!D86-Data!D85&lt;0.5,1,0)</f>
        <v>0</v>
      </c>
      <c r="C86" s="38">
        <f>IF(Data!D86-Data!D85&lt;1,1,0)</f>
        <v>1</v>
      </c>
      <c r="D86" s="38">
        <f>IF(Data!D86-Data!D85&lt;1.5,1,0)</f>
        <v>1</v>
      </c>
      <c r="E86" s="38">
        <f>IF(Data!D86-Data!D85&lt;2,1,0)</f>
        <v>1</v>
      </c>
      <c r="F86" s="38">
        <f>IF(Data!D86-Data!D85&lt;2.5,1,0)</f>
        <v>1</v>
      </c>
      <c r="G86" s="38">
        <f>IF(Data!D86-Data!D85&lt;3,1,0)</f>
        <v>1</v>
      </c>
    </row>
    <row r="87" spans="1:7" x14ac:dyDescent="0.15">
      <c r="A87" s="29">
        <f>Data!A87</f>
        <v>86</v>
      </c>
      <c r="B87" s="38">
        <f>IF(Data!D87-Data!D86&lt;0.5,1,0)</f>
        <v>0</v>
      </c>
      <c r="C87" s="38">
        <f>IF(Data!D87-Data!D86&lt;1,1,0)</f>
        <v>0</v>
      </c>
      <c r="D87" s="38">
        <f>IF(Data!D87-Data!D86&lt;1.5,1,0)</f>
        <v>1</v>
      </c>
      <c r="E87" s="38">
        <f>IF(Data!D87-Data!D86&lt;2,1,0)</f>
        <v>1</v>
      </c>
      <c r="F87" s="38">
        <f>IF(Data!D87-Data!D86&lt;2.5,1,0)</f>
        <v>1</v>
      </c>
      <c r="G87" s="38">
        <f>IF(Data!D87-Data!D86&lt;3,1,0)</f>
        <v>1</v>
      </c>
    </row>
    <row r="88" spans="1:7" x14ac:dyDescent="0.15">
      <c r="A88" s="29">
        <f>Data!A88</f>
        <v>87</v>
      </c>
      <c r="B88" s="38">
        <f>IF(Data!D88-Data!D87&lt;0.5,1,0)</f>
        <v>0</v>
      </c>
      <c r="C88" s="38">
        <f>IF(Data!D88-Data!D87&lt;1,1,0)</f>
        <v>1</v>
      </c>
      <c r="D88" s="38">
        <f>IF(Data!D88-Data!D87&lt;1.5,1,0)</f>
        <v>1</v>
      </c>
      <c r="E88" s="38">
        <f>IF(Data!D88-Data!D87&lt;2,1,0)</f>
        <v>1</v>
      </c>
      <c r="F88" s="38">
        <f>IF(Data!D88-Data!D87&lt;2.5,1,0)</f>
        <v>1</v>
      </c>
      <c r="G88" s="38">
        <f>IF(Data!D88-Data!D87&lt;3,1,0)</f>
        <v>1</v>
      </c>
    </row>
    <row r="89" spans="1:7" x14ac:dyDescent="0.15">
      <c r="A89" s="29">
        <f>Data!A89</f>
        <v>88</v>
      </c>
      <c r="B89" s="38">
        <f>IF(Data!D89-Data!D88&lt;0.5,1,0)</f>
        <v>0</v>
      </c>
      <c r="C89" s="38">
        <f>IF(Data!D89-Data!D88&lt;1,1,0)</f>
        <v>1</v>
      </c>
      <c r="D89" s="38">
        <f>IF(Data!D89-Data!D88&lt;1.5,1,0)</f>
        <v>1</v>
      </c>
      <c r="E89" s="38">
        <f>IF(Data!D89-Data!D88&lt;2,1,0)</f>
        <v>1</v>
      </c>
      <c r="F89" s="38">
        <f>IF(Data!D89-Data!D88&lt;2.5,1,0)</f>
        <v>1</v>
      </c>
      <c r="G89" s="38">
        <f>IF(Data!D89-Data!D88&lt;3,1,0)</f>
        <v>1</v>
      </c>
    </row>
    <row r="90" spans="1:7" x14ac:dyDescent="0.15">
      <c r="A90" s="29">
        <f>Data!A90</f>
        <v>89</v>
      </c>
      <c r="B90" s="38">
        <f>IF(Data!D90-Data!D89&lt;0.5,1,0)</f>
        <v>0</v>
      </c>
      <c r="C90" s="38">
        <f>IF(Data!D90-Data!D89&lt;1,1,0)</f>
        <v>0</v>
      </c>
      <c r="D90" s="38">
        <f>IF(Data!D90-Data!D89&lt;1.5,1,0)</f>
        <v>0</v>
      </c>
      <c r="E90" s="38">
        <f>IF(Data!D90-Data!D89&lt;2,1,0)</f>
        <v>0</v>
      </c>
      <c r="F90" s="38">
        <f>IF(Data!D90-Data!D89&lt;2.5,1,0)</f>
        <v>0</v>
      </c>
      <c r="G90" s="38">
        <f>IF(Data!D90-Data!D89&lt;3,1,0)</f>
        <v>0</v>
      </c>
    </row>
    <row r="91" spans="1:7" x14ac:dyDescent="0.15">
      <c r="A91" s="29">
        <f>Data!A91</f>
        <v>90</v>
      </c>
      <c r="B91" s="38">
        <f>IF(Data!D91-Data!D90&lt;0.5,1,0)</f>
        <v>1</v>
      </c>
      <c r="C91" s="38">
        <f>IF(Data!D91-Data!D90&lt;1,1,0)</f>
        <v>1</v>
      </c>
      <c r="D91" s="38">
        <f>IF(Data!D91-Data!D90&lt;1.5,1,0)</f>
        <v>1</v>
      </c>
      <c r="E91" s="38">
        <f>IF(Data!D91-Data!D90&lt;2,1,0)</f>
        <v>1</v>
      </c>
      <c r="F91" s="38">
        <f>IF(Data!D91-Data!D90&lt;2.5,1,0)</f>
        <v>1</v>
      </c>
      <c r="G91" s="38">
        <f>IF(Data!D91-Data!D90&lt;3,1,0)</f>
        <v>1</v>
      </c>
    </row>
    <row r="92" spans="1:7" x14ac:dyDescent="0.15">
      <c r="A92" s="29">
        <f>Data!A92</f>
        <v>91</v>
      </c>
      <c r="B92" s="38">
        <f>IF(Data!D92-Data!D91&lt;0.5,1,0)</f>
        <v>0</v>
      </c>
      <c r="C92" s="38">
        <f>IF(Data!D92-Data!D91&lt;1,1,0)</f>
        <v>0</v>
      </c>
      <c r="D92" s="38">
        <f>IF(Data!D92-Data!D91&lt;1.5,1,0)</f>
        <v>0</v>
      </c>
      <c r="E92" s="38">
        <f>IF(Data!D92-Data!D91&lt;2,1,0)</f>
        <v>0</v>
      </c>
      <c r="F92" s="38">
        <f>IF(Data!D92-Data!D91&lt;2.5,1,0)</f>
        <v>0</v>
      </c>
      <c r="G92" s="38">
        <f>IF(Data!D92-Data!D91&lt;3,1,0)</f>
        <v>1</v>
      </c>
    </row>
    <row r="93" spans="1:7" x14ac:dyDescent="0.15">
      <c r="A93" s="29">
        <f>Data!A93</f>
        <v>92</v>
      </c>
      <c r="B93" s="38">
        <f>IF(Data!D93-Data!D92&lt;0.5,1,0)</f>
        <v>1</v>
      </c>
      <c r="C93" s="38">
        <f>IF(Data!D93-Data!D92&lt;1,1,0)</f>
        <v>1</v>
      </c>
      <c r="D93" s="38">
        <f>IF(Data!D93-Data!D92&lt;1.5,1,0)</f>
        <v>1</v>
      </c>
      <c r="E93" s="38">
        <f>IF(Data!D93-Data!D92&lt;2,1,0)</f>
        <v>1</v>
      </c>
      <c r="F93" s="38">
        <f>IF(Data!D93-Data!D92&lt;2.5,1,0)</f>
        <v>1</v>
      </c>
      <c r="G93" s="38">
        <f>IF(Data!D93-Data!D92&lt;3,1,0)</f>
        <v>1</v>
      </c>
    </row>
    <row r="94" spans="1:7" x14ac:dyDescent="0.15">
      <c r="A94" s="29">
        <f>Data!A94</f>
        <v>93</v>
      </c>
      <c r="B94" s="38">
        <f>IF(Data!D94-Data!D93&lt;0.5,1,0)</f>
        <v>0</v>
      </c>
      <c r="C94" s="38">
        <f>IF(Data!D94-Data!D93&lt;1,1,0)</f>
        <v>0</v>
      </c>
      <c r="D94" s="38">
        <f>IF(Data!D94-Data!D93&lt;1.5,1,0)</f>
        <v>0</v>
      </c>
      <c r="E94" s="38">
        <f>IF(Data!D94-Data!D93&lt;2,1,0)</f>
        <v>1</v>
      </c>
      <c r="F94" s="38">
        <f>IF(Data!D94-Data!D93&lt;2.5,1,0)</f>
        <v>1</v>
      </c>
      <c r="G94" s="38">
        <f>IF(Data!D94-Data!D93&lt;3,1,0)</f>
        <v>1</v>
      </c>
    </row>
    <row r="95" spans="1:7" x14ac:dyDescent="0.15">
      <c r="A95" s="29">
        <f>Data!A95</f>
        <v>94</v>
      </c>
      <c r="B95" s="38">
        <f>IF(Data!D95-Data!D94&lt;0.5,1,0)</f>
        <v>0</v>
      </c>
      <c r="C95" s="38">
        <f>IF(Data!D95-Data!D94&lt;1,1,0)</f>
        <v>0</v>
      </c>
      <c r="D95" s="38">
        <f>IF(Data!D95-Data!D94&lt;1.5,1,0)</f>
        <v>1</v>
      </c>
      <c r="E95" s="38">
        <f>IF(Data!D95-Data!D94&lt;2,1,0)</f>
        <v>1</v>
      </c>
      <c r="F95" s="38">
        <f>IF(Data!D95-Data!D94&lt;2.5,1,0)</f>
        <v>1</v>
      </c>
      <c r="G95" s="38">
        <f>IF(Data!D95-Data!D94&lt;3,1,0)</f>
        <v>1</v>
      </c>
    </row>
    <row r="96" spans="1:7" x14ac:dyDescent="0.15">
      <c r="A96" s="29">
        <f>Data!A96</f>
        <v>95</v>
      </c>
      <c r="B96" s="38">
        <f>IF(Data!D96-Data!D95&lt;0.5,1,0)</f>
        <v>0</v>
      </c>
      <c r="C96" s="38">
        <f>IF(Data!D96-Data!D95&lt;1,1,0)</f>
        <v>1</v>
      </c>
      <c r="D96" s="38">
        <f>IF(Data!D96-Data!D95&lt;1.5,1,0)</f>
        <v>1</v>
      </c>
      <c r="E96" s="38">
        <f>IF(Data!D96-Data!D95&lt;2,1,0)</f>
        <v>1</v>
      </c>
      <c r="F96" s="38">
        <f>IF(Data!D96-Data!D95&lt;2.5,1,0)</f>
        <v>1</v>
      </c>
      <c r="G96" s="38">
        <f>IF(Data!D96-Data!D95&lt;3,1,0)</f>
        <v>1</v>
      </c>
    </row>
    <row r="97" spans="1:7" x14ac:dyDescent="0.15">
      <c r="A97" s="29">
        <f>Data!A97</f>
        <v>96</v>
      </c>
      <c r="B97" s="38">
        <f>IF(Data!D97-Data!D96&lt;0.5,1,0)</f>
        <v>0</v>
      </c>
      <c r="C97" s="38">
        <f>IF(Data!D97-Data!D96&lt;1,1,0)</f>
        <v>1</v>
      </c>
      <c r="D97" s="38">
        <f>IF(Data!D97-Data!D96&lt;1.5,1,0)</f>
        <v>1</v>
      </c>
      <c r="E97" s="38">
        <f>IF(Data!D97-Data!D96&lt;2,1,0)</f>
        <v>1</v>
      </c>
      <c r="F97" s="38">
        <f>IF(Data!D97-Data!D96&lt;2.5,1,0)</f>
        <v>1</v>
      </c>
      <c r="G97" s="38">
        <f>IF(Data!D97-Data!D96&lt;3,1,0)</f>
        <v>1</v>
      </c>
    </row>
    <row r="98" spans="1:7" x14ac:dyDescent="0.15">
      <c r="A98" s="29">
        <f>Data!A98</f>
        <v>97</v>
      </c>
      <c r="B98" s="38">
        <f>IF(Data!D98-Data!D97&lt;0.5,1,0)</f>
        <v>0</v>
      </c>
      <c r="C98" s="38">
        <f>IF(Data!D98-Data!D97&lt;1,1,0)</f>
        <v>1</v>
      </c>
      <c r="D98" s="38">
        <f>IF(Data!D98-Data!D97&lt;1.5,1,0)</f>
        <v>1</v>
      </c>
      <c r="E98" s="38">
        <f>IF(Data!D98-Data!D97&lt;2,1,0)</f>
        <v>1</v>
      </c>
      <c r="F98" s="38">
        <f>IF(Data!D98-Data!D97&lt;2.5,1,0)</f>
        <v>1</v>
      </c>
      <c r="G98" s="38">
        <f>IF(Data!D98-Data!D97&lt;3,1,0)</f>
        <v>1</v>
      </c>
    </row>
    <row r="99" spans="1:7" x14ac:dyDescent="0.15">
      <c r="A99" s="29">
        <f>Data!A99</f>
        <v>98</v>
      </c>
      <c r="B99" s="38">
        <f>IF(Data!D99-Data!D98&lt;0.5,1,0)</f>
        <v>0</v>
      </c>
      <c r="C99" s="38">
        <f>IF(Data!D99-Data!D98&lt;1,1,0)</f>
        <v>0</v>
      </c>
      <c r="D99" s="38">
        <f>IF(Data!D99-Data!D98&lt;1.5,1,0)</f>
        <v>0</v>
      </c>
      <c r="E99" s="38">
        <f>IF(Data!D99-Data!D98&lt;2,1,0)</f>
        <v>0</v>
      </c>
      <c r="F99" s="38">
        <f>IF(Data!D99-Data!D98&lt;2.5,1,0)</f>
        <v>0</v>
      </c>
      <c r="G99" s="38">
        <f>IF(Data!D99-Data!D98&lt;3,1,0)</f>
        <v>0</v>
      </c>
    </row>
    <row r="100" spans="1:7" x14ac:dyDescent="0.15">
      <c r="A100" s="29">
        <f>Data!A100</f>
        <v>99</v>
      </c>
      <c r="B100" s="38">
        <f>IF(Data!D100-Data!D99&lt;0.5,1,0)</f>
        <v>0</v>
      </c>
      <c r="C100" s="38">
        <f>IF(Data!D100-Data!D99&lt;1,1,0)</f>
        <v>0</v>
      </c>
      <c r="D100" s="38">
        <f>IF(Data!D100-Data!D99&lt;1.5,1,0)</f>
        <v>1</v>
      </c>
      <c r="E100" s="38">
        <f>IF(Data!D100-Data!D99&lt;2,1,0)</f>
        <v>1</v>
      </c>
      <c r="F100" s="38">
        <f>IF(Data!D100-Data!D99&lt;2.5,1,0)</f>
        <v>1</v>
      </c>
      <c r="G100" s="38">
        <f>IF(Data!D100-Data!D99&lt;3,1,0)</f>
        <v>1</v>
      </c>
    </row>
    <row r="101" spans="1:7" x14ac:dyDescent="0.15">
      <c r="A101" s="29">
        <f>Data!A101</f>
        <v>100</v>
      </c>
      <c r="B101" s="38">
        <f>IF(Data!D101-Data!D100&lt;0.5,1,0)</f>
        <v>0</v>
      </c>
      <c r="C101" s="38">
        <f>IF(Data!D101-Data!D100&lt;1,1,0)</f>
        <v>0</v>
      </c>
      <c r="D101" s="38">
        <f>IF(Data!D101-Data!D100&lt;1.5,1,0)</f>
        <v>1</v>
      </c>
      <c r="E101" s="38">
        <f>IF(Data!D101-Data!D100&lt;2,1,0)</f>
        <v>1</v>
      </c>
      <c r="F101" s="38">
        <f>IF(Data!D101-Data!D100&lt;2.5,1,0)</f>
        <v>1</v>
      </c>
      <c r="G101" s="38">
        <f>IF(Data!D101-Data!D100&lt;3,1,0)</f>
        <v>1</v>
      </c>
    </row>
    <row r="102" spans="1:7" x14ac:dyDescent="0.15">
      <c r="A102" s="29">
        <f>Data!A102</f>
        <v>101</v>
      </c>
      <c r="B102" s="38">
        <f>IF(Data!D102-Data!D101&lt;0.5,1,0)</f>
        <v>0</v>
      </c>
      <c r="C102" s="38">
        <f>IF(Data!D102-Data!D101&lt;1,1,0)</f>
        <v>0</v>
      </c>
      <c r="D102" s="38">
        <f>IF(Data!D102-Data!D101&lt;1.5,1,0)</f>
        <v>0</v>
      </c>
      <c r="E102" s="38">
        <f>IF(Data!D102-Data!D101&lt;2,1,0)</f>
        <v>0</v>
      </c>
      <c r="F102" s="38">
        <f>IF(Data!D102-Data!D101&lt;2.5,1,0)</f>
        <v>0</v>
      </c>
      <c r="G102" s="38">
        <f>IF(Data!D102-Data!D101&lt;3,1,0)</f>
        <v>1</v>
      </c>
    </row>
    <row r="103" spans="1:7" x14ac:dyDescent="0.15">
      <c r="A103" s="29">
        <f>Data!A103</f>
        <v>102</v>
      </c>
      <c r="B103" s="38">
        <f>IF(Data!D103-Data!D102&lt;0.5,1,0)</f>
        <v>1</v>
      </c>
      <c r="C103" s="38">
        <f>IF(Data!D103-Data!D102&lt;1,1,0)</f>
        <v>1</v>
      </c>
      <c r="D103" s="38">
        <f>IF(Data!D103-Data!D102&lt;1.5,1,0)</f>
        <v>1</v>
      </c>
      <c r="E103" s="38">
        <f>IF(Data!D103-Data!D102&lt;2,1,0)</f>
        <v>1</v>
      </c>
      <c r="F103" s="38">
        <f>IF(Data!D103-Data!D102&lt;2.5,1,0)</f>
        <v>1</v>
      </c>
      <c r="G103" s="38">
        <f>IF(Data!D103-Data!D102&lt;3,1,0)</f>
        <v>1</v>
      </c>
    </row>
    <row r="104" spans="1:7" x14ac:dyDescent="0.15">
      <c r="A104" s="29">
        <f>Data!A104</f>
        <v>103</v>
      </c>
      <c r="B104" s="38">
        <f>IF(Data!D104-Data!D103&lt;0.5,1,0)</f>
        <v>0</v>
      </c>
      <c r="C104" s="38">
        <f>IF(Data!D104-Data!D103&lt;1,1,0)</f>
        <v>0</v>
      </c>
      <c r="D104" s="38">
        <f>IF(Data!D104-Data!D103&lt;1.5,1,0)</f>
        <v>0</v>
      </c>
      <c r="E104" s="38">
        <f>IF(Data!D104-Data!D103&lt;2,1,0)</f>
        <v>0</v>
      </c>
      <c r="F104" s="38">
        <f>IF(Data!D104-Data!D103&lt;2.5,1,0)</f>
        <v>0</v>
      </c>
      <c r="G104" s="38">
        <f>IF(Data!D104-Data!D103&lt;3,1,0)</f>
        <v>0</v>
      </c>
    </row>
    <row r="105" spans="1:7" x14ac:dyDescent="0.15">
      <c r="A105" s="29">
        <f>Data!A105</f>
        <v>104</v>
      </c>
      <c r="B105" s="38">
        <f>IF(Data!D105-Data!D104&lt;0.5,1,0)</f>
        <v>0</v>
      </c>
      <c r="C105" s="38">
        <f>IF(Data!D105-Data!D104&lt;1,1,0)</f>
        <v>1</v>
      </c>
      <c r="D105" s="38">
        <f>IF(Data!D105-Data!D104&lt;1.5,1,0)</f>
        <v>1</v>
      </c>
      <c r="E105" s="38">
        <f>IF(Data!D105-Data!D104&lt;2,1,0)</f>
        <v>1</v>
      </c>
      <c r="F105" s="38">
        <f>IF(Data!D105-Data!D104&lt;2.5,1,0)</f>
        <v>1</v>
      </c>
      <c r="G105" s="38">
        <f>IF(Data!D105-Data!D104&lt;3,1,0)</f>
        <v>1</v>
      </c>
    </row>
    <row r="106" spans="1:7" x14ac:dyDescent="0.15">
      <c r="A106" s="29">
        <f>Data!A106</f>
        <v>105</v>
      </c>
      <c r="B106" s="38">
        <f>IF(Data!D106-Data!D105&lt;0.5,1,0)</f>
        <v>0</v>
      </c>
      <c r="C106" s="38">
        <f>IF(Data!D106-Data!D105&lt;1,1,0)</f>
        <v>0</v>
      </c>
      <c r="D106" s="38">
        <f>IF(Data!D106-Data!D105&lt;1.5,1,0)</f>
        <v>0</v>
      </c>
      <c r="E106" s="38">
        <f>IF(Data!D106-Data!D105&lt;2,1,0)</f>
        <v>0</v>
      </c>
      <c r="F106" s="38">
        <f>IF(Data!D106-Data!D105&lt;2.5,1,0)</f>
        <v>0</v>
      </c>
      <c r="G106" s="38">
        <f>IF(Data!D106-Data!D105&lt;3,1,0)</f>
        <v>0</v>
      </c>
    </row>
    <row r="107" spans="1:7" x14ac:dyDescent="0.15">
      <c r="A107" s="29">
        <f>Data!A107</f>
        <v>106</v>
      </c>
      <c r="B107" s="38">
        <f>IF(Data!D107-Data!D106&lt;0.5,1,0)</f>
        <v>1</v>
      </c>
      <c r="C107" s="38">
        <f>IF(Data!D107-Data!D106&lt;1,1,0)</f>
        <v>1</v>
      </c>
      <c r="D107" s="38">
        <f>IF(Data!D107-Data!D106&lt;1.5,1,0)</f>
        <v>1</v>
      </c>
      <c r="E107" s="38">
        <f>IF(Data!D107-Data!D106&lt;2,1,0)</f>
        <v>1</v>
      </c>
      <c r="F107" s="38">
        <f>IF(Data!D107-Data!D106&lt;2.5,1,0)</f>
        <v>1</v>
      </c>
      <c r="G107" s="38">
        <f>IF(Data!D107-Data!D106&lt;3,1,0)</f>
        <v>1</v>
      </c>
    </row>
    <row r="108" spans="1:7" x14ac:dyDescent="0.15">
      <c r="A108" s="29">
        <f>Data!A108</f>
        <v>107</v>
      </c>
      <c r="B108" s="38">
        <f>IF(Data!D108-Data!D107&lt;0.5,1,0)</f>
        <v>1</v>
      </c>
      <c r="C108" s="38">
        <f>IF(Data!D108-Data!D107&lt;1,1,0)</f>
        <v>1</v>
      </c>
      <c r="D108" s="38">
        <f>IF(Data!D108-Data!D107&lt;1.5,1,0)</f>
        <v>1</v>
      </c>
      <c r="E108" s="38">
        <f>IF(Data!D108-Data!D107&lt;2,1,0)</f>
        <v>1</v>
      </c>
      <c r="F108" s="38">
        <f>IF(Data!D108-Data!D107&lt;2.5,1,0)</f>
        <v>1</v>
      </c>
      <c r="G108" s="38">
        <f>IF(Data!D108-Data!D107&lt;3,1,0)</f>
        <v>1</v>
      </c>
    </row>
    <row r="109" spans="1:7" x14ac:dyDescent="0.15">
      <c r="A109" s="29">
        <f>Data!A109</f>
        <v>108</v>
      </c>
      <c r="B109" s="38">
        <f>IF(Data!D109-Data!D108&lt;0.5,1,0)</f>
        <v>1</v>
      </c>
      <c r="C109" s="38">
        <f>IF(Data!D109-Data!D108&lt;1,1,0)</f>
        <v>1</v>
      </c>
      <c r="D109" s="38">
        <f>IF(Data!D109-Data!D108&lt;1.5,1,0)</f>
        <v>1</v>
      </c>
      <c r="E109" s="38">
        <f>IF(Data!D109-Data!D108&lt;2,1,0)</f>
        <v>1</v>
      </c>
      <c r="F109" s="38">
        <f>IF(Data!D109-Data!D108&lt;2.5,1,0)</f>
        <v>1</v>
      </c>
      <c r="G109" s="38">
        <f>IF(Data!D109-Data!D108&lt;3,1,0)</f>
        <v>1</v>
      </c>
    </row>
    <row r="110" spans="1:7" x14ac:dyDescent="0.15">
      <c r="A110" s="29">
        <f>Data!A110</f>
        <v>109</v>
      </c>
      <c r="B110" s="38">
        <f>IF(Data!D110-Data!D109&lt;0.5,1,0)</f>
        <v>1</v>
      </c>
      <c r="C110" s="38">
        <f>IF(Data!D110-Data!D109&lt;1,1,0)</f>
        <v>1</v>
      </c>
      <c r="D110" s="38">
        <f>IF(Data!D110-Data!D109&lt;1.5,1,0)</f>
        <v>1</v>
      </c>
      <c r="E110" s="38">
        <f>IF(Data!D110-Data!D109&lt;2,1,0)</f>
        <v>1</v>
      </c>
      <c r="F110" s="38">
        <f>IF(Data!D110-Data!D109&lt;2.5,1,0)</f>
        <v>1</v>
      </c>
      <c r="G110" s="38">
        <f>IF(Data!D110-Data!D109&lt;3,1,0)</f>
        <v>1</v>
      </c>
    </row>
    <row r="111" spans="1:7" x14ac:dyDescent="0.15">
      <c r="A111" s="29">
        <f>Data!A111</f>
        <v>110</v>
      </c>
      <c r="B111" s="38">
        <f>IF(Data!D111-Data!D110&lt;0.5,1,0)</f>
        <v>1</v>
      </c>
      <c r="C111" s="38">
        <f>IF(Data!D111-Data!D110&lt;1,1,0)</f>
        <v>1</v>
      </c>
      <c r="D111" s="38">
        <f>IF(Data!D111-Data!D110&lt;1.5,1,0)</f>
        <v>1</v>
      </c>
      <c r="E111" s="38">
        <f>IF(Data!D111-Data!D110&lt;2,1,0)</f>
        <v>1</v>
      </c>
      <c r="F111" s="38">
        <f>IF(Data!D111-Data!D110&lt;2.5,1,0)</f>
        <v>1</v>
      </c>
      <c r="G111" s="38">
        <f>IF(Data!D111-Data!D110&lt;3,1,0)</f>
        <v>1</v>
      </c>
    </row>
    <row r="112" spans="1:7" x14ac:dyDescent="0.15">
      <c r="A112" s="29">
        <f>Data!A112</f>
        <v>111</v>
      </c>
      <c r="B112" s="38">
        <f>IF(Data!D112-Data!D111&lt;0.5,1,0)</f>
        <v>1</v>
      </c>
      <c r="C112" s="38">
        <f>IF(Data!D112-Data!D111&lt;1,1,0)</f>
        <v>1</v>
      </c>
      <c r="D112" s="38">
        <f>IF(Data!D112-Data!D111&lt;1.5,1,0)</f>
        <v>1</v>
      </c>
      <c r="E112" s="38">
        <f>IF(Data!D112-Data!D111&lt;2,1,0)</f>
        <v>1</v>
      </c>
      <c r="F112" s="38">
        <f>IF(Data!D112-Data!D111&lt;2.5,1,0)</f>
        <v>1</v>
      </c>
      <c r="G112" s="38">
        <f>IF(Data!D112-Data!D111&lt;3,1,0)</f>
        <v>1</v>
      </c>
    </row>
    <row r="113" spans="1:7" x14ac:dyDescent="0.15">
      <c r="A113" s="29">
        <f>Data!A113</f>
        <v>112</v>
      </c>
      <c r="B113" s="38">
        <f>IF(Data!D113-Data!D112&lt;0.5,1,0)</f>
        <v>1</v>
      </c>
      <c r="C113" s="38">
        <f>IF(Data!D113-Data!D112&lt;1,1,0)</f>
        <v>1</v>
      </c>
      <c r="D113" s="38">
        <f>IF(Data!D113-Data!D112&lt;1.5,1,0)</f>
        <v>1</v>
      </c>
      <c r="E113" s="38">
        <f>IF(Data!D113-Data!D112&lt;2,1,0)</f>
        <v>1</v>
      </c>
      <c r="F113" s="38">
        <f>IF(Data!D113-Data!D112&lt;2.5,1,0)</f>
        <v>1</v>
      </c>
      <c r="G113" s="38">
        <f>IF(Data!D113-Data!D112&lt;3,1,0)</f>
        <v>1</v>
      </c>
    </row>
    <row r="114" spans="1:7" x14ac:dyDescent="0.15">
      <c r="A114" s="29">
        <f>Data!A114</f>
        <v>113</v>
      </c>
      <c r="B114" s="38">
        <f>IF(Data!D114-Data!D113&lt;0.5,1,0)</f>
        <v>1</v>
      </c>
      <c r="C114" s="38">
        <f>IF(Data!D114-Data!D113&lt;1,1,0)</f>
        <v>1</v>
      </c>
      <c r="D114" s="38">
        <f>IF(Data!D114-Data!D113&lt;1.5,1,0)</f>
        <v>1</v>
      </c>
      <c r="E114" s="38">
        <f>IF(Data!D114-Data!D113&lt;2,1,0)</f>
        <v>1</v>
      </c>
      <c r="F114" s="38">
        <f>IF(Data!D114-Data!D113&lt;2.5,1,0)</f>
        <v>1</v>
      </c>
      <c r="G114" s="38">
        <f>IF(Data!D114-Data!D113&lt;3,1,0)</f>
        <v>1</v>
      </c>
    </row>
    <row r="115" spans="1:7" x14ac:dyDescent="0.15">
      <c r="A115" s="29">
        <f>Data!A115</f>
        <v>114</v>
      </c>
      <c r="B115" s="38">
        <f>IF(Data!D115-Data!D114&lt;0.5,1,0)</f>
        <v>1</v>
      </c>
      <c r="C115" s="38">
        <f>IF(Data!D115-Data!D114&lt;1,1,0)</f>
        <v>1</v>
      </c>
      <c r="D115" s="38">
        <f>IF(Data!D115-Data!D114&lt;1.5,1,0)</f>
        <v>1</v>
      </c>
      <c r="E115" s="38">
        <f>IF(Data!D115-Data!D114&lt;2,1,0)</f>
        <v>1</v>
      </c>
      <c r="F115" s="38">
        <f>IF(Data!D115-Data!D114&lt;2.5,1,0)</f>
        <v>1</v>
      </c>
      <c r="G115" s="38">
        <f>IF(Data!D115-Data!D114&lt;3,1,0)</f>
        <v>1</v>
      </c>
    </row>
    <row r="116" spans="1:7" x14ac:dyDescent="0.15">
      <c r="A116" s="29">
        <f>Data!A116</f>
        <v>115</v>
      </c>
      <c r="B116" s="38">
        <f>IF(Data!D116-Data!D115&lt;0.5,1,0)</f>
        <v>1</v>
      </c>
      <c r="C116" s="38">
        <f>IF(Data!D116-Data!D115&lt;1,1,0)</f>
        <v>1</v>
      </c>
      <c r="D116" s="38">
        <f>IF(Data!D116-Data!D115&lt;1.5,1,0)</f>
        <v>1</v>
      </c>
      <c r="E116" s="38">
        <f>IF(Data!D116-Data!D115&lt;2,1,0)</f>
        <v>1</v>
      </c>
      <c r="F116" s="38">
        <f>IF(Data!D116-Data!D115&lt;2.5,1,0)</f>
        <v>1</v>
      </c>
      <c r="G116" s="38">
        <f>IF(Data!D116-Data!D115&lt;3,1,0)</f>
        <v>1</v>
      </c>
    </row>
    <row r="117" spans="1:7" x14ac:dyDescent="0.15">
      <c r="A117" s="29">
        <f>Data!A117</f>
        <v>116</v>
      </c>
      <c r="B117" s="38">
        <f>IF(Data!D117-Data!D116&lt;0.5,1,0)</f>
        <v>1</v>
      </c>
      <c r="C117" s="38">
        <f>IF(Data!D117-Data!D116&lt;1,1,0)</f>
        <v>1</v>
      </c>
      <c r="D117" s="38">
        <f>IF(Data!D117-Data!D116&lt;1.5,1,0)</f>
        <v>1</v>
      </c>
      <c r="E117" s="38">
        <f>IF(Data!D117-Data!D116&lt;2,1,0)</f>
        <v>1</v>
      </c>
      <c r="F117" s="38">
        <f>IF(Data!D117-Data!D116&lt;2.5,1,0)</f>
        <v>1</v>
      </c>
      <c r="G117" s="38">
        <f>IF(Data!D117-Data!D116&lt;3,1,0)</f>
        <v>1</v>
      </c>
    </row>
    <row r="118" spans="1:7" x14ac:dyDescent="0.15">
      <c r="A118" s="29">
        <f>Data!A118</f>
        <v>117</v>
      </c>
      <c r="B118" s="38">
        <f>IF(Data!D118-Data!D117&lt;0.5,1,0)</f>
        <v>1</v>
      </c>
      <c r="C118" s="38">
        <f>IF(Data!D118-Data!D117&lt;1,1,0)</f>
        <v>1</v>
      </c>
      <c r="D118" s="38">
        <f>IF(Data!D118-Data!D117&lt;1.5,1,0)</f>
        <v>1</v>
      </c>
      <c r="E118" s="38">
        <f>IF(Data!D118-Data!D117&lt;2,1,0)</f>
        <v>1</v>
      </c>
      <c r="F118" s="38">
        <f>IF(Data!D118-Data!D117&lt;2.5,1,0)</f>
        <v>1</v>
      </c>
      <c r="G118" s="38">
        <f>IF(Data!D118-Data!D117&lt;3,1,0)</f>
        <v>1</v>
      </c>
    </row>
    <row r="119" spans="1:7" x14ac:dyDescent="0.15">
      <c r="A119" s="29">
        <f>Data!A119</f>
        <v>118</v>
      </c>
      <c r="B119" s="38">
        <f>IF(Data!D119-Data!D118&lt;0.5,1,0)</f>
        <v>1</v>
      </c>
      <c r="C119" s="38">
        <f>IF(Data!D119-Data!D118&lt;1,1,0)</f>
        <v>1</v>
      </c>
      <c r="D119" s="38">
        <f>IF(Data!D119-Data!D118&lt;1.5,1,0)</f>
        <v>1</v>
      </c>
      <c r="E119" s="38">
        <f>IF(Data!D119-Data!D118&lt;2,1,0)</f>
        <v>1</v>
      </c>
      <c r="F119" s="38">
        <f>IF(Data!D119-Data!D118&lt;2.5,1,0)</f>
        <v>1</v>
      </c>
      <c r="G119" s="38">
        <f>IF(Data!D119-Data!D118&lt;3,1,0)</f>
        <v>1</v>
      </c>
    </row>
    <row r="120" spans="1:7" x14ac:dyDescent="0.15">
      <c r="A120" s="29">
        <f>Data!A120</f>
        <v>119</v>
      </c>
      <c r="B120" s="38">
        <f>IF(Data!D120-Data!D119&lt;0.5,1,0)</f>
        <v>1</v>
      </c>
      <c r="C120" s="38">
        <f>IF(Data!D120-Data!D119&lt;1,1,0)</f>
        <v>1</v>
      </c>
      <c r="D120" s="38">
        <f>IF(Data!D120-Data!D119&lt;1.5,1,0)</f>
        <v>1</v>
      </c>
      <c r="E120" s="38">
        <f>IF(Data!D120-Data!D119&lt;2,1,0)</f>
        <v>1</v>
      </c>
      <c r="F120" s="38">
        <f>IF(Data!D120-Data!D119&lt;2.5,1,0)</f>
        <v>1</v>
      </c>
      <c r="G120" s="38">
        <f>IF(Data!D120-Data!D119&lt;3,1,0)</f>
        <v>1</v>
      </c>
    </row>
    <row r="121" spans="1:7" x14ac:dyDescent="0.15">
      <c r="A121" s="29">
        <f>Data!A121</f>
        <v>120</v>
      </c>
      <c r="B121" s="38">
        <f>IF(Data!D121-Data!D120&lt;0.5,1,0)</f>
        <v>1</v>
      </c>
      <c r="C121" s="38">
        <f>IF(Data!D121-Data!D120&lt;1,1,0)</f>
        <v>1</v>
      </c>
      <c r="D121" s="38">
        <f>IF(Data!D121-Data!D120&lt;1.5,1,0)</f>
        <v>1</v>
      </c>
      <c r="E121" s="38">
        <f>IF(Data!D121-Data!D120&lt;2,1,0)</f>
        <v>1</v>
      </c>
      <c r="F121" s="38">
        <f>IF(Data!D121-Data!D120&lt;2.5,1,0)</f>
        <v>1</v>
      </c>
      <c r="G121" s="38">
        <f>IF(Data!D121-Data!D120&lt;3,1,0)</f>
        <v>1</v>
      </c>
    </row>
    <row r="122" spans="1:7" x14ac:dyDescent="0.15">
      <c r="A122" s="29">
        <f>Data!A122</f>
        <v>121</v>
      </c>
      <c r="B122" s="38">
        <f>IF(Data!D122-Data!D121&lt;0.5,1,0)</f>
        <v>1</v>
      </c>
      <c r="C122" s="38">
        <f>IF(Data!D122-Data!D121&lt;1,1,0)</f>
        <v>1</v>
      </c>
      <c r="D122" s="38">
        <f>IF(Data!D122-Data!D121&lt;1.5,1,0)</f>
        <v>1</v>
      </c>
      <c r="E122" s="38">
        <f>IF(Data!D122-Data!D121&lt;2,1,0)</f>
        <v>1</v>
      </c>
      <c r="F122" s="38">
        <f>IF(Data!D122-Data!D121&lt;2.5,1,0)</f>
        <v>1</v>
      </c>
      <c r="G122" s="38">
        <f>IF(Data!D122-Data!D121&lt;3,1,0)</f>
        <v>1</v>
      </c>
    </row>
    <row r="123" spans="1:7" x14ac:dyDescent="0.15">
      <c r="A123" s="29">
        <f>Data!A123</f>
        <v>122</v>
      </c>
      <c r="B123" s="38">
        <f>IF(Data!D123-Data!D122&lt;0.5,1,0)</f>
        <v>1</v>
      </c>
      <c r="C123" s="38">
        <f>IF(Data!D123-Data!D122&lt;1,1,0)</f>
        <v>1</v>
      </c>
      <c r="D123" s="38">
        <f>IF(Data!D123-Data!D122&lt;1.5,1,0)</f>
        <v>1</v>
      </c>
      <c r="E123" s="38">
        <f>IF(Data!D123-Data!D122&lt;2,1,0)</f>
        <v>1</v>
      </c>
      <c r="F123" s="38">
        <f>IF(Data!D123-Data!D122&lt;2.5,1,0)</f>
        <v>1</v>
      </c>
      <c r="G123" s="38">
        <f>IF(Data!D123-Data!D122&lt;3,1,0)</f>
        <v>1</v>
      </c>
    </row>
    <row r="124" spans="1:7" x14ac:dyDescent="0.15">
      <c r="A124" s="29">
        <f>Data!A124</f>
        <v>123</v>
      </c>
      <c r="B124" s="38">
        <f>IF(Data!D124-Data!D123&lt;0.5,1,0)</f>
        <v>1</v>
      </c>
      <c r="C124" s="38">
        <f>IF(Data!D124-Data!D123&lt;1,1,0)</f>
        <v>1</v>
      </c>
      <c r="D124" s="38">
        <f>IF(Data!D124-Data!D123&lt;1.5,1,0)</f>
        <v>1</v>
      </c>
      <c r="E124" s="38">
        <f>IF(Data!D124-Data!D123&lt;2,1,0)</f>
        <v>1</v>
      </c>
      <c r="F124" s="38">
        <f>IF(Data!D124-Data!D123&lt;2.5,1,0)</f>
        <v>1</v>
      </c>
      <c r="G124" s="38">
        <f>IF(Data!D124-Data!D123&lt;3,1,0)</f>
        <v>1</v>
      </c>
    </row>
    <row r="125" spans="1:7" x14ac:dyDescent="0.15">
      <c r="A125" s="29">
        <f>Data!A125</f>
        <v>124</v>
      </c>
      <c r="B125" s="38">
        <f>IF(Data!D125-Data!D124&lt;0.5,1,0)</f>
        <v>1</v>
      </c>
      <c r="C125" s="38">
        <f>IF(Data!D125-Data!D124&lt;1,1,0)</f>
        <v>1</v>
      </c>
      <c r="D125" s="38">
        <f>IF(Data!D125-Data!D124&lt;1.5,1,0)</f>
        <v>1</v>
      </c>
      <c r="E125" s="38">
        <f>IF(Data!D125-Data!D124&lt;2,1,0)</f>
        <v>1</v>
      </c>
      <c r="F125" s="38">
        <f>IF(Data!D125-Data!D124&lt;2.5,1,0)</f>
        <v>1</v>
      </c>
      <c r="G125" s="38">
        <f>IF(Data!D125-Data!D124&lt;3,1,0)</f>
        <v>1</v>
      </c>
    </row>
    <row r="126" spans="1:7" x14ac:dyDescent="0.15">
      <c r="A126" s="29">
        <f>Data!A126</f>
        <v>125</v>
      </c>
      <c r="B126" s="38">
        <f>IF(Data!D126-Data!D125&lt;0.5,1,0)</f>
        <v>1</v>
      </c>
      <c r="C126" s="38">
        <f>IF(Data!D126-Data!D125&lt;1,1,0)</f>
        <v>1</v>
      </c>
      <c r="D126" s="38">
        <f>IF(Data!D126-Data!D125&lt;1.5,1,0)</f>
        <v>1</v>
      </c>
      <c r="E126" s="38">
        <f>IF(Data!D126-Data!D125&lt;2,1,0)</f>
        <v>1</v>
      </c>
      <c r="F126" s="38">
        <f>IF(Data!D126-Data!D125&lt;2.5,1,0)</f>
        <v>1</v>
      </c>
      <c r="G126" s="38">
        <f>IF(Data!D126-Data!D125&lt;3,1,0)</f>
        <v>1</v>
      </c>
    </row>
    <row r="127" spans="1:7" x14ac:dyDescent="0.15">
      <c r="A127" s="29">
        <f>Data!A127</f>
        <v>126</v>
      </c>
      <c r="B127" s="38">
        <f>IF(Data!D127-Data!D126&lt;0.5,1,0)</f>
        <v>1</v>
      </c>
      <c r="C127" s="38">
        <f>IF(Data!D127-Data!D126&lt;1,1,0)</f>
        <v>1</v>
      </c>
      <c r="D127" s="38">
        <f>IF(Data!D127-Data!D126&lt;1.5,1,0)</f>
        <v>1</v>
      </c>
      <c r="E127" s="38">
        <f>IF(Data!D127-Data!D126&lt;2,1,0)</f>
        <v>1</v>
      </c>
      <c r="F127" s="38">
        <f>IF(Data!D127-Data!D126&lt;2.5,1,0)</f>
        <v>1</v>
      </c>
      <c r="G127" s="38">
        <f>IF(Data!D127-Data!D126&lt;3,1,0)</f>
        <v>1</v>
      </c>
    </row>
    <row r="128" spans="1:7" x14ac:dyDescent="0.15">
      <c r="A128" s="29">
        <f>Data!A128</f>
        <v>127</v>
      </c>
      <c r="B128" s="38">
        <f>IF(Data!D128-Data!D127&lt;0.5,1,0)</f>
        <v>1</v>
      </c>
      <c r="C128" s="38">
        <f>IF(Data!D128-Data!D127&lt;1,1,0)</f>
        <v>1</v>
      </c>
      <c r="D128" s="38">
        <f>IF(Data!D128-Data!D127&lt;1.5,1,0)</f>
        <v>1</v>
      </c>
      <c r="E128" s="38">
        <f>IF(Data!D128-Data!D127&lt;2,1,0)</f>
        <v>1</v>
      </c>
      <c r="F128" s="38">
        <f>IF(Data!D128-Data!D127&lt;2.5,1,0)</f>
        <v>1</v>
      </c>
      <c r="G128" s="38">
        <f>IF(Data!D128-Data!D127&lt;3,1,0)</f>
        <v>1</v>
      </c>
    </row>
    <row r="129" spans="1:7" x14ac:dyDescent="0.15">
      <c r="A129" s="29">
        <f>Data!A129</f>
        <v>128</v>
      </c>
      <c r="B129" s="38">
        <f>IF(Data!D129-Data!D128&lt;0.5,1,0)</f>
        <v>1</v>
      </c>
      <c r="C129" s="38">
        <f>IF(Data!D129-Data!D128&lt;1,1,0)</f>
        <v>1</v>
      </c>
      <c r="D129" s="38">
        <f>IF(Data!D129-Data!D128&lt;1.5,1,0)</f>
        <v>1</v>
      </c>
      <c r="E129" s="38">
        <f>IF(Data!D129-Data!D128&lt;2,1,0)</f>
        <v>1</v>
      </c>
      <c r="F129" s="38">
        <f>IF(Data!D129-Data!D128&lt;2.5,1,0)</f>
        <v>1</v>
      </c>
      <c r="G129" s="38">
        <f>IF(Data!D129-Data!D128&lt;3,1,0)</f>
        <v>1</v>
      </c>
    </row>
    <row r="130" spans="1:7" x14ac:dyDescent="0.15">
      <c r="A130" s="29">
        <f>Data!A130</f>
        <v>129</v>
      </c>
      <c r="B130" s="38">
        <f>IF(Data!D130-Data!D129&lt;0.5,1,0)</f>
        <v>1</v>
      </c>
      <c r="C130" s="38">
        <f>IF(Data!D130-Data!D129&lt;1,1,0)</f>
        <v>1</v>
      </c>
      <c r="D130" s="38">
        <f>IF(Data!D130-Data!D129&lt;1.5,1,0)</f>
        <v>1</v>
      </c>
      <c r="E130" s="38">
        <f>IF(Data!D130-Data!D129&lt;2,1,0)</f>
        <v>1</v>
      </c>
      <c r="F130" s="38">
        <f>IF(Data!D130-Data!D129&lt;2.5,1,0)</f>
        <v>1</v>
      </c>
      <c r="G130" s="38">
        <f>IF(Data!D130-Data!D129&lt;3,1,0)</f>
        <v>1</v>
      </c>
    </row>
    <row r="131" spans="1:7" x14ac:dyDescent="0.15">
      <c r="A131" s="29">
        <f>Data!A131</f>
        <v>0</v>
      </c>
      <c r="B131" s="38">
        <f>IF(Data!D131-Data!D130&lt;0.5,1,0)</f>
        <v>1</v>
      </c>
      <c r="C131" s="38">
        <f>IF(Data!D131-Data!D130&lt;1,1,0)</f>
        <v>1</v>
      </c>
      <c r="D131" s="38">
        <f>IF(Data!D131-Data!D130&lt;1.5,1,0)</f>
        <v>1</v>
      </c>
      <c r="E131" s="38">
        <f>IF(Data!D131-Data!D130&lt;2,1,0)</f>
        <v>1</v>
      </c>
      <c r="F131" s="38">
        <f>IF(Data!D131-Data!D130&lt;2.5,1,0)</f>
        <v>1</v>
      </c>
      <c r="G131" s="38">
        <f>IF(Data!D131-Data!D130&lt;3,1,0)</f>
        <v>1</v>
      </c>
    </row>
    <row r="132" spans="1:7" x14ac:dyDescent="0.15">
      <c r="A132" s="29">
        <f>Data!A132</f>
        <v>0</v>
      </c>
      <c r="B132" s="38">
        <f>IF(Data!D132-Data!D131&lt;0.5,1,0)</f>
        <v>1</v>
      </c>
      <c r="C132" s="38">
        <f>IF(Data!D132-Data!D131&lt;1,1,0)</f>
        <v>1</v>
      </c>
      <c r="D132" s="38">
        <f>IF(Data!D132-Data!D131&lt;1.5,1,0)</f>
        <v>1</v>
      </c>
      <c r="E132" s="38">
        <f>IF(Data!D132-Data!D131&lt;2,1,0)</f>
        <v>1</v>
      </c>
      <c r="F132" s="38">
        <f>IF(Data!D132-Data!D131&lt;2.5,1,0)</f>
        <v>1</v>
      </c>
      <c r="G132" s="38">
        <f>IF(Data!D132-Data!D131&lt;3,1,0)</f>
        <v>1</v>
      </c>
    </row>
    <row r="133" spans="1:7" x14ac:dyDescent="0.15">
      <c r="A133" s="29">
        <f>Data!A133</f>
        <v>0</v>
      </c>
      <c r="B133" s="38">
        <f>IF(Data!D133-Data!D132&lt;0.5,1,0)</f>
        <v>1</v>
      </c>
      <c r="C133" s="38">
        <f>IF(Data!D133-Data!D132&lt;1,1,0)</f>
        <v>1</v>
      </c>
      <c r="D133" s="38">
        <f>IF(Data!D133-Data!D132&lt;1.5,1,0)</f>
        <v>1</v>
      </c>
      <c r="E133" s="38">
        <f>IF(Data!D133-Data!D132&lt;2,1,0)</f>
        <v>1</v>
      </c>
      <c r="F133" s="38">
        <f>IF(Data!D133-Data!D132&lt;2.5,1,0)</f>
        <v>1</v>
      </c>
      <c r="G133" s="38">
        <f>IF(Data!D133-Data!D132&lt;3,1,0)</f>
        <v>1</v>
      </c>
    </row>
    <row r="134" spans="1:7" x14ac:dyDescent="0.15">
      <c r="A134" s="29">
        <f>Data!A134</f>
        <v>0</v>
      </c>
      <c r="B134" s="38">
        <f>IF(Data!D134-Data!D133&lt;0.5,1,0)</f>
        <v>1</v>
      </c>
      <c r="C134" s="38">
        <f>IF(Data!D134-Data!D133&lt;1,1,0)</f>
        <v>1</v>
      </c>
      <c r="D134" s="38">
        <f>IF(Data!D134-Data!D133&lt;1.5,1,0)</f>
        <v>1</v>
      </c>
      <c r="E134" s="38">
        <f>IF(Data!D134-Data!D133&lt;2,1,0)</f>
        <v>1</v>
      </c>
      <c r="F134" s="38">
        <f>IF(Data!D134-Data!D133&lt;2.5,1,0)</f>
        <v>1</v>
      </c>
      <c r="G134" s="38">
        <f>IF(Data!D134-Data!D133&lt;3,1,0)</f>
        <v>1</v>
      </c>
    </row>
    <row r="135" spans="1:7" x14ac:dyDescent="0.15">
      <c r="A135" s="29">
        <f>Data!A135</f>
        <v>0</v>
      </c>
      <c r="B135" s="38">
        <f>IF(Data!D135-Data!D134&lt;0.5,1,0)</f>
        <v>1</v>
      </c>
      <c r="C135" s="38">
        <f>IF(Data!D135-Data!D134&lt;1,1,0)</f>
        <v>1</v>
      </c>
      <c r="D135" s="38">
        <f>IF(Data!D135-Data!D134&lt;1.5,1,0)</f>
        <v>1</v>
      </c>
      <c r="E135" s="38">
        <f>IF(Data!D135-Data!D134&lt;2,1,0)</f>
        <v>1</v>
      </c>
      <c r="F135" s="38">
        <f>IF(Data!D135-Data!D134&lt;2.5,1,0)</f>
        <v>1</v>
      </c>
      <c r="G135" s="38">
        <f>IF(Data!D135-Data!D134&lt;3,1,0)</f>
        <v>1</v>
      </c>
    </row>
    <row r="136" spans="1:7" x14ac:dyDescent="0.15">
      <c r="A136" s="29">
        <f>Data!A136</f>
        <v>0</v>
      </c>
      <c r="B136" s="38">
        <f>IF(Data!D136-Data!D135&lt;0.5,1,0)</f>
        <v>1</v>
      </c>
      <c r="C136" s="38">
        <f>IF(Data!D136-Data!D135&lt;1,1,0)</f>
        <v>1</v>
      </c>
      <c r="D136" s="38">
        <f>IF(Data!D136-Data!D135&lt;1.5,1,0)</f>
        <v>1</v>
      </c>
      <c r="E136" s="38">
        <f>IF(Data!D136-Data!D135&lt;2,1,0)</f>
        <v>1</v>
      </c>
      <c r="F136" s="38">
        <f>IF(Data!D136-Data!D135&lt;2.5,1,0)</f>
        <v>1</v>
      </c>
      <c r="G136" s="38">
        <f>IF(Data!D136-Data!D135&lt;3,1,0)</f>
        <v>1</v>
      </c>
    </row>
    <row r="137" spans="1:7" x14ac:dyDescent="0.15">
      <c r="A137" s="29">
        <f>Data!A137</f>
        <v>0</v>
      </c>
      <c r="B137" s="38">
        <f>IF(Data!D137-Data!D136&lt;0.5,1,0)</f>
        <v>1</v>
      </c>
      <c r="C137" s="38">
        <f>IF(Data!D137-Data!D136&lt;1,1,0)</f>
        <v>1</v>
      </c>
      <c r="D137" s="38">
        <f>IF(Data!D137-Data!D136&lt;1.5,1,0)</f>
        <v>1</v>
      </c>
      <c r="E137" s="38">
        <f>IF(Data!D137-Data!D136&lt;2,1,0)</f>
        <v>1</v>
      </c>
      <c r="F137" s="38">
        <f>IF(Data!D137-Data!D136&lt;2.5,1,0)</f>
        <v>1</v>
      </c>
      <c r="G137" s="38">
        <f>IF(Data!D137-Data!D136&lt;3,1,0)</f>
        <v>1</v>
      </c>
    </row>
    <row r="138" spans="1:7" x14ac:dyDescent="0.15">
      <c r="A138" s="29">
        <f>Data!A138</f>
        <v>0</v>
      </c>
      <c r="B138" s="38">
        <f>IF(Data!D138-Data!D137&lt;0.5,1,0)</f>
        <v>1</v>
      </c>
      <c r="C138" s="38">
        <f>IF(Data!D138-Data!D137&lt;1,1,0)</f>
        <v>1</v>
      </c>
      <c r="D138" s="38">
        <f>IF(Data!D138-Data!D137&lt;1.5,1,0)</f>
        <v>1</v>
      </c>
      <c r="E138" s="38">
        <f>IF(Data!D138-Data!D137&lt;2,1,0)</f>
        <v>1</v>
      </c>
      <c r="F138" s="38">
        <f>IF(Data!D138-Data!D137&lt;2.5,1,0)</f>
        <v>1</v>
      </c>
      <c r="G138" s="38">
        <f>IF(Data!D138-Data!D137&lt;3,1,0)</f>
        <v>1</v>
      </c>
    </row>
    <row r="139" spans="1:7" x14ac:dyDescent="0.15">
      <c r="A139" s="29">
        <f>Data!A139</f>
        <v>0</v>
      </c>
      <c r="B139" s="38">
        <f>IF(Data!D139-Data!D138&lt;0.5,1,0)</f>
        <v>1</v>
      </c>
      <c r="C139" s="38">
        <f>IF(Data!D139-Data!D138&lt;1,1,0)</f>
        <v>1</v>
      </c>
      <c r="D139" s="38">
        <f>IF(Data!D139-Data!D138&lt;1.5,1,0)</f>
        <v>1</v>
      </c>
      <c r="E139" s="38">
        <f>IF(Data!D139-Data!D138&lt;2,1,0)</f>
        <v>1</v>
      </c>
      <c r="F139" s="38">
        <f>IF(Data!D139-Data!D138&lt;2.5,1,0)</f>
        <v>1</v>
      </c>
      <c r="G139" s="38">
        <f>IF(Data!D139-Data!D138&lt;3,1,0)</f>
        <v>1</v>
      </c>
    </row>
    <row r="140" spans="1:7" x14ac:dyDescent="0.15">
      <c r="A140" s="29">
        <f>Data!A140</f>
        <v>0</v>
      </c>
      <c r="B140" s="38">
        <f>IF(Data!D140-Data!D139&lt;0.5,1,0)</f>
        <v>1</v>
      </c>
      <c r="C140" s="38">
        <f>IF(Data!D140-Data!D139&lt;1,1,0)</f>
        <v>1</v>
      </c>
      <c r="D140" s="38">
        <f>IF(Data!D140-Data!D139&lt;1.5,1,0)</f>
        <v>1</v>
      </c>
      <c r="E140" s="38">
        <f>IF(Data!D140-Data!D139&lt;2,1,0)</f>
        <v>1</v>
      </c>
      <c r="F140" s="38">
        <f>IF(Data!D140-Data!D139&lt;2.5,1,0)</f>
        <v>1</v>
      </c>
      <c r="G140" s="38">
        <f>IF(Data!D140-Data!D139&lt;3,1,0)</f>
        <v>1</v>
      </c>
    </row>
    <row r="141" spans="1:7" x14ac:dyDescent="0.15">
      <c r="A141" s="29">
        <f>Data!A141</f>
        <v>0</v>
      </c>
      <c r="B141" s="38">
        <f>IF(Data!D141-Data!D140&lt;0.5,1,0)</f>
        <v>1</v>
      </c>
      <c r="C141" s="38">
        <f>IF(Data!D141-Data!D140&lt;1,1,0)</f>
        <v>1</v>
      </c>
      <c r="D141" s="38">
        <f>IF(Data!D141-Data!D140&lt;1.5,1,0)</f>
        <v>1</v>
      </c>
      <c r="E141" s="38">
        <f>IF(Data!D141-Data!D140&lt;2,1,0)</f>
        <v>1</v>
      </c>
      <c r="F141" s="38">
        <f>IF(Data!D141-Data!D140&lt;2.5,1,0)</f>
        <v>1</v>
      </c>
      <c r="G141" s="38">
        <f>IF(Data!D141-Data!D140&lt;3,1,0)</f>
        <v>1</v>
      </c>
    </row>
    <row r="142" spans="1:7" x14ac:dyDescent="0.15">
      <c r="A142" s="29">
        <f>Data!A142</f>
        <v>0</v>
      </c>
      <c r="B142" s="38">
        <f>IF(Data!D142-Data!D141&lt;0.5,1,0)</f>
        <v>1</v>
      </c>
      <c r="C142" s="38">
        <f>IF(Data!D142-Data!D141&lt;1,1,0)</f>
        <v>1</v>
      </c>
      <c r="D142" s="38">
        <f>IF(Data!D142-Data!D141&lt;1.5,1,0)</f>
        <v>1</v>
      </c>
      <c r="E142" s="38">
        <f>IF(Data!D142-Data!D141&lt;2,1,0)</f>
        <v>1</v>
      </c>
      <c r="F142" s="38">
        <f>IF(Data!D142-Data!D141&lt;2.5,1,0)</f>
        <v>1</v>
      </c>
      <c r="G142" s="38">
        <f>IF(Data!D142-Data!D141&lt;3,1,0)</f>
        <v>1</v>
      </c>
    </row>
    <row r="143" spans="1:7" x14ac:dyDescent="0.15">
      <c r="A143" s="29">
        <f>Data!A143</f>
        <v>0</v>
      </c>
      <c r="B143" s="38">
        <f>IF(Data!D143-Data!D142&lt;0.5,1,0)</f>
        <v>1</v>
      </c>
      <c r="C143" s="38">
        <f>IF(Data!D143-Data!D142&lt;1,1,0)</f>
        <v>1</v>
      </c>
      <c r="D143" s="38">
        <f>IF(Data!D143-Data!D142&lt;1.5,1,0)</f>
        <v>1</v>
      </c>
      <c r="E143" s="38">
        <f>IF(Data!D143-Data!D142&lt;2,1,0)</f>
        <v>1</v>
      </c>
      <c r="F143" s="38">
        <f>IF(Data!D143-Data!D142&lt;2.5,1,0)</f>
        <v>1</v>
      </c>
      <c r="G143" s="38">
        <f>IF(Data!D143-Data!D142&lt;3,1,0)</f>
        <v>1</v>
      </c>
    </row>
    <row r="144" spans="1:7" x14ac:dyDescent="0.15">
      <c r="A144" s="29">
        <f>Data!A144</f>
        <v>0</v>
      </c>
      <c r="B144" s="38">
        <f>IF(Data!D144-Data!D143&lt;0.5,1,0)</f>
        <v>1</v>
      </c>
      <c r="C144" s="38">
        <f>IF(Data!D144-Data!D143&lt;1,1,0)</f>
        <v>1</v>
      </c>
      <c r="D144" s="38">
        <f>IF(Data!D144-Data!D143&lt;1.5,1,0)</f>
        <v>1</v>
      </c>
      <c r="E144" s="38">
        <f>IF(Data!D144-Data!D143&lt;2,1,0)</f>
        <v>1</v>
      </c>
      <c r="F144" s="38">
        <f>IF(Data!D144-Data!D143&lt;2.5,1,0)</f>
        <v>1</v>
      </c>
      <c r="G144" s="38">
        <f>IF(Data!D144-Data!D143&lt;3,1,0)</f>
        <v>1</v>
      </c>
    </row>
    <row r="145" spans="1:7" x14ac:dyDescent="0.15">
      <c r="A145" s="29">
        <f>Data!A145</f>
        <v>0</v>
      </c>
      <c r="B145" s="38">
        <f>IF(Data!D145-Data!D144&lt;0.5,1,0)</f>
        <v>1</v>
      </c>
      <c r="C145" s="38">
        <f>IF(Data!D145-Data!D144&lt;1,1,0)</f>
        <v>1</v>
      </c>
      <c r="D145" s="38">
        <f>IF(Data!D145-Data!D144&lt;1.5,1,0)</f>
        <v>1</v>
      </c>
      <c r="E145" s="38">
        <f>IF(Data!D145-Data!D144&lt;2,1,0)</f>
        <v>1</v>
      </c>
      <c r="F145" s="38">
        <f>IF(Data!D145-Data!D144&lt;2.5,1,0)</f>
        <v>1</v>
      </c>
      <c r="G145" s="38">
        <f>IF(Data!D145-Data!D144&lt;3,1,0)</f>
        <v>1</v>
      </c>
    </row>
    <row r="146" spans="1:7" x14ac:dyDescent="0.15">
      <c r="A146" s="29">
        <f>Data!A146</f>
        <v>0</v>
      </c>
      <c r="B146" s="38">
        <f>IF(Data!D146-Data!D145&lt;0.5,1,0)</f>
        <v>1</v>
      </c>
      <c r="C146" s="38">
        <f>IF(Data!D146-Data!D145&lt;1,1,0)</f>
        <v>1</v>
      </c>
      <c r="D146" s="38">
        <f>IF(Data!D146-Data!D145&lt;1.5,1,0)</f>
        <v>1</v>
      </c>
      <c r="E146" s="38">
        <f>IF(Data!D146-Data!D145&lt;2,1,0)</f>
        <v>1</v>
      </c>
      <c r="F146" s="38">
        <f>IF(Data!D146-Data!D145&lt;2.5,1,0)</f>
        <v>1</v>
      </c>
      <c r="G146" s="38">
        <f>IF(Data!D146-Data!D145&lt;3,1,0)</f>
        <v>1</v>
      </c>
    </row>
    <row r="147" spans="1:7" x14ac:dyDescent="0.15">
      <c r="A147" s="29">
        <f>Data!A147</f>
        <v>0</v>
      </c>
      <c r="B147" s="38">
        <f>IF(Data!D147-Data!D146&lt;0.5,1,0)</f>
        <v>1</v>
      </c>
      <c r="C147" s="38">
        <f>IF(Data!D147-Data!D146&lt;1,1,0)</f>
        <v>1</v>
      </c>
      <c r="D147" s="38">
        <f>IF(Data!D147-Data!D146&lt;1.5,1,0)</f>
        <v>1</v>
      </c>
      <c r="E147" s="38">
        <f>IF(Data!D147-Data!D146&lt;2,1,0)</f>
        <v>1</v>
      </c>
      <c r="F147" s="38">
        <f>IF(Data!D147-Data!D146&lt;2.5,1,0)</f>
        <v>1</v>
      </c>
      <c r="G147" s="38">
        <f>IF(Data!D147-Data!D146&lt;3,1,0)</f>
        <v>1</v>
      </c>
    </row>
    <row r="148" spans="1:7" x14ac:dyDescent="0.15">
      <c r="A148" s="29">
        <f>Data!A148</f>
        <v>0</v>
      </c>
      <c r="B148" s="38">
        <f>IF(Data!D148-Data!D147&lt;0.5,1,0)</f>
        <v>1</v>
      </c>
      <c r="C148" s="38">
        <f>IF(Data!D148-Data!D147&lt;1,1,0)</f>
        <v>1</v>
      </c>
      <c r="D148" s="38">
        <f>IF(Data!D148-Data!D147&lt;1.5,1,0)</f>
        <v>1</v>
      </c>
      <c r="E148" s="38">
        <f>IF(Data!D148-Data!D147&lt;2,1,0)</f>
        <v>1</v>
      </c>
      <c r="F148" s="38">
        <f>IF(Data!D148-Data!D147&lt;2.5,1,0)</f>
        <v>1</v>
      </c>
      <c r="G148" s="38">
        <f>IF(Data!D148-Data!D147&lt;3,1,0)</f>
        <v>1</v>
      </c>
    </row>
    <row r="149" spans="1:7" x14ac:dyDescent="0.15">
      <c r="A149" s="29">
        <f>Data!A149</f>
        <v>0</v>
      </c>
      <c r="B149" s="38">
        <f>IF(Data!D149-Data!D148&lt;0.5,1,0)</f>
        <v>1</v>
      </c>
      <c r="C149" s="38">
        <f>IF(Data!D149-Data!D148&lt;1,1,0)</f>
        <v>1</v>
      </c>
      <c r="D149" s="38">
        <f>IF(Data!D149-Data!D148&lt;1.5,1,0)</f>
        <v>1</v>
      </c>
      <c r="E149" s="38">
        <f>IF(Data!D149-Data!D148&lt;2,1,0)</f>
        <v>1</v>
      </c>
      <c r="F149" s="38">
        <f>IF(Data!D149-Data!D148&lt;2.5,1,0)</f>
        <v>1</v>
      </c>
      <c r="G149" s="38">
        <f>IF(Data!D149-Data!D148&lt;3,1,0)</f>
        <v>1</v>
      </c>
    </row>
    <row r="150" spans="1:7" x14ac:dyDescent="0.15">
      <c r="A150" s="29">
        <f>Data!A150</f>
        <v>0</v>
      </c>
      <c r="B150" s="38">
        <f>IF(Data!D150-Data!D149&lt;0.5,1,0)</f>
        <v>1</v>
      </c>
      <c r="C150" s="38">
        <f>IF(Data!D150-Data!D149&lt;1,1,0)</f>
        <v>1</v>
      </c>
      <c r="D150" s="38">
        <f>IF(Data!D150-Data!D149&lt;1.5,1,0)</f>
        <v>1</v>
      </c>
      <c r="E150" s="38">
        <f>IF(Data!D150-Data!D149&lt;2,1,0)</f>
        <v>1</v>
      </c>
      <c r="F150" s="38">
        <f>IF(Data!D150-Data!D149&lt;2.5,1,0)</f>
        <v>1</v>
      </c>
      <c r="G150" s="38">
        <f>IF(Data!D150-Data!D149&lt;3,1,0)</f>
        <v>1</v>
      </c>
    </row>
    <row r="151" spans="1:7" x14ac:dyDescent="0.15">
      <c r="A151" s="29">
        <f>Data!A151</f>
        <v>0</v>
      </c>
      <c r="B151" s="38">
        <f>IF(Data!D151-Data!D150&lt;0.5,1,0)</f>
        <v>1</v>
      </c>
      <c r="C151" s="38">
        <f>IF(Data!D151-Data!D150&lt;1,1,0)</f>
        <v>1</v>
      </c>
      <c r="D151" s="38">
        <f>IF(Data!D151-Data!D150&lt;1.5,1,0)</f>
        <v>1</v>
      </c>
      <c r="E151" s="38">
        <f>IF(Data!D151-Data!D150&lt;2,1,0)</f>
        <v>1</v>
      </c>
      <c r="F151" s="38">
        <f>IF(Data!D151-Data!D150&lt;2.5,1,0)</f>
        <v>1</v>
      </c>
      <c r="G151" s="38">
        <f>IF(Data!D151-Data!D150&lt;3,1,0)</f>
        <v>1</v>
      </c>
    </row>
    <row r="152" spans="1:7" x14ac:dyDescent="0.15">
      <c r="A152" s="29">
        <f>Data!A152</f>
        <v>0</v>
      </c>
      <c r="B152" s="38">
        <f>IF(Data!D152-Data!D151&lt;0.5,1,0)</f>
        <v>1</v>
      </c>
      <c r="C152" s="38">
        <f>IF(Data!D152-Data!D151&lt;1,1,0)</f>
        <v>1</v>
      </c>
      <c r="D152" s="38">
        <f>IF(Data!D152-Data!D151&lt;1.5,1,0)</f>
        <v>1</v>
      </c>
      <c r="E152" s="38">
        <f>IF(Data!D152-Data!D151&lt;2,1,0)</f>
        <v>1</v>
      </c>
      <c r="F152" s="38">
        <f>IF(Data!D152-Data!D151&lt;2.5,1,0)</f>
        <v>1</v>
      </c>
      <c r="G152" s="38">
        <f>IF(Data!D152-Data!D151&lt;3,1,0)</f>
        <v>1</v>
      </c>
    </row>
    <row r="153" spans="1:7" x14ac:dyDescent="0.15">
      <c r="A153" s="29">
        <f>Data!A153</f>
        <v>0</v>
      </c>
      <c r="B153" s="38">
        <f>IF(Data!D153-Data!D152&lt;0.5,1,0)</f>
        <v>1</v>
      </c>
      <c r="C153" s="38">
        <f>IF(Data!D153-Data!D152&lt;1,1,0)</f>
        <v>1</v>
      </c>
      <c r="D153" s="38">
        <f>IF(Data!D153-Data!D152&lt;1.5,1,0)</f>
        <v>1</v>
      </c>
      <c r="E153" s="38">
        <f>IF(Data!D153-Data!D152&lt;2,1,0)</f>
        <v>1</v>
      </c>
      <c r="F153" s="38">
        <f>IF(Data!D153-Data!D152&lt;2.5,1,0)</f>
        <v>1</v>
      </c>
      <c r="G153" s="38">
        <f>IF(Data!D153-Data!D152&lt;3,1,0)</f>
        <v>1</v>
      </c>
    </row>
    <row r="154" spans="1:7" x14ac:dyDescent="0.15">
      <c r="A154" s="29">
        <f>Data!A154</f>
        <v>0</v>
      </c>
      <c r="B154" s="38">
        <f>IF(Data!D154-Data!D153&lt;0.5,1,0)</f>
        <v>1</v>
      </c>
      <c r="C154" s="38">
        <f>IF(Data!D154-Data!D153&lt;1,1,0)</f>
        <v>1</v>
      </c>
      <c r="D154" s="38">
        <f>IF(Data!D154-Data!D153&lt;1.5,1,0)</f>
        <v>1</v>
      </c>
      <c r="E154" s="38">
        <f>IF(Data!D154-Data!D153&lt;2,1,0)</f>
        <v>1</v>
      </c>
      <c r="F154" s="38">
        <f>IF(Data!D154-Data!D153&lt;2.5,1,0)</f>
        <v>1</v>
      </c>
      <c r="G154" s="38">
        <f>IF(Data!D154-Data!D153&lt;3,1,0)</f>
        <v>1</v>
      </c>
    </row>
    <row r="155" spans="1:7" x14ac:dyDescent="0.15">
      <c r="A155" s="29">
        <f>Data!A155</f>
        <v>0</v>
      </c>
      <c r="B155" s="38">
        <f>IF(Data!D155-Data!D154&lt;0.5,1,0)</f>
        <v>1</v>
      </c>
      <c r="C155" s="38">
        <f>IF(Data!D155-Data!D154&lt;1,1,0)</f>
        <v>1</v>
      </c>
      <c r="D155" s="38">
        <f>IF(Data!D155-Data!D154&lt;1.5,1,0)</f>
        <v>1</v>
      </c>
      <c r="E155" s="38">
        <f>IF(Data!D155-Data!D154&lt;2,1,0)</f>
        <v>1</v>
      </c>
      <c r="F155" s="38">
        <f>IF(Data!D155-Data!D154&lt;2.5,1,0)</f>
        <v>1</v>
      </c>
      <c r="G155" s="38">
        <f>IF(Data!D155-Data!D154&lt;3,1,0)</f>
        <v>1</v>
      </c>
    </row>
    <row r="156" spans="1:7" x14ac:dyDescent="0.15">
      <c r="A156" s="29">
        <f>Data!A156</f>
        <v>0</v>
      </c>
      <c r="B156" s="38">
        <f>IF(Data!D156-Data!D155&lt;0.5,1,0)</f>
        <v>1</v>
      </c>
      <c r="C156" s="38">
        <f>IF(Data!D156-Data!D155&lt;1,1,0)</f>
        <v>1</v>
      </c>
      <c r="D156" s="38">
        <f>IF(Data!D156-Data!D155&lt;1.5,1,0)</f>
        <v>1</v>
      </c>
      <c r="E156" s="38">
        <f>IF(Data!D156-Data!D155&lt;2,1,0)</f>
        <v>1</v>
      </c>
      <c r="F156" s="38">
        <f>IF(Data!D156-Data!D155&lt;2.5,1,0)</f>
        <v>1</v>
      </c>
      <c r="G156" s="38">
        <f>IF(Data!D156-Data!D155&lt;3,1,0)</f>
        <v>1</v>
      </c>
    </row>
    <row r="157" spans="1:7" x14ac:dyDescent="0.15">
      <c r="A157" s="29">
        <f>Data!A157</f>
        <v>0</v>
      </c>
      <c r="B157" s="38">
        <f>IF(Data!D157-Data!D156&lt;0.5,1,0)</f>
        <v>1</v>
      </c>
      <c r="C157" s="38">
        <f>IF(Data!D157-Data!D156&lt;1,1,0)</f>
        <v>1</v>
      </c>
      <c r="D157" s="38">
        <f>IF(Data!D157-Data!D156&lt;1.5,1,0)</f>
        <v>1</v>
      </c>
      <c r="E157" s="38">
        <f>IF(Data!D157-Data!D156&lt;2,1,0)</f>
        <v>1</v>
      </c>
      <c r="F157" s="38">
        <f>IF(Data!D157-Data!D156&lt;2.5,1,0)</f>
        <v>1</v>
      </c>
      <c r="G157" s="38">
        <f>IF(Data!D157-Data!D156&lt;3,1,0)</f>
        <v>1</v>
      </c>
    </row>
    <row r="158" spans="1:7" x14ac:dyDescent="0.15">
      <c r="A158" s="29">
        <f>Data!A158</f>
        <v>0</v>
      </c>
      <c r="B158" s="38">
        <f>IF(Data!D158-Data!D157&lt;0.5,1,0)</f>
        <v>1</v>
      </c>
      <c r="C158" s="38">
        <f>IF(Data!D158-Data!D157&lt;1,1,0)</f>
        <v>1</v>
      </c>
      <c r="D158" s="38">
        <f>IF(Data!D158-Data!D157&lt;1.5,1,0)</f>
        <v>1</v>
      </c>
      <c r="E158" s="38">
        <f>IF(Data!D158-Data!D157&lt;2,1,0)</f>
        <v>1</v>
      </c>
      <c r="F158" s="38">
        <f>IF(Data!D158-Data!D157&lt;2.5,1,0)</f>
        <v>1</v>
      </c>
      <c r="G158" s="38">
        <f>IF(Data!D158-Data!D157&lt;3,1,0)</f>
        <v>1</v>
      </c>
    </row>
    <row r="159" spans="1:7" x14ac:dyDescent="0.15">
      <c r="A159" s="29">
        <f>Data!A159</f>
        <v>0</v>
      </c>
      <c r="B159" s="38">
        <f>IF(Data!D159-Data!D158&lt;0.5,1,0)</f>
        <v>1</v>
      </c>
      <c r="C159" s="38">
        <f>IF(Data!D159-Data!D158&lt;1,1,0)</f>
        <v>1</v>
      </c>
      <c r="D159" s="38">
        <f>IF(Data!D159-Data!D158&lt;1.5,1,0)</f>
        <v>1</v>
      </c>
      <c r="E159" s="38">
        <f>IF(Data!D159-Data!D158&lt;2,1,0)</f>
        <v>1</v>
      </c>
      <c r="F159" s="38">
        <f>IF(Data!D159-Data!D158&lt;2.5,1,0)</f>
        <v>1</v>
      </c>
      <c r="G159" s="38">
        <f>IF(Data!D159-Data!D158&lt;3,1,0)</f>
        <v>1</v>
      </c>
    </row>
    <row r="160" spans="1:7" x14ac:dyDescent="0.15">
      <c r="A160" s="29">
        <f>Data!A160</f>
        <v>0</v>
      </c>
      <c r="B160" s="38">
        <f>IF(Data!D160-Data!D159&lt;0.5,1,0)</f>
        <v>1</v>
      </c>
      <c r="C160" s="38">
        <f>IF(Data!D160-Data!D159&lt;1,1,0)</f>
        <v>1</v>
      </c>
      <c r="D160" s="38">
        <f>IF(Data!D160-Data!D159&lt;1.5,1,0)</f>
        <v>1</v>
      </c>
      <c r="E160" s="38">
        <f>IF(Data!D160-Data!D159&lt;2,1,0)</f>
        <v>1</v>
      </c>
      <c r="F160" s="38">
        <f>IF(Data!D160-Data!D159&lt;2.5,1,0)</f>
        <v>1</v>
      </c>
      <c r="G160" s="38">
        <f>IF(Data!D160-Data!D159&lt;3,1,0)</f>
        <v>1</v>
      </c>
    </row>
    <row r="161" spans="1:7" x14ac:dyDescent="0.15">
      <c r="A161" s="29">
        <f>Data!A161</f>
        <v>0</v>
      </c>
      <c r="B161" s="38">
        <f>IF(Data!D161-Data!D160&lt;0.5,1,0)</f>
        <v>1</v>
      </c>
      <c r="C161" s="38">
        <f>IF(Data!D161-Data!D160&lt;1,1,0)</f>
        <v>1</v>
      </c>
      <c r="D161" s="38">
        <f>IF(Data!D161-Data!D160&lt;1.5,1,0)</f>
        <v>1</v>
      </c>
      <c r="E161" s="38">
        <f>IF(Data!D161-Data!D160&lt;2,1,0)</f>
        <v>1</v>
      </c>
      <c r="F161" s="38">
        <f>IF(Data!D161-Data!D160&lt;2.5,1,0)</f>
        <v>1</v>
      </c>
      <c r="G161" s="38">
        <f>IF(Data!D161-Data!D160&lt;3,1,0)</f>
        <v>1</v>
      </c>
    </row>
    <row r="162" spans="1:7" x14ac:dyDescent="0.15">
      <c r="A162" s="29">
        <f>Data!A162</f>
        <v>0</v>
      </c>
      <c r="B162" s="38">
        <f>IF(Data!D162-Data!D161&lt;0.5,1,0)</f>
        <v>1</v>
      </c>
      <c r="C162" s="38">
        <f>IF(Data!D162-Data!D161&lt;1,1,0)</f>
        <v>1</v>
      </c>
      <c r="D162" s="38">
        <f>IF(Data!D162-Data!D161&lt;1.5,1,0)</f>
        <v>1</v>
      </c>
      <c r="E162" s="38">
        <f>IF(Data!D162-Data!D161&lt;2,1,0)</f>
        <v>1</v>
      </c>
      <c r="F162" s="38">
        <f>IF(Data!D162-Data!D161&lt;2.5,1,0)</f>
        <v>1</v>
      </c>
      <c r="G162" s="38">
        <f>IF(Data!D162-Data!D161&lt;3,1,0)</f>
        <v>1</v>
      </c>
    </row>
    <row r="163" spans="1:7" x14ac:dyDescent="0.15">
      <c r="A163" s="29">
        <f>Data!A163</f>
        <v>0</v>
      </c>
      <c r="B163" s="38">
        <f>IF(Data!D163-Data!D162&lt;0.5,1,0)</f>
        <v>1</v>
      </c>
      <c r="C163" s="38">
        <f>IF(Data!D163-Data!D162&lt;1,1,0)</f>
        <v>1</v>
      </c>
      <c r="D163" s="38">
        <f>IF(Data!D163-Data!D162&lt;1.5,1,0)</f>
        <v>1</v>
      </c>
      <c r="E163" s="38">
        <f>IF(Data!D163-Data!D162&lt;2,1,0)</f>
        <v>1</v>
      </c>
      <c r="F163" s="38">
        <f>IF(Data!D163-Data!D162&lt;2.5,1,0)</f>
        <v>1</v>
      </c>
      <c r="G163" s="38">
        <f>IF(Data!D163-Data!D162&lt;3,1,0)</f>
        <v>1</v>
      </c>
    </row>
    <row r="164" spans="1:7" x14ac:dyDescent="0.15">
      <c r="A164" s="29">
        <f>Data!A164</f>
        <v>0</v>
      </c>
      <c r="B164" s="38">
        <f>IF(Data!D164-Data!D163&lt;0.5,1,0)</f>
        <v>1</v>
      </c>
      <c r="C164" s="38">
        <f>IF(Data!D164-Data!D163&lt;1,1,0)</f>
        <v>1</v>
      </c>
      <c r="D164" s="38">
        <f>IF(Data!D164-Data!D163&lt;1.5,1,0)</f>
        <v>1</v>
      </c>
      <c r="E164" s="38">
        <f>IF(Data!D164-Data!D163&lt;2,1,0)</f>
        <v>1</v>
      </c>
      <c r="F164" s="38">
        <f>IF(Data!D164-Data!D163&lt;2.5,1,0)</f>
        <v>1</v>
      </c>
      <c r="G164" s="38">
        <f>IF(Data!D164-Data!D163&lt;3,1,0)</f>
        <v>1</v>
      </c>
    </row>
    <row r="165" spans="1:7" x14ac:dyDescent="0.15">
      <c r="A165" s="29">
        <f>Data!A165</f>
        <v>0</v>
      </c>
      <c r="B165" s="38">
        <f>IF(Data!D165-Data!D164&lt;0.5,1,0)</f>
        <v>1</v>
      </c>
      <c r="C165" s="38">
        <f>IF(Data!D165-Data!D164&lt;1,1,0)</f>
        <v>1</v>
      </c>
      <c r="D165" s="38">
        <f>IF(Data!D165-Data!D164&lt;1.5,1,0)</f>
        <v>1</v>
      </c>
      <c r="E165" s="38">
        <f>IF(Data!D165-Data!D164&lt;2,1,0)</f>
        <v>1</v>
      </c>
      <c r="F165" s="38">
        <f>IF(Data!D165-Data!D164&lt;2.5,1,0)</f>
        <v>1</v>
      </c>
      <c r="G165" s="38">
        <f>IF(Data!D165-Data!D164&lt;3,1,0)</f>
        <v>1</v>
      </c>
    </row>
  </sheetData>
  <autoFilter ref="A1:G165" xr:uid="{53A33807-F9F2-D048-B6BB-11F9BE19A0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FED-FD9E-F44F-952A-05CA6FBF82D9}">
  <dimension ref="A1:H17"/>
  <sheetViews>
    <sheetView workbookViewId="0">
      <selection activeCell="H18" sqref="H18"/>
    </sheetView>
  </sheetViews>
  <sheetFormatPr baseColWidth="10" defaultRowHeight="13" x14ac:dyDescent="0.15"/>
  <cols>
    <col min="1" max="1" width="17.5" bestFit="1" customWidth="1"/>
    <col min="4" max="4" width="13" bestFit="1" customWidth="1"/>
    <col min="5" max="5" width="13.1640625" bestFit="1" customWidth="1"/>
    <col min="7" max="7" width="15.5" bestFit="1" customWidth="1"/>
  </cols>
  <sheetData>
    <row r="1" spans="1:8" x14ac:dyDescent="0.15">
      <c r="A1" s="23" t="s">
        <v>121</v>
      </c>
      <c r="B1">
        <v>170</v>
      </c>
      <c r="D1" s="74" t="s">
        <v>20</v>
      </c>
      <c r="E1" s="74" t="s">
        <v>222</v>
      </c>
      <c r="G1" s="74" t="s">
        <v>27</v>
      </c>
      <c r="H1" s="74" t="s">
        <v>226</v>
      </c>
    </row>
    <row r="2" spans="1:8" x14ac:dyDescent="0.15">
      <c r="A2" s="23" t="s">
        <v>94</v>
      </c>
      <c r="B2">
        <v>9.8066499999999994</v>
      </c>
      <c r="D2" s="23" t="s">
        <v>24</v>
      </c>
      <c r="E2">
        <v>3</v>
      </c>
      <c r="G2" s="8" t="s">
        <v>67</v>
      </c>
      <c r="H2">
        <v>1</v>
      </c>
    </row>
    <row r="3" spans="1:8" x14ac:dyDescent="0.15">
      <c r="A3" s="23" t="s">
        <v>122</v>
      </c>
      <c r="B3">
        <v>4.44822162</v>
      </c>
      <c r="D3" s="23" t="s">
        <v>223</v>
      </c>
      <c r="E3">
        <v>4</v>
      </c>
      <c r="G3" s="8" t="s">
        <v>90</v>
      </c>
      <c r="H3">
        <v>2</v>
      </c>
    </row>
    <row r="4" spans="1:8" x14ac:dyDescent="0.15">
      <c r="A4" s="23" t="s">
        <v>123</v>
      </c>
      <c r="B4">
        <v>0.30480000000000002</v>
      </c>
      <c r="D4" s="23" t="s">
        <v>26</v>
      </c>
      <c r="E4">
        <v>1</v>
      </c>
      <c r="G4" s="8" t="s">
        <v>133</v>
      </c>
      <c r="H4">
        <v>3</v>
      </c>
    </row>
    <row r="5" spans="1:8" x14ac:dyDescent="0.15">
      <c r="A5" s="23" t="s">
        <v>124</v>
      </c>
      <c r="B5">
        <v>3.28084</v>
      </c>
      <c r="D5" s="23" t="s">
        <v>224</v>
      </c>
      <c r="E5">
        <v>2</v>
      </c>
      <c r="G5" s="8" t="s">
        <v>132</v>
      </c>
      <c r="H5">
        <v>4</v>
      </c>
    </row>
    <row r="6" spans="1:8" x14ac:dyDescent="0.15">
      <c r="A6" s="23" t="s">
        <v>125</v>
      </c>
      <c r="B6">
        <f>B1*B3</f>
        <v>756.19767539999998</v>
      </c>
      <c r="D6" s="23" t="s">
        <v>225</v>
      </c>
      <c r="E6">
        <v>6</v>
      </c>
      <c r="G6" s="4" t="s">
        <v>28</v>
      </c>
      <c r="H6">
        <v>0</v>
      </c>
    </row>
    <row r="7" spans="1:8" x14ac:dyDescent="0.15">
      <c r="A7" s="23" t="s">
        <v>126</v>
      </c>
      <c r="B7">
        <f>B1/B2</f>
        <v>17.335175620624781</v>
      </c>
      <c r="D7" s="23" t="s">
        <v>25</v>
      </c>
      <c r="E7">
        <v>5</v>
      </c>
      <c r="G7" s="8" t="s">
        <v>65</v>
      </c>
      <c r="H7">
        <v>5</v>
      </c>
    </row>
    <row r="8" spans="1:8" x14ac:dyDescent="0.15">
      <c r="A8" s="23" t="s">
        <v>127</v>
      </c>
      <c r="B8">
        <f>B7*B3</f>
        <v>77.110702982160063</v>
      </c>
      <c r="D8" s="23" t="s">
        <v>23</v>
      </c>
      <c r="E8">
        <v>0</v>
      </c>
      <c r="G8" s="5" t="s">
        <v>33</v>
      </c>
      <c r="H8">
        <v>6</v>
      </c>
    </row>
    <row r="9" spans="1:8" x14ac:dyDescent="0.15">
      <c r="G9" s="8" t="s">
        <v>92</v>
      </c>
      <c r="H9">
        <v>7</v>
      </c>
    </row>
    <row r="10" spans="1:8" x14ac:dyDescent="0.15">
      <c r="G10" s="8" t="s">
        <v>93</v>
      </c>
      <c r="H10">
        <v>8</v>
      </c>
    </row>
    <row r="11" spans="1:8" x14ac:dyDescent="0.15">
      <c r="G11" s="8" t="s">
        <v>95</v>
      </c>
      <c r="H11">
        <v>9</v>
      </c>
    </row>
    <row r="12" spans="1:8" x14ac:dyDescent="0.15">
      <c r="G12" s="4" t="s">
        <v>31</v>
      </c>
      <c r="H12">
        <v>10</v>
      </c>
    </row>
    <row r="13" spans="1:8" x14ac:dyDescent="0.15">
      <c r="G13" s="8" t="s">
        <v>66</v>
      </c>
      <c r="H13">
        <v>11</v>
      </c>
    </row>
    <row r="14" spans="1:8" x14ac:dyDescent="0.15">
      <c r="G14" s="5" t="s">
        <v>30</v>
      </c>
      <c r="H14">
        <v>12</v>
      </c>
    </row>
    <row r="15" spans="1:8" x14ac:dyDescent="0.15">
      <c r="G15" s="8" t="s">
        <v>29</v>
      </c>
      <c r="H15">
        <v>13</v>
      </c>
    </row>
    <row r="16" spans="1:8" x14ac:dyDescent="0.15">
      <c r="G16" s="8" t="s">
        <v>142</v>
      </c>
      <c r="H16">
        <v>14</v>
      </c>
    </row>
    <row r="17" spans="7:8" x14ac:dyDescent="0.15">
      <c r="G17" s="4" t="s">
        <v>89</v>
      </c>
      <c r="H17">
        <v>15</v>
      </c>
    </row>
  </sheetData>
  <sortState xmlns:xlrd2="http://schemas.microsoft.com/office/spreadsheetml/2017/richdata2" ref="G2:G107">
    <sortCondition ref="G2:G1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6479-E6E0-F04B-A3AD-C38350C57795}">
  <dimension ref="A1:I23"/>
  <sheetViews>
    <sheetView workbookViewId="0">
      <selection activeCell="K28" sqref="K28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6640625" bestFit="1" customWidth="1"/>
    <col min="7" max="7" width="12.33203125" bestFit="1" customWidth="1"/>
    <col min="8" max="8" width="12.6640625" bestFit="1" customWidth="1"/>
    <col min="9" max="9" width="12.332031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0.85173426173314593</v>
      </c>
    </row>
    <row r="5" spans="1:9" x14ac:dyDescent="0.15">
      <c r="A5" s="10" t="s">
        <v>41</v>
      </c>
      <c r="B5" s="10">
        <v>0.72545125261010712</v>
      </c>
    </row>
    <row r="6" spans="1:9" x14ac:dyDescent="0.15">
      <c r="A6" s="10" t="s">
        <v>42</v>
      </c>
      <c r="B6" s="10">
        <v>0.69315139997600217</v>
      </c>
    </row>
    <row r="7" spans="1:9" x14ac:dyDescent="0.15">
      <c r="A7" s="10" t="s">
        <v>43</v>
      </c>
      <c r="B7" s="10">
        <v>11.43319180600488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6</v>
      </c>
      <c r="C12" s="10">
        <v>17615.457346999494</v>
      </c>
      <c r="D12" s="10">
        <v>2935.909557833249</v>
      </c>
      <c r="E12" s="10">
        <v>22.45989357375926</v>
      </c>
      <c r="F12" s="10">
        <v>9.5490032360782765E-13</v>
      </c>
    </row>
    <row r="13" spans="1:9" x14ac:dyDescent="0.15">
      <c r="A13" s="10" t="s">
        <v>47</v>
      </c>
      <c r="B13" s="10">
        <v>51</v>
      </c>
      <c r="C13" s="10">
        <v>6666.6116185177534</v>
      </c>
      <c r="D13" s="10">
        <v>130.71787487289711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55.185718755819678</v>
      </c>
      <c r="C17" s="10">
        <v>21.394204189445219</v>
      </c>
      <c r="D17" s="10">
        <v>2.5794705083279248</v>
      </c>
      <c r="E17" s="10">
        <v>1.2820906252751958E-2</v>
      </c>
      <c r="F17" s="10">
        <v>12.235061646266416</v>
      </c>
      <c r="G17" s="10">
        <v>98.136375865372941</v>
      </c>
      <c r="H17" s="10">
        <v>12.235061646266416</v>
      </c>
      <c r="I17" s="10">
        <v>98.136375865372941</v>
      </c>
    </row>
    <row r="18" spans="1:9" x14ac:dyDescent="0.15">
      <c r="A18" s="10" t="s">
        <v>62</v>
      </c>
      <c r="B18" s="10">
        <v>0.84829957175192361</v>
      </c>
      <c r="C18" s="10">
        <v>0.40561890916515758</v>
      </c>
      <c r="D18" s="10">
        <v>2.0913708719790423</v>
      </c>
      <c r="E18" s="10">
        <v>4.1494579229545234E-2</v>
      </c>
      <c r="F18" s="10">
        <v>3.3985632778740338E-2</v>
      </c>
      <c r="G18" s="10">
        <v>1.662613510725107</v>
      </c>
      <c r="H18" s="10">
        <v>3.3985632778740338E-2</v>
      </c>
      <c r="I18" s="10">
        <v>1.662613510725107</v>
      </c>
    </row>
    <row r="19" spans="1:9" x14ac:dyDescent="0.15">
      <c r="A19" s="10" t="s">
        <v>64</v>
      </c>
      <c r="B19" s="10">
        <v>-0.76327010480451585</v>
      </c>
      <c r="C19" s="10">
        <v>0.4404183687419112</v>
      </c>
      <c r="D19" s="10">
        <v>-1.7330569271778</v>
      </c>
      <c r="E19" s="10">
        <v>8.9128814879074911E-2</v>
      </c>
      <c r="F19" s="10">
        <v>-1.6474468740397517</v>
      </c>
      <c r="G19" s="10">
        <v>0.12090666443071996</v>
      </c>
      <c r="H19" s="10">
        <v>-1.6474468740397517</v>
      </c>
      <c r="I19" s="10">
        <v>0.12090666443071996</v>
      </c>
    </row>
    <row r="20" spans="1:9" x14ac:dyDescent="0.15">
      <c r="A20" s="10" t="s">
        <v>68</v>
      </c>
      <c r="B20" s="10">
        <v>0.41326516241471345</v>
      </c>
      <c r="C20" s="10">
        <v>0.24660090317616659</v>
      </c>
      <c r="D20" s="10">
        <v>1.6758461023132805</v>
      </c>
      <c r="E20" s="10">
        <v>9.9889388830225162E-2</v>
      </c>
      <c r="F20" s="10">
        <v>-8.1806808546985244E-2</v>
      </c>
      <c r="G20" s="10">
        <v>0.90833713337641209</v>
      </c>
      <c r="H20" s="10">
        <v>-8.1806808546985244E-2</v>
      </c>
      <c r="I20" s="10">
        <v>0.90833713337641209</v>
      </c>
    </row>
    <row r="21" spans="1:9" x14ac:dyDescent="0.15">
      <c r="A21" s="10" t="s">
        <v>36</v>
      </c>
      <c r="B21" s="10">
        <v>-6.0240279016732535E-5</v>
      </c>
      <c r="C21" s="10">
        <v>4.9133646196074892E-5</v>
      </c>
      <c r="D21" s="10">
        <v>-1.2260494321210158</v>
      </c>
      <c r="E21" s="10">
        <v>0.22581124523659094</v>
      </c>
      <c r="F21" s="10">
        <v>-1.5888018969641284E-4</v>
      </c>
      <c r="G21" s="10">
        <v>3.8399631662947787E-5</v>
      </c>
      <c r="H21" s="10">
        <v>-1.5888018969641284E-4</v>
      </c>
      <c r="I21" s="10">
        <v>3.8399631662947787E-5</v>
      </c>
    </row>
    <row r="22" spans="1:9" x14ac:dyDescent="0.15">
      <c r="A22" s="10" t="s">
        <v>37</v>
      </c>
      <c r="B22" s="10">
        <v>3.4473975272364878E-2</v>
      </c>
      <c r="C22" s="10">
        <v>6.4564743173321998E-3</v>
      </c>
      <c r="D22" s="10">
        <v>5.3394427946256346</v>
      </c>
      <c r="E22" s="10">
        <v>2.1749420567242968E-6</v>
      </c>
      <c r="F22" s="10">
        <v>2.1512062219427745E-2</v>
      </c>
      <c r="G22" s="10">
        <v>4.743588832530201E-2</v>
      </c>
      <c r="H22" s="10">
        <v>2.1512062219427745E-2</v>
      </c>
      <c r="I22" s="10">
        <v>4.743588832530201E-2</v>
      </c>
    </row>
    <row r="23" spans="1:9" ht="14" thickBot="1" x14ac:dyDescent="0.2">
      <c r="A23" s="11" t="s">
        <v>34</v>
      </c>
      <c r="B23" s="11">
        <v>642.15094234786079</v>
      </c>
      <c r="C23" s="11">
        <v>166.19832940182596</v>
      </c>
      <c r="D23" s="11">
        <v>3.8637629190321197</v>
      </c>
      <c r="E23" s="11">
        <v>3.166679885586146E-4</v>
      </c>
      <c r="F23" s="11">
        <v>308.49387358714995</v>
      </c>
      <c r="G23" s="11">
        <v>975.80801110857169</v>
      </c>
      <c r="H23" s="11">
        <v>308.49387358714995</v>
      </c>
      <c r="I23" s="11">
        <v>975.80801110857169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80E-5C77-7846-B7FB-5139B9142CCB}">
  <dimension ref="A1:I20"/>
  <sheetViews>
    <sheetView workbookViewId="0">
      <selection activeCell="G25" sqref="G25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332031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0.83440852344725946</v>
      </c>
    </row>
    <row r="5" spans="1:9" x14ac:dyDescent="0.15">
      <c r="A5" s="10" t="s">
        <v>41</v>
      </c>
      <c r="B5" s="10">
        <v>0.69623758400143576</v>
      </c>
    </row>
    <row r="6" spans="1:9" x14ac:dyDescent="0.15">
      <c r="A6" s="10" t="s">
        <v>42</v>
      </c>
      <c r="B6" s="10">
        <v>0.67936189422373783</v>
      </c>
    </row>
    <row r="7" spans="1:9" x14ac:dyDescent="0.15">
      <c r="A7" s="10" t="s">
        <v>43</v>
      </c>
      <c r="B7" s="10">
        <v>11.687267473946985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3</v>
      </c>
      <c r="C12" s="10">
        <v>16906.089031107971</v>
      </c>
      <c r="D12" s="10">
        <v>5635.363010369324</v>
      </c>
      <c r="E12" s="10">
        <v>41.2568370936485</v>
      </c>
      <c r="F12" s="10">
        <v>5.3362829124048536E-14</v>
      </c>
    </row>
    <row r="13" spans="1:9" x14ac:dyDescent="0.15">
      <c r="A13" s="10" t="s">
        <v>47</v>
      </c>
      <c r="B13" s="10">
        <v>54</v>
      </c>
      <c r="C13" s="10">
        <v>7375.9799344092735</v>
      </c>
      <c r="D13" s="10">
        <v>136.59222100757913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73.586828569427553</v>
      </c>
      <c r="C17" s="10">
        <v>13.517003545645961</v>
      </c>
      <c r="D17" s="10">
        <v>5.4440193287609979</v>
      </c>
      <c r="E17" s="10">
        <v>1.3051879121157928E-6</v>
      </c>
      <c r="F17" s="10">
        <v>46.486868122397425</v>
      </c>
      <c r="G17" s="10">
        <v>100.68678901645768</v>
      </c>
      <c r="H17" s="10">
        <v>46.486868122397425</v>
      </c>
      <c r="I17" s="10">
        <v>100.68678901645768</v>
      </c>
    </row>
    <row r="18" spans="1:9" x14ac:dyDescent="0.15">
      <c r="A18" s="10" t="s">
        <v>37</v>
      </c>
      <c r="B18" s="10">
        <v>2.9853486358215709E-2</v>
      </c>
      <c r="C18" s="10">
        <v>3.7748773555069753E-3</v>
      </c>
      <c r="D18" s="10">
        <v>7.9084652418346746</v>
      </c>
      <c r="E18" s="10">
        <v>1.3862523620700601E-10</v>
      </c>
      <c r="F18" s="10">
        <v>2.2285312932709668E-2</v>
      </c>
      <c r="G18" s="10">
        <v>3.742165978372175E-2</v>
      </c>
      <c r="H18" s="10">
        <v>2.2285312932709668E-2</v>
      </c>
      <c r="I18" s="10">
        <v>3.742165978372175E-2</v>
      </c>
    </row>
    <row r="19" spans="1:9" x14ac:dyDescent="0.15">
      <c r="A19" s="10" t="s">
        <v>34</v>
      </c>
      <c r="B19" s="10">
        <v>602.87884467439221</v>
      </c>
      <c r="C19" s="10">
        <v>168.69880057197216</v>
      </c>
      <c r="D19" s="10">
        <v>3.5736996506811876</v>
      </c>
      <c r="E19" s="10">
        <v>7.5047945432185506E-4</v>
      </c>
      <c r="F19" s="10">
        <v>264.65811346547758</v>
      </c>
      <c r="G19" s="10">
        <v>941.0995758833069</v>
      </c>
      <c r="H19" s="10">
        <v>264.65811346547758</v>
      </c>
      <c r="I19" s="10">
        <v>941.0995758833069</v>
      </c>
    </row>
    <row r="20" spans="1:9" ht="14" thickBot="1" x14ac:dyDescent="0.2">
      <c r="A20" s="11" t="s">
        <v>62</v>
      </c>
      <c r="B20" s="11">
        <v>0.34791609731832168</v>
      </c>
      <c r="C20" s="11">
        <v>0.19227655852258324</v>
      </c>
      <c r="D20" s="11">
        <v>1.8094566492745827</v>
      </c>
      <c r="E20" s="11">
        <v>7.5947343828069849E-2</v>
      </c>
      <c r="F20" s="11">
        <v>-3.7575192467684426E-2</v>
      </c>
      <c r="G20" s="11">
        <v>0.73340738710432785</v>
      </c>
      <c r="H20" s="11">
        <v>-3.7575192467684426E-2</v>
      </c>
      <c r="I20" s="11">
        <v>0.73340738710432785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BBEF-C3FB-4A4F-B1BB-B51494F49B6D}">
  <dimension ref="A1:I33"/>
  <sheetViews>
    <sheetView workbookViewId="0">
      <selection activeCell="B21" sqref="B21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83203125" bestFit="1" customWidth="1"/>
    <col min="7" max="7" width="12.6640625" bestFit="1" customWidth="1"/>
    <col min="8" max="8" width="12.83203125" bestFit="1" customWidth="1"/>
    <col min="9" max="9" width="12.6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0.97165151240981462</v>
      </c>
    </row>
    <row r="5" spans="1:9" x14ac:dyDescent="0.15">
      <c r="A5" s="10" t="s">
        <v>41</v>
      </c>
      <c r="B5" s="10">
        <v>0.94410666156828005</v>
      </c>
    </row>
    <row r="6" spans="1:9" x14ac:dyDescent="0.15">
      <c r="A6" s="10" t="s">
        <v>42</v>
      </c>
      <c r="B6" s="10">
        <v>0.89160653443537286</v>
      </c>
    </row>
    <row r="7" spans="1:9" x14ac:dyDescent="0.15">
      <c r="A7" s="10" t="s">
        <v>43</v>
      </c>
      <c r="B7" s="10">
        <v>5.361823491467649</v>
      </c>
    </row>
    <row r="8" spans="1:9" ht="14" thickBot="1" x14ac:dyDescent="0.2">
      <c r="A8" s="11" t="s">
        <v>44</v>
      </c>
      <c r="B8" s="11">
        <v>68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16</v>
      </c>
      <c r="C12" s="10">
        <v>25737.236165326925</v>
      </c>
      <c r="D12" s="10">
        <v>1608.5772603329328</v>
      </c>
      <c r="E12" s="10">
        <v>63.945331880708025</v>
      </c>
      <c r="F12" s="10">
        <v>4.8787336937233586E-28</v>
      </c>
    </row>
    <row r="13" spans="1:9" x14ac:dyDescent="0.15">
      <c r="A13" s="10" t="s">
        <v>47</v>
      </c>
      <c r="B13" s="10">
        <v>53</v>
      </c>
      <c r="C13" s="10">
        <v>1523.7050111436795</v>
      </c>
      <c r="D13" s="10">
        <v>28.749151153654331</v>
      </c>
      <c r="E13" s="10"/>
      <c r="F13" s="10"/>
    </row>
    <row r="14" spans="1:9" ht="14" thickBot="1" x14ac:dyDescent="0.2">
      <c r="A14" s="11" t="s">
        <v>48</v>
      </c>
      <c r="B14" s="11">
        <v>69</v>
      </c>
      <c r="C14" s="11">
        <v>27260.941176470606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101.74876668333775</v>
      </c>
      <c r="C17" s="10">
        <v>17.857423462073669</v>
      </c>
      <c r="D17" s="10">
        <v>5.6978413990929857</v>
      </c>
      <c r="E17" s="10">
        <v>5.454141357383469E-7</v>
      </c>
      <c r="F17" s="10">
        <v>65.931311087588114</v>
      </c>
      <c r="G17" s="10">
        <v>137.56622227908738</v>
      </c>
      <c r="H17" s="10">
        <v>65.931311087588114</v>
      </c>
      <c r="I17" s="10">
        <v>137.56622227908738</v>
      </c>
    </row>
    <row r="18" spans="1:9" x14ac:dyDescent="0.15">
      <c r="A18" s="10" t="s">
        <v>36</v>
      </c>
      <c r="B18" s="10">
        <v>-3.4295487821415766E-5</v>
      </c>
      <c r="C18" s="10">
        <v>2.410122719507123E-5</v>
      </c>
      <c r="D18" s="10">
        <v>-1.4229768278533672</v>
      </c>
      <c r="E18" s="10">
        <v>0.16060269212906889</v>
      </c>
      <c r="F18" s="10">
        <v>-8.2636427750176018E-5</v>
      </c>
      <c r="G18" s="10">
        <v>1.4045452107344487E-5</v>
      </c>
      <c r="H18" s="10">
        <v>-8.2636427750176018E-5</v>
      </c>
      <c r="I18" s="10">
        <v>1.4045452107344487E-5</v>
      </c>
    </row>
    <row r="19" spans="1:9" x14ac:dyDescent="0.15">
      <c r="A19" s="10" t="s">
        <v>37</v>
      </c>
      <c r="B19" s="10">
        <v>1.824343090112392E-2</v>
      </c>
      <c r="C19" s="10">
        <v>1.2150861093318208E-2</v>
      </c>
      <c r="D19" s="10">
        <v>1.5014105388099641</v>
      </c>
      <c r="E19" s="10">
        <v>0.13918409273131008</v>
      </c>
      <c r="F19" s="10">
        <v>-6.1281100764627866E-3</v>
      </c>
      <c r="G19" s="10">
        <v>4.2614971878710627E-2</v>
      </c>
      <c r="H19" s="10">
        <v>-6.1281100764627866E-3</v>
      </c>
      <c r="I19" s="10">
        <v>4.2614971878710627E-2</v>
      </c>
    </row>
    <row r="20" spans="1:9" ht="28" x14ac:dyDescent="0.15">
      <c r="A20" s="24" t="s">
        <v>76</v>
      </c>
      <c r="B20" s="10">
        <v>216.72206638856605</v>
      </c>
      <c r="C20" s="10">
        <v>208.24365854218004</v>
      </c>
      <c r="D20" s="10">
        <v>1.0407138825054243</v>
      </c>
      <c r="E20" s="10">
        <v>0.30273271372144223</v>
      </c>
      <c r="F20" s="10">
        <v>-200.96181778275346</v>
      </c>
      <c r="G20" s="10">
        <v>634.40595055988558</v>
      </c>
      <c r="H20" s="10">
        <v>-200.96181778275346</v>
      </c>
      <c r="I20" s="10">
        <v>634.40595055988558</v>
      </c>
    </row>
    <row r="21" spans="1:9" x14ac:dyDescent="0.15">
      <c r="A21" s="10" t="s">
        <v>62</v>
      </c>
      <c r="B21" s="10">
        <v>0.26491601982001062</v>
      </c>
      <c r="C21" s="10">
        <v>0.22745179250072378</v>
      </c>
      <c r="D21" s="10">
        <v>1.1647128251106995</v>
      </c>
      <c r="E21" s="10">
        <v>0.24935104793096868</v>
      </c>
      <c r="F21" s="10">
        <v>-0.19129450211618715</v>
      </c>
      <c r="G21" s="10">
        <v>0.72112654175620838</v>
      </c>
      <c r="H21" s="10">
        <v>-0.19129450211618715</v>
      </c>
      <c r="I21" s="10">
        <v>0.72112654175620838</v>
      </c>
    </row>
    <row r="22" spans="1:9" x14ac:dyDescent="0.15">
      <c r="A22" s="10" t="s">
        <v>64</v>
      </c>
      <c r="B22" s="10">
        <v>-0.21395100975762105</v>
      </c>
      <c r="C22" s="10">
        <v>0.24399941464320168</v>
      </c>
      <c r="D22" s="10">
        <v>-0.87685050421321642</v>
      </c>
      <c r="E22" s="10">
        <v>0.38452512524550264</v>
      </c>
      <c r="F22" s="10">
        <v>-0.70335185853812709</v>
      </c>
      <c r="G22" s="10">
        <v>0.27544983902288506</v>
      </c>
      <c r="H22" s="10">
        <v>-0.70335185853812709</v>
      </c>
      <c r="I22" s="10">
        <v>0.27544983902288506</v>
      </c>
    </row>
    <row r="23" spans="1:9" x14ac:dyDescent="0.15">
      <c r="A23" s="10" t="s">
        <v>68</v>
      </c>
      <c r="B23" s="10">
        <v>0.17018832005171075</v>
      </c>
      <c r="C23" s="10">
        <v>0.13108799658950374</v>
      </c>
      <c r="D23" s="10">
        <v>1.2982753911835876</v>
      </c>
      <c r="E23" s="10">
        <v>0.1998138889692074</v>
      </c>
      <c r="F23" s="10">
        <v>-9.2740904141928926E-2</v>
      </c>
      <c r="G23" s="10">
        <v>0.43311754424535043</v>
      </c>
      <c r="H23" s="10">
        <v>-9.2740904141928926E-2</v>
      </c>
      <c r="I23" s="10">
        <v>0.43311754424535043</v>
      </c>
    </row>
    <row r="24" spans="1:9" x14ac:dyDescent="0.15">
      <c r="A24" s="10" t="s">
        <v>78</v>
      </c>
      <c r="B24" s="10">
        <v>-7.8236823432005114</v>
      </c>
      <c r="C24" s="10">
        <v>15.607451148081971</v>
      </c>
      <c r="D24" s="10">
        <v>-0.50127866933365217</v>
      </c>
      <c r="E24" s="10">
        <v>0.61825080240772179</v>
      </c>
      <c r="F24" s="10">
        <v>-39.128264980585207</v>
      </c>
      <c r="G24" s="10">
        <v>23.480900294184188</v>
      </c>
      <c r="H24" s="10">
        <v>-39.128264980585207</v>
      </c>
      <c r="I24" s="10">
        <v>23.480900294184188</v>
      </c>
    </row>
    <row r="25" spans="1:9" x14ac:dyDescent="0.15">
      <c r="A25" s="10" t="s">
        <v>79</v>
      </c>
      <c r="B25" s="10">
        <v>0</v>
      </c>
      <c r="C25" s="10">
        <v>0</v>
      </c>
      <c r="D25" s="10">
        <v>65535</v>
      </c>
      <c r="E25" s="10" t="e">
        <v>#NUM!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15">
      <c r="A26" s="10" t="s">
        <v>80</v>
      </c>
      <c r="B26" s="10">
        <v>-12.622066481102291</v>
      </c>
      <c r="C26" s="10">
        <v>10.024437978792648</v>
      </c>
      <c r="D26" s="10">
        <v>-1.2591295898887394</v>
      </c>
      <c r="E26" s="10" t="e">
        <v>#NUM!</v>
      </c>
      <c r="F26" s="10">
        <v>-32.728542812378002</v>
      </c>
      <c r="G26" s="10">
        <v>7.4844098501734209</v>
      </c>
      <c r="H26" s="10">
        <v>-32.728542812378002</v>
      </c>
      <c r="I26" s="10">
        <v>7.4844098501734209</v>
      </c>
    </row>
    <row r="27" spans="1:9" x14ac:dyDescent="0.15">
      <c r="A27" s="10" t="s">
        <v>81</v>
      </c>
      <c r="B27" s="10">
        <v>15.084012902941964</v>
      </c>
      <c r="C27" s="10">
        <v>10.50857398140502</v>
      </c>
      <c r="D27" s="10">
        <v>1.435400552885026</v>
      </c>
      <c r="E27" s="10">
        <v>0.15704860803597218</v>
      </c>
      <c r="F27" s="10">
        <v>-5.993517276762713</v>
      </c>
      <c r="G27" s="10">
        <v>36.161543082646645</v>
      </c>
      <c r="H27" s="10">
        <v>-5.993517276762713</v>
      </c>
      <c r="I27" s="10">
        <v>36.161543082646645</v>
      </c>
    </row>
    <row r="28" spans="1:9" x14ac:dyDescent="0.15">
      <c r="A28" s="10" t="s">
        <v>83</v>
      </c>
      <c r="B28" s="10">
        <v>-14.514007515113159</v>
      </c>
      <c r="C28" s="10">
        <v>5.9891785205032333</v>
      </c>
      <c r="D28" s="10">
        <v>-2.4233719975830068</v>
      </c>
      <c r="E28" s="10">
        <v>1.8824659590216869E-2</v>
      </c>
      <c r="F28" s="10">
        <v>-26.526778347856322</v>
      </c>
      <c r="G28" s="10">
        <v>-2.5012366823699956</v>
      </c>
      <c r="H28" s="10">
        <v>-26.526778347856322</v>
      </c>
      <c r="I28" s="10">
        <v>-2.5012366823699956</v>
      </c>
    </row>
    <row r="29" spans="1:9" x14ac:dyDescent="0.15">
      <c r="A29" s="10" t="s">
        <v>82</v>
      </c>
      <c r="B29" s="10">
        <v>0</v>
      </c>
      <c r="C29" s="10">
        <v>0</v>
      </c>
      <c r="D29" s="10">
        <v>65535</v>
      </c>
      <c r="E29" s="10" t="e">
        <v>#NUM!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15">
      <c r="A30" s="10" t="s">
        <v>84</v>
      </c>
      <c r="B30" s="10">
        <v>-6.8524864023229348</v>
      </c>
      <c r="C30" s="10">
        <v>5.3064784823796423</v>
      </c>
      <c r="D30" s="10">
        <v>-1.2913434823257777</v>
      </c>
      <c r="E30" s="10" t="e">
        <v>#NUM!</v>
      </c>
      <c r="F30" s="10">
        <v>-17.495934367596348</v>
      </c>
      <c r="G30" s="10">
        <v>3.7909615629504785</v>
      </c>
      <c r="H30" s="10">
        <v>-17.495934367596348</v>
      </c>
      <c r="I30" s="10">
        <v>3.7909615629504785</v>
      </c>
    </row>
    <row r="31" spans="1:9" x14ac:dyDescent="0.15">
      <c r="A31" s="10" t="s">
        <v>85</v>
      </c>
      <c r="B31" s="10">
        <v>-9.8439425521976105</v>
      </c>
      <c r="C31" s="10">
        <v>5.9998312330463675</v>
      </c>
      <c r="D31" s="10">
        <v>-1.6407032414475808</v>
      </c>
      <c r="E31" s="10">
        <v>0.10678122154377929</v>
      </c>
      <c r="F31" s="10">
        <v>-21.878080020463436</v>
      </c>
      <c r="G31" s="10">
        <v>2.1901949160682168</v>
      </c>
      <c r="H31" s="10">
        <v>-21.878080020463436</v>
      </c>
      <c r="I31" s="10">
        <v>2.1901949160682168</v>
      </c>
    </row>
    <row r="32" spans="1:9" x14ac:dyDescent="0.15">
      <c r="A32" s="10" t="s">
        <v>87</v>
      </c>
      <c r="B32" s="10">
        <v>5.5833088524368497</v>
      </c>
      <c r="C32" s="10">
        <v>5.0361076802303328</v>
      </c>
      <c r="D32" s="10">
        <v>1.1086555742949264</v>
      </c>
      <c r="E32" s="10">
        <v>0.27258440715284016</v>
      </c>
      <c r="F32" s="10">
        <v>-4.5178439591747059</v>
      </c>
      <c r="G32" s="10">
        <v>15.684461664048406</v>
      </c>
      <c r="H32" s="10">
        <v>-4.5178439591747059</v>
      </c>
      <c r="I32" s="10">
        <v>15.684461664048406</v>
      </c>
    </row>
    <row r="33" spans="1:9" ht="14" thickBot="1" x14ac:dyDescent="0.2">
      <c r="A33" s="11" t="s">
        <v>86</v>
      </c>
      <c r="B33" s="11">
        <v>15.704588979349667</v>
      </c>
      <c r="C33" s="11">
        <v>4.4103454603639189</v>
      </c>
      <c r="D33" s="11">
        <v>3.5608523460322781</v>
      </c>
      <c r="E33" s="11">
        <v>7.904407482679038E-4</v>
      </c>
      <c r="F33" s="11">
        <v>6.8585562342563904</v>
      </c>
      <c r="G33" s="11">
        <v>24.550621724442944</v>
      </c>
      <c r="H33" s="11">
        <v>6.8585562342563904</v>
      </c>
      <c r="I33" s="11">
        <v>24.550621724442944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CC6D-8811-754F-B4C4-3FF90638EE8D}">
  <dimension ref="A1:C6"/>
  <sheetViews>
    <sheetView workbookViewId="0">
      <selection activeCell="D3" sqref="D3"/>
    </sheetView>
  </sheetViews>
  <sheetFormatPr baseColWidth="10" defaultRowHeight="13" x14ac:dyDescent="0.15"/>
  <cols>
    <col min="3" max="3" width="10.83203125" style="17"/>
  </cols>
  <sheetData>
    <row r="1" spans="1:3" x14ac:dyDescent="0.15">
      <c r="A1" s="1" t="s">
        <v>22</v>
      </c>
      <c r="B1" s="1" t="s">
        <v>21</v>
      </c>
      <c r="C1" s="16" t="s">
        <v>74</v>
      </c>
    </row>
    <row r="2" spans="1:3" x14ac:dyDescent="0.15">
      <c r="A2" s="1">
        <v>1</v>
      </c>
      <c r="B2" s="2">
        <f>SUMIF(Data!M:M,A2,Data!G:G)</f>
        <v>3279</v>
      </c>
      <c r="C2" s="17">
        <f>B2/SUM($B$2:$B$6)</f>
        <v>0.38234608208955223</v>
      </c>
    </row>
    <row r="3" spans="1:3" x14ac:dyDescent="0.15">
      <c r="A3" s="1">
        <v>2</v>
      </c>
      <c r="B3" s="2">
        <f>SUMIF(Data!M:M,A3,Data!G:G)</f>
        <v>1702</v>
      </c>
      <c r="C3" s="17">
        <f t="shared" ref="C3:C6" si="0">B3/SUM($B$2:$B$6)</f>
        <v>0.19846082089552239</v>
      </c>
    </row>
    <row r="4" spans="1:3" x14ac:dyDescent="0.15">
      <c r="A4" s="1">
        <v>3</v>
      </c>
      <c r="B4" s="2">
        <f>SUMIF(Data!M:M,A4,Data!G:G)</f>
        <v>1812</v>
      </c>
      <c r="C4" s="17">
        <f t="shared" si="0"/>
        <v>0.21128731343283583</v>
      </c>
    </row>
    <row r="5" spans="1:3" x14ac:dyDescent="0.15">
      <c r="A5" s="1">
        <v>4</v>
      </c>
      <c r="B5" s="2">
        <f>SUMIF(Data!M:M,A5,Data!G:G)</f>
        <v>1711</v>
      </c>
      <c r="C5" s="17">
        <f t="shared" si="0"/>
        <v>0.19951026119402984</v>
      </c>
    </row>
    <row r="6" spans="1:3" x14ac:dyDescent="0.15">
      <c r="A6" s="1">
        <v>5</v>
      </c>
      <c r="B6" s="2">
        <f>SUMIF(Data!M:M,A6,Data!G:G)</f>
        <v>72</v>
      </c>
      <c r="C6" s="17">
        <f t="shared" si="0"/>
        <v>8.3955223880597014E-3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0"/>
  <sheetViews>
    <sheetView zoomScale="110" zoomScaleNormal="110" workbookViewId="0">
      <pane ySplit="1" topLeftCell="A2" activePane="bottomLeft" state="frozen"/>
      <selection pane="bottomLeft" activeCell="I106" sqref="I106"/>
    </sheetView>
  </sheetViews>
  <sheetFormatPr baseColWidth="10" defaultColWidth="14.5" defaultRowHeight="18" customHeight="1" x14ac:dyDescent="0.15"/>
  <cols>
    <col min="1" max="1" width="4" style="5" customWidth="1"/>
    <col min="2" max="2" width="8.1640625" style="63" bestFit="1" customWidth="1"/>
    <col min="3" max="3" width="5.6640625" style="66" bestFit="1" customWidth="1"/>
    <col min="4" max="4" width="13.1640625" style="69" bestFit="1" customWidth="1"/>
    <col min="5" max="5" width="13.5" bestFit="1" customWidth="1"/>
    <col min="6" max="6" width="5.6640625" bestFit="1" customWidth="1"/>
    <col min="7" max="7" width="4.1640625" style="5" customWidth="1"/>
    <col min="8" max="8" width="12.1640625" style="5" customWidth="1"/>
    <col min="9" max="9" width="5.6640625" style="5" bestFit="1" customWidth="1"/>
    <col min="10" max="10" width="5.6640625" style="15" bestFit="1" customWidth="1"/>
    <col min="11" max="11" width="5.6640625" style="15" customWidth="1"/>
    <col min="12" max="12" width="5.6640625" style="28" customWidth="1"/>
    <col min="13" max="13" width="5.6640625" style="5" bestFit="1" customWidth="1"/>
    <col min="14" max="15" width="5.6640625" style="7" bestFit="1" customWidth="1"/>
    <col min="16" max="16" width="6.6640625" style="5" customWidth="1"/>
    <col min="17" max="19" width="4.1640625" style="5" customWidth="1"/>
  </cols>
  <sheetData>
    <row r="1" spans="1:19" s="22" customFormat="1" ht="107" customHeight="1" x14ac:dyDescent="0.15">
      <c r="A1" s="19" t="s">
        <v>109</v>
      </c>
      <c r="B1" s="61" t="s">
        <v>19</v>
      </c>
      <c r="C1" s="64" t="s">
        <v>77</v>
      </c>
      <c r="D1" s="67" t="s">
        <v>88</v>
      </c>
      <c r="E1" s="18" t="s">
        <v>20</v>
      </c>
      <c r="F1" s="18" t="s">
        <v>222</v>
      </c>
      <c r="G1" s="19" t="s">
        <v>195</v>
      </c>
      <c r="H1" s="19" t="s">
        <v>27</v>
      </c>
      <c r="I1" s="19" t="s">
        <v>226</v>
      </c>
      <c r="J1" s="20" t="s">
        <v>32</v>
      </c>
      <c r="K1" s="20" t="s">
        <v>134</v>
      </c>
      <c r="L1" s="27" t="s">
        <v>96</v>
      </c>
      <c r="M1" s="19" t="s">
        <v>22</v>
      </c>
      <c r="N1" s="21" t="s">
        <v>35</v>
      </c>
      <c r="O1" s="21" t="s">
        <v>196</v>
      </c>
      <c r="P1" s="50" t="s">
        <v>119</v>
      </c>
      <c r="Q1" s="19" t="s">
        <v>62</v>
      </c>
      <c r="R1" s="19" t="s">
        <v>197</v>
      </c>
      <c r="S1" s="19" t="s">
        <v>68</v>
      </c>
    </row>
    <row r="2" spans="1:19" ht="18" customHeight="1" x14ac:dyDescent="0.15">
      <c r="A2" s="4">
        <v>1</v>
      </c>
      <c r="B2" s="62">
        <v>44290</v>
      </c>
      <c r="C2" s="65">
        <v>0.69166666666666676</v>
      </c>
      <c r="D2" s="68">
        <f t="shared" ref="D2:D33" si="0">B2+C2</f>
        <v>44290.691666666666</v>
      </c>
      <c r="E2" s="1" t="s">
        <v>23</v>
      </c>
      <c r="F2" s="1">
        <f>VLOOKUP(E2,Values!$D$2:$E$8,2)</f>
        <v>0</v>
      </c>
      <c r="G2" s="4">
        <v>51</v>
      </c>
      <c r="H2" s="4" t="s">
        <v>28</v>
      </c>
      <c r="I2" s="4">
        <f>VLOOKUP(H2,Values!$G$2:$H$17,2)</f>
        <v>0</v>
      </c>
      <c r="J2" s="15">
        <v>96</v>
      </c>
      <c r="K2" s="15">
        <v>114</v>
      </c>
      <c r="L2" s="28">
        <v>272</v>
      </c>
      <c r="M2" s="4">
        <v>1</v>
      </c>
      <c r="N2" s="6">
        <v>0</v>
      </c>
      <c r="O2" s="6">
        <v>0</v>
      </c>
      <c r="P2" s="4">
        <v>0</v>
      </c>
      <c r="Q2" s="4">
        <v>64</v>
      </c>
      <c r="R2" s="4">
        <v>27</v>
      </c>
      <c r="S2" s="4">
        <v>18</v>
      </c>
    </row>
    <row r="3" spans="1:19" ht="18" customHeight="1" x14ac:dyDescent="0.15">
      <c r="A3" s="4">
        <v>2</v>
      </c>
      <c r="B3" s="62">
        <v>44291</v>
      </c>
      <c r="C3" s="66">
        <v>0.70763888888888893</v>
      </c>
      <c r="D3" s="68">
        <f t="shared" si="0"/>
        <v>44291.707638888889</v>
      </c>
      <c r="E3" s="1" t="s">
        <v>24</v>
      </c>
      <c r="F3" s="1">
        <f>VLOOKUP(E3,Values!$D$2:$E$8,2)</f>
        <v>3</v>
      </c>
      <c r="G3" s="4">
        <v>16</v>
      </c>
      <c r="H3" s="4" t="s">
        <v>31</v>
      </c>
      <c r="I3" s="4">
        <f>VLOOKUP(H3,Values!$G$2:$H$17,2)</f>
        <v>10</v>
      </c>
      <c r="J3" s="15">
        <v>139</v>
      </c>
      <c r="K3" s="15">
        <v>156</v>
      </c>
      <c r="L3" s="28">
        <v>116</v>
      </c>
      <c r="M3" s="4">
        <v>3</v>
      </c>
      <c r="N3" s="6">
        <v>4.03</v>
      </c>
      <c r="O3" s="6">
        <v>14.9</v>
      </c>
      <c r="P3" s="4">
        <v>103</v>
      </c>
      <c r="Q3" s="4">
        <v>79</v>
      </c>
      <c r="R3" s="4">
        <v>35</v>
      </c>
      <c r="S3" s="4">
        <v>23</v>
      </c>
    </row>
    <row r="4" spans="1:19" ht="18" customHeight="1" x14ac:dyDescent="0.15">
      <c r="A4" s="4">
        <v>3</v>
      </c>
      <c r="B4" s="62">
        <v>44291</v>
      </c>
      <c r="C4" s="65">
        <v>0.8534722222222223</v>
      </c>
      <c r="D4" s="68">
        <f t="shared" si="0"/>
        <v>44291.853472222225</v>
      </c>
      <c r="E4" s="1" t="s">
        <v>24</v>
      </c>
      <c r="F4" s="1">
        <f>VLOOKUP(E4,Values!$D$2:$E$8,2)</f>
        <v>3</v>
      </c>
      <c r="G4" s="4">
        <v>27</v>
      </c>
      <c r="H4" s="4" t="s">
        <v>31</v>
      </c>
      <c r="I4" s="4">
        <f>VLOOKUP(H4,Values!$G$2:$H$17,2)</f>
        <v>10</v>
      </c>
      <c r="J4" s="15">
        <v>134</v>
      </c>
      <c r="K4" s="15">
        <v>158</v>
      </c>
      <c r="L4" s="28">
        <v>205</v>
      </c>
      <c r="M4" s="4">
        <v>3</v>
      </c>
      <c r="N4" s="6">
        <v>7.15</v>
      </c>
      <c r="O4" s="6">
        <v>15.4</v>
      </c>
      <c r="P4" s="4">
        <v>141</v>
      </c>
      <c r="Q4" s="4">
        <v>75</v>
      </c>
      <c r="R4" s="4">
        <v>35</v>
      </c>
      <c r="S4" s="4">
        <v>23</v>
      </c>
    </row>
    <row r="5" spans="1:19" ht="18" customHeight="1" x14ac:dyDescent="0.15">
      <c r="A5" s="4">
        <v>4</v>
      </c>
      <c r="B5" s="62">
        <v>44292</v>
      </c>
      <c r="C5" s="65">
        <v>0.55902777777777779</v>
      </c>
      <c r="D5" s="68">
        <f t="shared" si="0"/>
        <v>44292.559027777781</v>
      </c>
      <c r="E5" s="1" t="s">
        <v>23</v>
      </c>
      <c r="F5" s="1">
        <f>VLOOKUP(E5,Values!$D$2:$E$8,2)</f>
        <v>0</v>
      </c>
      <c r="G5" s="4">
        <v>48</v>
      </c>
      <c r="H5" s="4" t="s">
        <v>28</v>
      </c>
      <c r="I5" s="4">
        <f>VLOOKUP(H5,Values!$G$2:$H$17,2)</f>
        <v>0</v>
      </c>
      <c r="J5" s="15">
        <v>95</v>
      </c>
      <c r="K5" s="15">
        <v>123</v>
      </c>
      <c r="L5" s="28">
        <v>245</v>
      </c>
      <c r="M5" s="4">
        <v>1</v>
      </c>
      <c r="N5" s="6">
        <v>0</v>
      </c>
      <c r="O5" s="6">
        <v>0</v>
      </c>
      <c r="P5" s="4">
        <v>0</v>
      </c>
      <c r="Q5" s="4">
        <v>70</v>
      </c>
      <c r="R5" s="4">
        <v>45</v>
      </c>
      <c r="S5" s="4">
        <v>39</v>
      </c>
    </row>
    <row r="6" spans="1:19" ht="18" customHeight="1" x14ac:dyDescent="0.15">
      <c r="A6" s="4">
        <v>5</v>
      </c>
      <c r="B6" s="62">
        <v>44293</v>
      </c>
      <c r="C6" s="65">
        <v>0.53333333333333333</v>
      </c>
      <c r="D6" s="68">
        <f t="shared" si="0"/>
        <v>44293.533333333333</v>
      </c>
      <c r="E6" s="1" t="s">
        <v>23</v>
      </c>
      <c r="F6" s="1">
        <f>VLOOKUP(E6,Values!$D$2:$E$8,2)</f>
        <v>0</v>
      </c>
      <c r="G6" s="4">
        <v>48</v>
      </c>
      <c r="H6" s="4" t="s">
        <v>28</v>
      </c>
      <c r="I6" s="4">
        <f>VLOOKUP(H6,Values!$G$2:$H$17,2)</f>
        <v>0</v>
      </c>
      <c r="J6" s="15">
        <v>102</v>
      </c>
      <c r="K6" s="15">
        <v>125</v>
      </c>
      <c r="L6" s="28">
        <v>280</v>
      </c>
      <c r="M6" s="4">
        <v>1</v>
      </c>
      <c r="N6" s="6">
        <v>0</v>
      </c>
      <c r="O6" s="6">
        <v>0</v>
      </c>
      <c r="P6" s="4">
        <v>0</v>
      </c>
      <c r="Q6" s="4">
        <v>74</v>
      </c>
      <c r="R6" s="4">
        <v>55</v>
      </c>
      <c r="S6" s="4">
        <v>48</v>
      </c>
    </row>
    <row r="7" spans="1:19" ht="18" customHeight="1" x14ac:dyDescent="0.15">
      <c r="A7" s="4">
        <v>6</v>
      </c>
      <c r="B7" s="62">
        <v>44295</v>
      </c>
      <c r="C7" s="65">
        <v>0.52708333333333335</v>
      </c>
      <c r="D7" s="68">
        <f t="shared" si="0"/>
        <v>44295.527083333334</v>
      </c>
      <c r="E7" s="1" t="s">
        <v>23</v>
      </c>
      <c r="F7" s="1">
        <f>VLOOKUP(E7,Values!$D$2:$E$8,2)</f>
        <v>0</v>
      </c>
      <c r="G7" s="4">
        <v>45</v>
      </c>
      <c r="H7" s="4" t="s">
        <v>28</v>
      </c>
      <c r="I7" s="4">
        <f>VLOOKUP(H7,Values!$G$2:$H$17,2)</f>
        <v>0</v>
      </c>
      <c r="J7" s="15">
        <v>103</v>
      </c>
      <c r="K7" s="15">
        <v>123</v>
      </c>
      <c r="L7" s="28">
        <v>264</v>
      </c>
      <c r="M7" s="4">
        <v>1</v>
      </c>
      <c r="N7" s="6">
        <v>0</v>
      </c>
      <c r="O7" s="6">
        <v>0</v>
      </c>
      <c r="P7" s="4">
        <v>0</v>
      </c>
      <c r="Q7" s="4">
        <v>76</v>
      </c>
      <c r="R7" s="4">
        <v>48</v>
      </c>
      <c r="S7" s="4">
        <v>56</v>
      </c>
    </row>
    <row r="8" spans="1:19" ht="18" customHeight="1" x14ac:dyDescent="0.15">
      <c r="A8" s="4">
        <v>7</v>
      </c>
      <c r="B8" s="62">
        <v>44296</v>
      </c>
      <c r="C8" s="65">
        <v>0.73749999999999993</v>
      </c>
      <c r="D8" s="68">
        <f t="shared" si="0"/>
        <v>44296.737500000003</v>
      </c>
      <c r="E8" s="1" t="s">
        <v>25</v>
      </c>
      <c r="F8" s="1">
        <f>VLOOKUP(E8,Values!$D$2:$E$8,2)</f>
        <v>5</v>
      </c>
      <c r="G8" s="4">
        <v>78</v>
      </c>
      <c r="H8" s="4" t="s">
        <v>31</v>
      </c>
      <c r="I8" s="4">
        <f>VLOOKUP(H8,Values!$G$2:$H$17,2)</f>
        <v>10</v>
      </c>
      <c r="J8" s="15">
        <v>108</v>
      </c>
      <c r="K8" s="15">
        <v>124</v>
      </c>
      <c r="L8" s="28">
        <v>450</v>
      </c>
      <c r="M8" s="4">
        <v>2</v>
      </c>
      <c r="N8" s="6">
        <v>5.05</v>
      </c>
      <c r="O8" s="6">
        <v>3.8363</v>
      </c>
      <c r="P8" s="4">
        <v>146</v>
      </c>
      <c r="Q8" s="4">
        <v>74</v>
      </c>
      <c r="R8" s="4">
        <v>56</v>
      </c>
      <c r="S8" s="4">
        <v>66</v>
      </c>
    </row>
    <row r="9" spans="1:19" ht="18" customHeight="1" x14ac:dyDescent="0.15">
      <c r="A9" s="4">
        <v>8</v>
      </c>
      <c r="B9" s="62">
        <v>44297</v>
      </c>
      <c r="C9" s="65">
        <v>0.34375</v>
      </c>
      <c r="D9" s="68">
        <f t="shared" si="0"/>
        <v>44297.34375</v>
      </c>
      <c r="E9" s="1" t="s">
        <v>24</v>
      </c>
      <c r="F9" s="1">
        <f>VLOOKUP(E9,Values!$D$2:$E$8,2)</f>
        <v>3</v>
      </c>
      <c r="G9" s="4">
        <v>118</v>
      </c>
      <c r="H9" s="4" t="s">
        <v>31</v>
      </c>
      <c r="I9" s="4">
        <f>VLOOKUP(H9,Values!$G$2:$H$17,2)</f>
        <v>10</v>
      </c>
      <c r="J9" s="15">
        <v>129</v>
      </c>
      <c r="K9" s="15">
        <v>152</v>
      </c>
      <c r="L9" s="28">
        <v>726</v>
      </c>
      <c r="M9" s="4">
        <v>3</v>
      </c>
      <c r="N9" s="6">
        <v>27.26</v>
      </c>
      <c r="O9" s="6">
        <v>13.8</v>
      </c>
      <c r="P9" s="4">
        <v>738</v>
      </c>
      <c r="Q9" s="4">
        <v>59</v>
      </c>
      <c r="R9" s="4">
        <v>42</v>
      </c>
      <c r="S9" s="4">
        <v>50</v>
      </c>
    </row>
    <row r="10" spans="1:19" ht="18" customHeight="1" x14ac:dyDescent="0.15">
      <c r="A10" s="4">
        <v>9</v>
      </c>
      <c r="B10" s="62">
        <v>44299</v>
      </c>
      <c r="C10" s="65">
        <v>0.51527777777777783</v>
      </c>
      <c r="D10" s="68">
        <f t="shared" si="0"/>
        <v>44299.515277777777</v>
      </c>
      <c r="E10" s="1" t="s">
        <v>23</v>
      </c>
      <c r="F10" s="1">
        <f>VLOOKUP(E10,Values!$D$2:$E$8,2)</f>
        <v>0</v>
      </c>
      <c r="G10" s="4">
        <v>48</v>
      </c>
      <c r="H10" s="4" t="s">
        <v>28</v>
      </c>
      <c r="I10" s="4">
        <f>VLOOKUP(H10,Values!$G$2:$H$17,2)</f>
        <v>0</v>
      </c>
      <c r="J10" s="15">
        <v>99</v>
      </c>
      <c r="K10" s="15">
        <v>124</v>
      </c>
      <c r="L10" s="28">
        <v>263</v>
      </c>
      <c r="M10" s="4">
        <v>1</v>
      </c>
      <c r="N10" s="6">
        <v>0</v>
      </c>
      <c r="O10" s="6">
        <v>0</v>
      </c>
      <c r="P10" s="4">
        <v>0</v>
      </c>
      <c r="Q10" s="4">
        <v>71</v>
      </c>
      <c r="R10" s="4">
        <v>47</v>
      </c>
      <c r="S10" s="4">
        <v>40</v>
      </c>
    </row>
    <row r="11" spans="1:19" ht="18" customHeight="1" x14ac:dyDescent="0.15">
      <c r="A11" s="4">
        <v>10</v>
      </c>
      <c r="B11" s="62">
        <v>44299</v>
      </c>
      <c r="C11" s="65">
        <v>0.72013888888888899</v>
      </c>
      <c r="D11" s="68">
        <f t="shared" si="0"/>
        <v>44299.720138888886</v>
      </c>
      <c r="E11" s="1" t="s">
        <v>223</v>
      </c>
      <c r="F11" s="1">
        <f>VLOOKUP(E11,Values!$D$2:$E$8,2)</f>
        <v>4</v>
      </c>
      <c r="G11" s="4">
        <v>98</v>
      </c>
      <c r="H11" s="4" t="s">
        <v>89</v>
      </c>
      <c r="I11" s="4">
        <f>VLOOKUP(H11,Values!$G$2:$H$17,2)</f>
        <v>15</v>
      </c>
      <c r="J11" s="15">
        <v>155</v>
      </c>
      <c r="K11" s="15">
        <v>171</v>
      </c>
      <c r="L11" s="28">
        <v>907</v>
      </c>
      <c r="M11" s="4">
        <v>4</v>
      </c>
      <c r="N11" s="6">
        <v>13.22</v>
      </c>
      <c r="O11" s="6">
        <v>8.1</v>
      </c>
      <c r="P11" s="4">
        <v>1676</v>
      </c>
      <c r="Q11" s="4">
        <v>82</v>
      </c>
      <c r="R11" s="4">
        <v>50</v>
      </c>
      <c r="S11" s="4">
        <v>35</v>
      </c>
    </row>
    <row r="12" spans="1:19" ht="18" customHeight="1" x14ac:dyDescent="0.15">
      <c r="A12" s="4">
        <v>11</v>
      </c>
      <c r="B12" s="62">
        <v>44300</v>
      </c>
      <c r="C12" s="65">
        <v>0.50208333333333333</v>
      </c>
      <c r="D12" s="68">
        <f t="shared" si="0"/>
        <v>44300.502083333333</v>
      </c>
      <c r="E12" s="1" t="s">
        <v>23</v>
      </c>
      <c r="F12" s="1">
        <f>VLOOKUP(E12,Values!$D$2:$E$8,2)</f>
        <v>0</v>
      </c>
      <c r="G12" s="4">
        <v>47</v>
      </c>
      <c r="H12" s="4" t="s">
        <v>28</v>
      </c>
      <c r="I12" s="4">
        <f>VLOOKUP(H12,Values!$G$2:$H$17,2)</f>
        <v>0</v>
      </c>
      <c r="J12" s="15">
        <v>99</v>
      </c>
      <c r="K12" s="15">
        <v>122</v>
      </c>
      <c r="L12" s="28">
        <v>258</v>
      </c>
      <c r="M12" s="4">
        <v>1</v>
      </c>
      <c r="N12" s="6">
        <v>0</v>
      </c>
      <c r="O12" s="6">
        <v>0</v>
      </c>
      <c r="P12" s="4">
        <v>0</v>
      </c>
      <c r="Q12" s="4">
        <v>75</v>
      </c>
      <c r="R12" s="4">
        <v>47</v>
      </c>
      <c r="S12" s="4">
        <v>50</v>
      </c>
    </row>
    <row r="13" spans="1:19" ht="18" customHeight="1" x14ac:dyDescent="0.15">
      <c r="A13" s="4">
        <v>12</v>
      </c>
      <c r="B13" s="62">
        <v>44301</v>
      </c>
      <c r="C13" s="65">
        <v>0.71805555555555556</v>
      </c>
      <c r="D13" s="68">
        <f t="shared" si="0"/>
        <v>44301.718055555553</v>
      </c>
      <c r="E13" s="1" t="s">
        <v>223</v>
      </c>
      <c r="F13" s="1">
        <f>VLOOKUP(E13,Values!$D$2:$E$8,2)</f>
        <v>4</v>
      </c>
      <c r="G13" s="4">
        <v>95</v>
      </c>
      <c r="H13" s="4" t="s">
        <v>89</v>
      </c>
      <c r="I13" s="4">
        <f>VLOOKUP(H13,Values!$G$2:$H$17,2)</f>
        <v>15</v>
      </c>
      <c r="J13" s="15">
        <v>147</v>
      </c>
      <c r="K13" s="15">
        <v>162</v>
      </c>
      <c r="L13" s="28">
        <v>847</v>
      </c>
      <c r="M13" s="4">
        <v>4</v>
      </c>
      <c r="N13" s="6">
        <v>13.56</v>
      </c>
      <c r="O13" s="6">
        <v>8.5</v>
      </c>
      <c r="P13" s="4">
        <v>1447</v>
      </c>
      <c r="Q13" s="4">
        <v>67</v>
      </c>
      <c r="R13" s="4">
        <v>34</v>
      </c>
      <c r="S13" s="4">
        <v>32</v>
      </c>
    </row>
    <row r="14" spans="1:19" ht="18" customHeight="1" x14ac:dyDescent="0.15">
      <c r="A14" s="4">
        <v>13</v>
      </c>
      <c r="B14" s="62">
        <v>44303</v>
      </c>
      <c r="C14" s="65">
        <v>0.4069444444444445</v>
      </c>
      <c r="D14" s="68">
        <f t="shared" si="0"/>
        <v>44303.406944444447</v>
      </c>
      <c r="E14" s="1" t="s">
        <v>223</v>
      </c>
      <c r="F14" s="1">
        <f>VLOOKUP(E14,Values!$D$2:$E$8,2)</f>
        <v>4</v>
      </c>
      <c r="G14" s="4">
        <v>95</v>
      </c>
      <c r="H14" s="4" t="s">
        <v>89</v>
      </c>
      <c r="I14" s="4">
        <f>VLOOKUP(H14,Values!$G$2:$H$17,2)</f>
        <v>15</v>
      </c>
      <c r="J14" s="15">
        <v>150</v>
      </c>
      <c r="K14" s="15">
        <v>164</v>
      </c>
      <c r="L14" s="28">
        <v>854</v>
      </c>
      <c r="M14" s="4">
        <v>4</v>
      </c>
      <c r="N14" s="6">
        <v>13.8</v>
      </c>
      <c r="O14" s="6">
        <v>8.6999999999999993</v>
      </c>
      <c r="P14" s="4">
        <v>1446</v>
      </c>
      <c r="Q14" s="4">
        <v>67</v>
      </c>
      <c r="R14" s="4">
        <v>42</v>
      </c>
      <c r="S14" s="4">
        <v>40</v>
      </c>
    </row>
    <row r="15" spans="1:19" ht="18" customHeight="1" x14ac:dyDescent="0.15">
      <c r="A15" s="4">
        <v>14</v>
      </c>
      <c r="B15" s="62">
        <v>44304</v>
      </c>
      <c r="C15" s="65">
        <v>0.33680555555555558</v>
      </c>
      <c r="D15" s="68">
        <f t="shared" si="0"/>
        <v>44304.336805555555</v>
      </c>
      <c r="E15" s="1" t="s">
        <v>24</v>
      </c>
      <c r="F15" s="1">
        <f>VLOOKUP(E15,Values!$D$2:$E$8,2)</f>
        <v>3</v>
      </c>
      <c r="G15" s="4">
        <v>128</v>
      </c>
      <c r="H15" s="4" t="s">
        <v>31</v>
      </c>
      <c r="I15" s="4">
        <f>VLOOKUP(H15,Values!$G$2:$H$17,2)</f>
        <v>10</v>
      </c>
      <c r="J15" s="15">
        <v>118</v>
      </c>
      <c r="K15" s="15">
        <v>143</v>
      </c>
      <c r="L15" s="28">
        <v>743</v>
      </c>
      <c r="M15" s="4">
        <v>2</v>
      </c>
      <c r="N15" s="6">
        <v>28.9</v>
      </c>
      <c r="O15" s="6">
        <v>13.5</v>
      </c>
      <c r="P15" s="4">
        <v>758</v>
      </c>
      <c r="Q15" s="4">
        <v>54</v>
      </c>
      <c r="R15" s="4">
        <v>43</v>
      </c>
      <c r="S15" s="4">
        <v>59</v>
      </c>
    </row>
    <row r="16" spans="1:19" ht="18" customHeight="1" x14ac:dyDescent="0.15">
      <c r="A16" s="4">
        <v>15</v>
      </c>
      <c r="B16" s="62">
        <v>44304</v>
      </c>
      <c r="C16" s="65">
        <v>0.59236111111111112</v>
      </c>
      <c r="D16" s="68">
        <f t="shared" si="0"/>
        <v>44304.592361111114</v>
      </c>
      <c r="E16" s="1" t="s">
        <v>23</v>
      </c>
      <c r="F16" s="1">
        <f>VLOOKUP(E16,Values!$D$2:$E$8,2)</f>
        <v>0</v>
      </c>
      <c r="G16" s="4">
        <v>44</v>
      </c>
      <c r="H16" s="4" t="s">
        <v>28</v>
      </c>
      <c r="I16" s="4">
        <f>VLOOKUP(H16,Values!$G$2:$H$17,2)</f>
        <v>0</v>
      </c>
      <c r="J16" s="15">
        <v>91</v>
      </c>
      <c r="K16" s="15">
        <v>112</v>
      </c>
      <c r="L16" s="28">
        <v>215</v>
      </c>
      <c r="M16" s="4">
        <v>1</v>
      </c>
      <c r="N16" s="6">
        <v>0</v>
      </c>
      <c r="O16" s="6">
        <v>0</v>
      </c>
      <c r="P16" s="4">
        <v>0</v>
      </c>
      <c r="Q16" s="4">
        <v>65</v>
      </c>
      <c r="R16" s="4">
        <v>38</v>
      </c>
      <c r="S16" s="4">
        <v>38</v>
      </c>
    </row>
    <row r="17" spans="1:19" ht="18" customHeight="1" x14ac:dyDescent="0.15">
      <c r="A17" s="4">
        <v>16</v>
      </c>
      <c r="B17" s="62">
        <v>44305</v>
      </c>
      <c r="C17" s="65">
        <v>0.85833333333333339</v>
      </c>
      <c r="D17" s="68">
        <f t="shared" si="0"/>
        <v>44305.85833333333</v>
      </c>
      <c r="E17" s="1" t="s">
        <v>25</v>
      </c>
      <c r="F17" s="1">
        <f>VLOOKUP(E17,Values!$D$2:$E$8,2)</f>
        <v>5</v>
      </c>
      <c r="G17" s="4">
        <v>80</v>
      </c>
      <c r="H17" s="4" t="s">
        <v>31</v>
      </c>
      <c r="I17" s="4">
        <f>VLOOKUP(H17,Values!$G$2:$H$17,2)</f>
        <v>10</v>
      </c>
      <c r="J17" s="15">
        <v>104</v>
      </c>
      <c r="K17" s="15">
        <v>116</v>
      </c>
      <c r="L17" s="28">
        <v>423</v>
      </c>
      <c r="M17" s="4">
        <v>1</v>
      </c>
      <c r="N17" s="7">
        <v>5.04</v>
      </c>
      <c r="O17" s="7">
        <v>3.7593984962406002</v>
      </c>
      <c r="P17" s="5">
        <v>127</v>
      </c>
      <c r="Q17" s="5">
        <v>70</v>
      </c>
      <c r="R17" s="5">
        <v>39</v>
      </c>
      <c r="S17" s="5">
        <v>33</v>
      </c>
    </row>
    <row r="18" spans="1:19" ht="18" customHeight="1" x14ac:dyDescent="0.15">
      <c r="A18" s="4">
        <v>17</v>
      </c>
      <c r="B18" s="62">
        <v>44306</v>
      </c>
      <c r="C18" s="65">
        <v>0.50277777777777777</v>
      </c>
      <c r="D18" s="68">
        <f t="shared" si="0"/>
        <v>44306.50277777778</v>
      </c>
      <c r="E18" s="1" t="s">
        <v>23</v>
      </c>
      <c r="F18" s="1">
        <f>VLOOKUP(E18,Values!$D$2:$E$8,2)</f>
        <v>0</v>
      </c>
      <c r="G18" s="4">
        <v>48</v>
      </c>
      <c r="H18" s="4" t="s">
        <v>28</v>
      </c>
      <c r="I18" s="4">
        <f>VLOOKUP(H18,Values!$G$2:$H$17,2)</f>
        <v>0</v>
      </c>
      <c r="J18" s="15">
        <v>97</v>
      </c>
      <c r="K18" s="15">
        <v>123</v>
      </c>
      <c r="L18" s="28">
        <v>247</v>
      </c>
      <c r="M18" s="4">
        <v>1</v>
      </c>
      <c r="N18" s="6">
        <v>0</v>
      </c>
      <c r="O18" s="6">
        <v>0</v>
      </c>
      <c r="P18" s="4">
        <v>0</v>
      </c>
      <c r="Q18" s="4">
        <v>68</v>
      </c>
      <c r="R18" s="4">
        <v>41</v>
      </c>
      <c r="S18" s="4">
        <v>45</v>
      </c>
    </row>
    <row r="19" spans="1:19" ht="18" customHeight="1" x14ac:dyDescent="0.15">
      <c r="A19" s="4">
        <v>18</v>
      </c>
      <c r="B19" s="62">
        <v>44306</v>
      </c>
      <c r="C19" s="65">
        <v>0.71805555555555556</v>
      </c>
      <c r="D19" s="68">
        <f t="shared" si="0"/>
        <v>44306.718055555553</v>
      </c>
      <c r="E19" s="1" t="s">
        <v>223</v>
      </c>
      <c r="F19" s="1">
        <f>VLOOKUP(E19,Values!$D$2:$E$8,2)</f>
        <v>4</v>
      </c>
      <c r="G19" s="4">
        <v>97</v>
      </c>
      <c r="H19" s="4" t="s">
        <v>89</v>
      </c>
      <c r="I19" s="4">
        <f>VLOOKUP(H19,Values!$G$2:$H$17,2)</f>
        <v>15</v>
      </c>
      <c r="J19" s="15">
        <v>145</v>
      </c>
      <c r="K19" s="15">
        <v>161</v>
      </c>
      <c r="L19" s="28">
        <v>755</v>
      </c>
      <c r="M19" s="4">
        <v>4</v>
      </c>
      <c r="N19" s="6">
        <v>14.59</v>
      </c>
      <c r="O19" s="6">
        <v>9</v>
      </c>
      <c r="P19" s="4">
        <v>1298</v>
      </c>
      <c r="Q19" s="4">
        <v>75</v>
      </c>
      <c r="R19" s="4">
        <v>37</v>
      </c>
      <c r="S19" s="4">
        <v>26</v>
      </c>
    </row>
    <row r="20" spans="1:19" ht="18" customHeight="1" x14ac:dyDescent="0.15">
      <c r="A20" s="4">
        <v>19</v>
      </c>
      <c r="B20" s="62">
        <v>44308</v>
      </c>
      <c r="C20" s="65">
        <v>0.52638888888888891</v>
      </c>
      <c r="D20" s="68">
        <f t="shared" si="0"/>
        <v>44308.526388888888</v>
      </c>
      <c r="E20" s="1" t="s">
        <v>23</v>
      </c>
      <c r="F20" s="1">
        <f>VLOOKUP(E20,Values!$D$2:$E$8,2)</f>
        <v>0</v>
      </c>
      <c r="G20" s="4">
        <v>48</v>
      </c>
      <c r="H20" s="4" t="s">
        <v>28</v>
      </c>
      <c r="I20" s="4">
        <f>VLOOKUP(H20,Values!$G$2:$H$17,2)</f>
        <v>0</v>
      </c>
      <c r="J20" s="15">
        <v>99</v>
      </c>
      <c r="K20" s="15">
        <v>126</v>
      </c>
      <c r="L20" s="28">
        <v>264</v>
      </c>
      <c r="M20" s="4">
        <v>1</v>
      </c>
      <c r="N20" s="6">
        <v>0</v>
      </c>
      <c r="O20" s="6">
        <v>0</v>
      </c>
      <c r="P20" s="4">
        <v>0</v>
      </c>
      <c r="Q20" s="4">
        <v>54</v>
      </c>
      <c r="R20" s="4">
        <v>24</v>
      </c>
      <c r="S20" s="4">
        <v>32</v>
      </c>
    </row>
    <row r="21" spans="1:19" ht="18" customHeight="1" x14ac:dyDescent="0.15">
      <c r="A21" s="4">
        <v>20</v>
      </c>
      <c r="B21" s="62">
        <v>44308</v>
      </c>
      <c r="C21" s="65">
        <v>0.71666666666666667</v>
      </c>
      <c r="D21" s="68">
        <f t="shared" si="0"/>
        <v>44308.716666666667</v>
      </c>
      <c r="E21" s="1" t="s">
        <v>223</v>
      </c>
      <c r="F21" s="1">
        <f>VLOOKUP(E21,Values!$D$2:$E$8,2)</f>
        <v>4</v>
      </c>
      <c r="G21" s="4">
        <v>94</v>
      </c>
      <c r="H21" s="4" t="s">
        <v>89</v>
      </c>
      <c r="I21" s="4">
        <f>VLOOKUP(H21,Values!$G$2:$H$17,2)</f>
        <v>15</v>
      </c>
      <c r="J21" s="15">
        <v>149</v>
      </c>
      <c r="K21" s="15">
        <v>163</v>
      </c>
      <c r="L21" s="28">
        <v>961</v>
      </c>
      <c r="M21" s="4">
        <v>4</v>
      </c>
      <c r="N21" s="6">
        <v>13.88</v>
      </c>
      <c r="O21" s="6">
        <v>8.8000000000000007</v>
      </c>
      <c r="P21" s="4">
        <v>1731</v>
      </c>
      <c r="Q21" s="4">
        <v>64</v>
      </c>
      <c r="R21" s="4">
        <v>26</v>
      </c>
      <c r="S21" s="4">
        <v>25</v>
      </c>
    </row>
    <row r="22" spans="1:19" ht="18" customHeight="1" x14ac:dyDescent="0.15">
      <c r="A22" s="4">
        <v>21</v>
      </c>
      <c r="B22" s="63">
        <v>44309</v>
      </c>
      <c r="C22" s="66">
        <v>0.54722222222222217</v>
      </c>
      <c r="D22" s="68">
        <f t="shared" si="0"/>
        <v>44309.547222222223</v>
      </c>
      <c r="E22" s="1" t="s">
        <v>23</v>
      </c>
      <c r="F22" s="1">
        <f>VLOOKUP(E22,Values!$D$2:$E$8,2)</f>
        <v>0</v>
      </c>
      <c r="G22" s="5">
        <v>48</v>
      </c>
      <c r="H22" s="4" t="s">
        <v>28</v>
      </c>
      <c r="I22" s="4">
        <f>VLOOKUP(H22,Values!$G$2:$H$17,2)</f>
        <v>0</v>
      </c>
      <c r="J22" s="15">
        <v>95</v>
      </c>
      <c r="K22" s="15">
        <v>115</v>
      </c>
      <c r="L22" s="28">
        <v>248</v>
      </c>
      <c r="M22" s="5">
        <v>1</v>
      </c>
      <c r="N22" s="7">
        <v>0</v>
      </c>
      <c r="O22" s="7">
        <v>0</v>
      </c>
      <c r="P22" s="5">
        <v>0</v>
      </c>
      <c r="Q22" s="5">
        <v>54</v>
      </c>
      <c r="R22" s="5">
        <v>39</v>
      </c>
      <c r="S22" s="5">
        <v>59</v>
      </c>
    </row>
    <row r="23" spans="1:19" ht="18" customHeight="1" x14ac:dyDescent="0.15">
      <c r="A23" s="4">
        <v>22</v>
      </c>
      <c r="B23" s="63">
        <v>44310</v>
      </c>
      <c r="C23" s="66">
        <v>0.31319444444444444</v>
      </c>
      <c r="D23" s="69">
        <f t="shared" si="0"/>
        <v>44310.313194444447</v>
      </c>
      <c r="E23" s="1" t="s">
        <v>26</v>
      </c>
      <c r="F23" s="1">
        <f>VLOOKUP(E23,Values!$D$2:$E$8,2)</f>
        <v>1</v>
      </c>
      <c r="G23" s="5">
        <v>45</v>
      </c>
      <c r="H23" s="4" t="s">
        <v>31</v>
      </c>
      <c r="I23" s="4">
        <f>VLOOKUP(H23,Values!$G$2:$H$17,2)</f>
        <v>10</v>
      </c>
      <c r="J23" s="15">
        <v>138</v>
      </c>
      <c r="K23" s="15">
        <v>150</v>
      </c>
      <c r="L23" s="28">
        <v>633</v>
      </c>
      <c r="M23" s="5">
        <v>3</v>
      </c>
      <c r="N23" s="7">
        <v>4.03</v>
      </c>
      <c r="O23" s="7">
        <v>5.3715308863026001</v>
      </c>
      <c r="P23" s="5">
        <v>60</v>
      </c>
      <c r="Q23" s="5">
        <v>50</v>
      </c>
      <c r="R23" s="5">
        <v>48</v>
      </c>
      <c r="S23" s="5">
        <v>93</v>
      </c>
    </row>
    <row r="24" spans="1:19" ht="18" customHeight="1" x14ac:dyDescent="0.15">
      <c r="A24" s="4">
        <v>23</v>
      </c>
      <c r="B24" s="63">
        <v>44311</v>
      </c>
      <c r="C24" s="66">
        <v>0.32777777777777778</v>
      </c>
      <c r="D24" s="69">
        <f t="shared" si="0"/>
        <v>44311.327777777777</v>
      </c>
      <c r="E24" s="1" t="s">
        <v>24</v>
      </c>
      <c r="F24" s="1">
        <f>VLOOKUP(E24,Values!$D$2:$E$8,2)</f>
        <v>3</v>
      </c>
      <c r="G24" s="5">
        <v>131</v>
      </c>
      <c r="H24" s="4" t="s">
        <v>31</v>
      </c>
      <c r="I24" s="4">
        <f>VLOOKUP(H24,Values!$G$2:$H$17,2)</f>
        <v>10</v>
      </c>
      <c r="J24" s="15">
        <v>115</v>
      </c>
      <c r="K24" s="15">
        <v>143</v>
      </c>
      <c r="L24" s="28">
        <v>709</v>
      </c>
      <c r="M24" s="5">
        <v>2</v>
      </c>
      <c r="N24" s="7">
        <v>27.86</v>
      </c>
      <c r="O24" s="7">
        <v>12.7</v>
      </c>
      <c r="P24" s="5">
        <v>749</v>
      </c>
      <c r="Q24" s="5">
        <v>56</v>
      </c>
      <c r="R24" s="5">
        <v>47</v>
      </c>
      <c r="S24" s="5">
        <v>67</v>
      </c>
    </row>
    <row r="25" spans="1:19" ht="18" customHeight="1" x14ac:dyDescent="0.15">
      <c r="A25" s="4">
        <v>24</v>
      </c>
      <c r="B25" s="63">
        <v>44312</v>
      </c>
      <c r="C25" s="66">
        <v>0.52152777777777781</v>
      </c>
      <c r="D25" s="68">
        <f t="shared" si="0"/>
        <v>44312.521527777775</v>
      </c>
      <c r="E25" s="1" t="s">
        <v>23</v>
      </c>
      <c r="F25" s="1">
        <f>VLOOKUP(E25,Values!$D$2:$E$8,2)</f>
        <v>0</v>
      </c>
      <c r="G25" s="5">
        <v>48</v>
      </c>
      <c r="H25" s="5" t="s">
        <v>28</v>
      </c>
      <c r="I25" s="4">
        <f>VLOOKUP(H25,Values!$G$2:$H$17,2)</f>
        <v>0</v>
      </c>
      <c r="J25" s="15">
        <v>90</v>
      </c>
      <c r="K25" s="15">
        <v>114</v>
      </c>
      <c r="L25" s="28">
        <v>234</v>
      </c>
      <c r="M25" s="5">
        <v>1</v>
      </c>
      <c r="N25" s="7">
        <v>0</v>
      </c>
      <c r="O25" s="7">
        <v>0</v>
      </c>
      <c r="P25" s="5">
        <v>0</v>
      </c>
      <c r="Q25" s="5">
        <v>69</v>
      </c>
      <c r="R25" s="5">
        <v>49</v>
      </c>
      <c r="S25" s="5">
        <v>49</v>
      </c>
    </row>
    <row r="26" spans="1:19" ht="18" customHeight="1" x14ac:dyDescent="0.15">
      <c r="A26" s="4">
        <v>25</v>
      </c>
      <c r="B26" s="63">
        <v>44312</v>
      </c>
      <c r="C26" s="66">
        <v>0.86111111111111116</v>
      </c>
      <c r="D26" s="68">
        <f t="shared" si="0"/>
        <v>44312.861111111109</v>
      </c>
      <c r="E26" s="1" t="s">
        <v>25</v>
      </c>
      <c r="F26" s="1">
        <f>VLOOKUP(E26,Values!$D$2:$E$8,2)</f>
        <v>5</v>
      </c>
      <c r="G26" s="5">
        <v>113</v>
      </c>
      <c r="H26" s="4" t="s">
        <v>31</v>
      </c>
      <c r="I26" s="4">
        <f>VLOOKUP(H26,Values!$G$2:$H$17,2)</f>
        <v>10</v>
      </c>
      <c r="J26" s="15">
        <v>104</v>
      </c>
      <c r="K26" s="15">
        <v>120</v>
      </c>
      <c r="L26" s="28">
        <v>604</v>
      </c>
      <c r="M26" s="5">
        <v>1</v>
      </c>
      <c r="N26" s="6">
        <v>6.96</v>
      </c>
      <c r="O26" s="6">
        <v>3.6923076923077001</v>
      </c>
      <c r="P26" s="4">
        <v>232</v>
      </c>
      <c r="Q26" s="4">
        <v>80</v>
      </c>
      <c r="R26" s="4">
        <v>50</v>
      </c>
      <c r="S26" s="4">
        <v>33</v>
      </c>
    </row>
    <row r="27" spans="1:19" ht="18" customHeight="1" x14ac:dyDescent="0.15">
      <c r="A27" s="4">
        <v>26</v>
      </c>
      <c r="B27" s="63">
        <v>44313</v>
      </c>
      <c r="C27" s="66">
        <v>0.53541666666666665</v>
      </c>
      <c r="D27" s="68">
        <f t="shared" si="0"/>
        <v>44313.535416666666</v>
      </c>
      <c r="E27" s="1" t="s">
        <v>23</v>
      </c>
      <c r="F27" s="1">
        <f>VLOOKUP(E27,Values!$D$2:$E$8,2)</f>
        <v>0</v>
      </c>
      <c r="G27" s="5">
        <v>47</v>
      </c>
      <c r="H27" s="8" t="s">
        <v>28</v>
      </c>
      <c r="I27" s="4">
        <f>VLOOKUP(H27,Values!$G$2:$H$17,2)</f>
        <v>0</v>
      </c>
      <c r="J27" s="15">
        <v>98</v>
      </c>
      <c r="K27" s="15">
        <v>115</v>
      </c>
      <c r="L27" s="28">
        <v>276</v>
      </c>
      <c r="M27" s="5">
        <v>1</v>
      </c>
      <c r="N27" s="7">
        <v>0</v>
      </c>
      <c r="O27" s="7">
        <v>0</v>
      </c>
      <c r="P27" s="5">
        <v>0</v>
      </c>
      <c r="Q27" s="5">
        <v>77</v>
      </c>
      <c r="R27" s="5">
        <v>57</v>
      </c>
      <c r="S27" s="5">
        <v>50</v>
      </c>
    </row>
    <row r="28" spans="1:19" ht="18" customHeight="1" x14ac:dyDescent="0.15">
      <c r="A28" s="4">
        <v>27</v>
      </c>
      <c r="B28" s="63">
        <v>44313</v>
      </c>
      <c r="C28" s="66">
        <v>0.72222222222222221</v>
      </c>
      <c r="D28" s="69">
        <f t="shared" si="0"/>
        <v>44313.722222222219</v>
      </c>
      <c r="E28" s="1" t="s">
        <v>223</v>
      </c>
      <c r="F28" s="1">
        <f>VLOOKUP(E28,Values!$D$2:$E$8,2)</f>
        <v>4</v>
      </c>
      <c r="G28" s="5">
        <v>112</v>
      </c>
      <c r="H28" s="8" t="s">
        <v>29</v>
      </c>
      <c r="I28" s="4">
        <f>VLOOKUP(H28,Values!$G$2:$H$17,2)</f>
        <v>13</v>
      </c>
      <c r="J28" s="15">
        <v>137</v>
      </c>
      <c r="K28" s="15">
        <v>157</v>
      </c>
      <c r="L28" s="28">
        <v>1218</v>
      </c>
      <c r="M28" s="5">
        <v>3</v>
      </c>
      <c r="N28" s="7">
        <v>14.14</v>
      </c>
      <c r="O28" s="7">
        <v>8.4</v>
      </c>
      <c r="P28" s="5">
        <v>2567</v>
      </c>
      <c r="Q28" s="5">
        <v>83</v>
      </c>
      <c r="R28" s="5">
        <v>55</v>
      </c>
      <c r="S28" s="5">
        <v>39</v>
      </c>
    </row>
    <row r="29" spans="1:19" ht="18" customHeight="1" x14ac:dyDescent="0.15">
      <c r="A29" s="4">
        <v>28</v>
      </c>
      <c r="B29" s="63">
        <v>44315</v>
      </c>
      <c r="C29" s="66">
        <v>0.51666666666666672</v>
      </c>
      <c r="D29" s="68">
        <f t="shared" si="0"/>
        <v>44315.51666666667</v>
      </c>
      <c r="E29" s="1" t="s">
        <v>23</v>
      </c>
      <c r="F29" s="1">
        <f>VLOOKUP(E29,Values!$D$2:$E$8,2)</f>
        <v>0</v>
      </c>
      <c r="G29" s="5">
        <v>48</v>
      </c>
      <c r="H29" s="5" t="s">
        <v>28</v>
      </c>
      <c r="I29" s="4">
        <f>VLOOKUP(H29,Values!$G$2:$H$17,2)</f>
        <v>0</v>
      </c>
      <c r="J29" s="15">
        <v>95</v>
      </c>
      <c r="K29" s="15">
        <v>123</v>
      </c>
      <c r="L29" s="28">
        <v>265</v>
      </c>
      <c r="M29" s="5">
        <v>1</v>
      </c>
      <c r="N29" s="7">
        <v>0</v>
      </c>
      <c r="O29" s="7">
        <v>0</v>
      </c>
      <c r="P29" s="5">
        <v>0</v>
      </c>
      <c r="Q29" s="5">
        <v>75</v>
      </c>
      <c r="R29" s="5">
        <v>61</v>
      </c>
      <c r="S29" s="5">
        <v>61</v>
      </c>
    </row>
    <row r="30" spans="1:19" ht="18" customHeight="1" x14ac:dyDescent="0.15">
      <c r="A30" s="4">
        <v>29</v>
      </c>
      <c r="B30" s="63">
        <v>44315</v>
      </c>
      <c r="C30" s="66">
        <v>0.71875</v>
      </c>
      <c r="D30" s="69">
        <f t="shared" si="0"/>
        <v>44315.71875</v>
      </c>
      <c r="E30" s="1" t="s">
        <v>223</v>
      </c>
      <c r="F30" s="1">
        <f>VLOOKUP(E30,Values!$D$2:$E$8,2)</f>
        <v>4</v>
      </c>
      <c r="G30" s="5">
        <v>58</v>
      </c>
      <c r="H30" s="5" t="s">
        <v>30</v>
      </c>
      <c r="I30" s="4">
        <f>VLOOKUP(H30,Values!$G$2:$H$17,2)</f>
        <v>12</v>
      </c>
      <c r="J30" s="15">
        <v>144</v>
      </c>
      <c r="K30" s="15">
        <v>162</v>
      </c>
      <c r="L30" s="28">
        <v>491</v>
      </c>
      <c r="M30" s="5">
        <v>4</v>
      </c>
      <c r="N30" s="7">
        <v>7.74</v>
      </c>
      <c r="O30" s="7">
        <v>8</v>
      </c>
      <c r="P30" s="5">
        <v>1179</v>
      </c>
      <c r="Q30" s="5">
        <v>79</v>
      </c>
      <c r="R30" s="5">
        <v>64</v>
      </c>
      <c r="S30" s="5">
        <v>60</v>
      </c>
    </row>
    <row r="31" spans="1:19" ht="18" customHeight="1" x14ac:dyDescent="0.15">
      <c r="A31" s="4">
        <v>30</v>
      </c>
      <c r="B31" s="63">
        <v>44316</v>
      </c>
      <c r="C31" s="66">
        <v>0.7944444444444444</v>
      </c>
      <c r="D31" s="68">
        <f t="shared" si="0"/>
        <v>44316.794444444444</v>
      </c>
      <c r="E31" s="1" t="s">
        <v>23</v>
      </c>
      <c r="F31" s="1">
        <f>VLOOKUP(E31,Values!$D$2:$E$8,2)</f>
        <v>0</v>
      </c>
      <c r="G31" s="5">
        <v>78</v>
      </c>
      <c r="H31" s="5" t="s">
        <v>28</v>
      </c>
      <c r="I31" s="4">
        <f>VLOOKUP(H31,Values!$G$2:$H$17,2)</f>
        <v>0</v>
      </c>
      <c r="J31" s="15">
        <v>93</v>
      </c>
      <c r="K31" s="15">
        <v>119</v>
      </c>
      <c r="L31" s="28">
        <v>409</v>
      </c>
      <c r="M31" s="5">
        <v>1</v>
      </c>
      <c r="N31" s="7">
        <v>0</v>
      </c>
      <c r="O31" s="7">
        <v>0</v>
      </c>
      <c r="P31" s="5">
        <v>0</v>
      </c>
      <c r="Q31" s="5">
        <v>74</v>
      </c>
      <c r="R31" s="5">
        <v>47</v>
      </c>
      <c r="S31" s="5">
        <v>26</v>
      </c>
    </row>
    <row r="32" spans="1:19" ht="18" customHeight="1" x14ac:dyDescent="0.15">
      <c r="A32" s="4">
        <v>31</v>
      </c>
      <c r="B32" s="63">
        <v>44317</v>
      </c>
      <c r="C32" s="66">
        <v>0.30624999999999997</v>
      </c>
      <c r="D32" s="69">
        <f t="shared" si="0"/>
        <v>44317.306250000001</v>
      </c>
      <c r="E32" s="1" t="s">
        <v>24</v>
      </c>
      <c r="F32" s="1">
        <f>VLOOKUP(E32,Values!$D$2:$E$8,2)</f>
        <v>3</v>
      </c>
      <c r="G32" s="5">
        <v>200</v>
      </c>
      <c r="H32" s="4" t="s">
        <v>31</v>
      </c>
      <c r="I32" s="4">
        <f>VLOOKUP(H32,Values!$G$2:$H$17,2)</f>
        <v>10</v>
      </c>
      <c r="J32" s="15">
        <v>124</v>
      </c>
      <c r="K32" s="15">
        <v>151</v>
      </c>
      <c r="L32" s="28">
        <v>1174</v>
      </c>
      <c r="M32" s="5">
        <v>3</v>
      </c>
      <c r="N32" s="7">
        <v>45.35</v>
      </c>
      <c r="O32" s="7">
        <v>13.6</v>
      </c>
      <c r="P32" s="5">
        <v>1185</v>
      </c>
      <c r="Q32" s="5">
        <v>59</v>
      </c>
      <c r="R32" s="5">
        <v>35</v>
      </c>
      <c r="S32" s="5">
        <v>41</v>
      </c>
    </row>
    <row r="33" spans="1:19" ht="18" customHeight="1" x14ac:dyDescent="0.15">
      <c r="A33" s="4">
        <v>32</v>
      </c>
      <c r="B33" s="63">
        <v>44319</v>
      </c>
      <c r="C33" s="66">
        <v>0.51944444444444449</v>
      </c>
      <c r="D33" s="68">
        <f t="shared" si="0"/>
        <v>44319.519444444442</v>
      </c>
      <c r="E33" s="1" t="s">
        <v>23</v>
      </c>
      <c r="F33" s="1">
        <f>VLOOKUP(E33,Values!$D$2:$E$8,2)</f>
        <v>0</v>
      </c>
      <c r="G33" s="5">
        <v>48</v>
      </c>
      <c r="H33" s="5" t="s">
        <v>28</v>
      </c>
      <c r="I33" s="4">
        <f>VLOOKUP(H33,Values!$G$2:$H$17,2)</f>
        <v>0</v>
      </c>
      <c r="J33" s="15">
        <v>94</v>
      </c>
      <c r="K33" s="15">
        <v>115</v>
      </c>
      <c r="L33" s="28">
        <v>260</v>
      </c>
      <c r="M33" s="5">
        <v>1</v>
      </c>
      <c r="N33" s="7">
        <v>0</v>
      </c>
      <c r="O33" s="7">
        <v>0</v>
      </c>
      <c r="P33" s="5">
        <v>0</v>
      </c>
      <c r="Q33" s="5">
        <v>74</v>
      </c>
      <c r="R33" s="5">
        <v>66</v>
      </c>
      <c r="S33" s="5">
        <v>65</v>
      </c>
    </row>
    <row r="34" spans="1:19" ht="18" customHeight="1" x14ac:dyDescent="0.15">
      <c r="A34" s="4">
        <v>33</v>
      </c>
      <c r="B34" s="63">
        <v>44319</v>
      </c>
      <c r="C34" s="66">
        <v>0.79166666666666663</v>
      </c>
      <c r="D34" s="68">
        <f t="shared" ref="D34:D65" si="1">B34+C34</f>
        <v>44319.791666666664</v>
      </c>
      <c r="E34" s="1" t="s">
        <v>225</v>
      </c>
      <c r="F34" s="1">
        <f>VLOOKUP(E34,Values!$D$2:$E$8,2)</f>
        <v>6</v>
      </c>
      <c r="G34" s="5">
        <v>105</v>
      </c>
      <c r="H34" s="5" t="s">
        <v>33</v>
      </c>
      <c r="I34" s="4">
        <f>VLOOKUP(H34,Values!$G$2:$H$17,2)</f>
        <v>6</v>
      </c>
      <c r="J34" s="15">
        <v>109</v>
      </c>
      <c r="K34" s="15">
        <v>135</v>
      </c>
      <c r="L34" s="28">
        <v>649</v>
      </c>
      <c r="M34" s="5">
        <v>2</v>
      </c>
      <c r="N34" s="7">
        <v>6.05</v>
      </c>
      <c r="O34" s="7">
        <f>N34/(G34/60)</f>
        <v>3.4571428571428569</v>
      </c>
      <c r="P34" s="5">
        <v>745</v>
      </c>
      <c r="Q34" s="5">
        <v>84</v>
      </c>
      <c r="R34" s="5">
        <v>67</v>
      </c>
      <c r="S34" s="5">
        <v>58</v>
      </c>
    </row>
    <row r="35" spans="1:19" ht="18" customHeight="1" x14ac:dyDescent="0.15">
      <c r="A35" s="4">
        <v>34</v>
      </c>
      <c r="B35" s="63">
        <v>44321</v>
      </c>
      <c r="C35" s="66">
        <v>0.53125</v>
      </c>
      <c r="D35" s="68">
        <f t="shared" si="1"/>
        <v>44321.53125</v>
      </c>
      <c r="E35" s="1" t="s">
        <v>23</v>
      </c>
      <c r="F35" s="1">
        <f>VLOOKUP(E35,Values!$D$2:$E$8,2)</f>
        <v>0</v>
      </c>
      <c r="G35" s="5">
        <v>48</v>
      </c>
      <c r="H35" s="5" t="s">
        <v>28</v>
      </c>
      <c r="I35" s="4">
        <f>VLOOKUP(H35,Values!$G$2:$H$17,2)</f>
        <v>0</v>
      </c>
      <c r="J35" s="15">
        <v>97</v>
      </c>
      <c r="K35" s="15">
        <v>123</v>
      </c>
      <c r="L35" s="28">
        <v>276</v>
      </c>
      <c r="M35" s="5">
        <v>1</v>
      </c>
      <c r="N35" s="7">
        <v>0</v>
      </c>
      <c r="O35" s="7">
        <v>0</v>
      </c>
      <c r="P35" s="5">
        <v>0</v>
      </c>
      <c r="Q35" s="5">
        <v>67</v>
      </c>
      <c r="R35" s="5">
        <v>58</v>
      </c>
      <c r="S35" s="5">
        <v>72</v>
      </c>
    </row>
    <row r="36" spans="1:19" ht="18" customHeight="1" x14ac:dyDescent="0.15">
      <c r="A36" s="4">
        <v>35</v>
      </c>
      <c r="B36" s="63">
        <v>44322</v>
      </c>
      <c r="C36" s="66">
        <v>0.51458333333333328</v>
      </c>
      <c r="D36" s="68">
        <f t="shared" si="1"/>
        <v>44322.51458333333</v>
      </c>
      <c r="E36" s="1" t="s">
        <v>23</v>
      </c>
      <c r="F36" s="1">
        <f>VLOOKUP(E36,Values!$D$2:$E$8,2)</f>
        <v>0</v>
      </c>
      <c r="G36" s="5">
        <v>48</v>
      </c>
      <c r="H36" s="5" t="s">
        <v>28</v>
      </c>
      <c r="I36" s="4">
        <f>VLOOKUP(H36,Values!$G$2:$H$17,2)</f>
        <v>0</v>
      </c>
      <c r="J36" s="15">
        <v>97</v>
      </c>
      <c r="K36" s="15">
        <v>116</v>
      </c>
      <c r="L36" s="28">
        <v>274</v>
      </c>
      <c r="M36" s="5">
        <v>1</v>
      </c>
      <c r="N36" s="7">
        <v>0</v>
      </c>
      <c r="O36" s="7">
        <v>0</v>
      </c>
      <c r="P36" s="5">
        <v>0</v>
      </c>
      <c r="Q36" s="5">
        <v>62</v>
      </c>
      <c r="R36" s="5">
        <v>38</v>
      </c>
      <c r="S36" s="5">
        <v>33</v>
      </c>
    </row>
    <row r="37" spans="1:19" ht="18" customHeight="1" x14ac:dyDescent="0.15">
      <c r="A37" s="4">
        <v>36</v>
      </c>
      <c r="B37" s="63">
        <v>44322</v>
      </c>
      <c r="C37" s="66">
        <v>0.82916666666666661</v>
      </c>
      <c r="D37" s="69">
        <f t="shared" si="1"/>
        <v>44322.82916666667</v>
      </c>
      <c r="E37" s="1" t="s">
        <v>24</v>
      </c>
      <c r="F37" s="1">
        <f>VLOOKUP(E37,Values!$D$2:$E$8,2)</f>
        <v>3</v>
      </c>
      <c r="G37" s="5">
        <v>91</v>
      </c>
      <c r="H37" s="5" t="s">
        <v>31</v>
      </c>
      <c r="I37" s="4">
        <f>VLOOKUP(H37,Values!$G$2:$H$17,2)</f>
        <v>10</v>
      </c>
      <c r="J37" s="15">
        <v>126</v>
      </c>
      <c r="K37" s="15">
        <v>158</v>
      </c>
      <c r="L37" s="28">
        <v>597</v>
      </c>
      <c r="M37" s="5">
        <v>3</v>
      </c>
      <c r="N37" s="7">
        <v>21.9</v>
      </c>
      <c r="O37" s="7">
        <v>14.4</v>
      </c>
      <c r="P37" s="5">
        <v>556</v>
      </c>
      <c r="Q37" s="5">
        <v>73</v>
      </c>
      <c r="R37" s="5">
        <v>37</v>
      </c>
      <c r="S37" s="5">
        <v>33</v>
      </c>
    </row>
    <row r="38" spans="1:19" ht="18" customHeight="1" x14ac:dyDescent="0.15">
      <c r="A38" s="4">
        <v>37</v>
      </c>
      <c r="B38" s="63">
        <v>44324</v>
      </c>
      <c r="C38" s="66">
        <v>0.31597222222222221</v>
      </c>
      <c r="D38" s="69">
        <f t="shared" si="1"/>
        <v>44324.315972222219</v>
      </c>
      <c r="E38" s="1" t="s">
        <v>24</v>
      </c>
      <c r="F38" s="1">
        <f>VLOOKUP(E38,Values!$D$2:$E$8,2)</f>
        <v>3</v>
      </c>
      <c r="G38" s="5">
        <v>221</v>
      </c>
      <c r="H38" s="5" t="s">
        <v>31</v>
      </c>
      <c r="I38" s="4">
        <f>VLOOKUP(H38,Values!$G$2:$H$17,2)</f>
        <v>10</v>
      </c>
      <c r="J38" s="15">
        <v>129</v>
      </c>
      <c r="K38" s="15">
        <v>163</v>
      </c>
      <c r="L38" s="28">
        <v>1263</v>
      </c>
      <c r="M38" s="5">
        <v>3</v>
      </c>
      <c r="N38" s="7">
        <v>50.08</v>
      </c>
      <c r="O38" s="7">
        <v>13.6</v>
      </c>
      <c r="P38" s="5">
        <v>1301</v>
      </c>
      <c r="Q38" s="5">
        <v>58</v>
      </c>
      <c r="R38" s="5">
        <v>45</v>
      </c>
      <c r="S38" s="5">
        <v>62</v>
      </c>
    </row>
    <row r="39" spans="1:19" ht="18" customHeight="1" x14ac:dyDescent="0.15">
      <c r="A39" s="4">
        <v>38</v>
      </c>
      <c r="B39" s="63">
        <v>44325</v>
      </c>
      <c r="C39" s="66">
        <v>0.72638888888888886</v>
      </c>
      <c r="D39" s="68">
        <f t="shared" si="1"/>
        <v>44325.726388888892</v>
      </c>
      <c r="E39" s="1" t="s">
        <v>225</v>
      </c>
      <c r="F39" s="1">
        <f>VLOOKUP(E39,Values!$D$2:$E$8,2)</f>
        <v>6</v>
      </c>
      <c r="G39" s="5">
        <v>26</v>
      </c>
      <c r="H39" s="8" t="s">
        <v>33</v>
      </c>
      <c r="I39" s="4">
        <f>VLOOKUP(H39,Values!$G$2:$H$17,2)</f>
        <v>6</v>
      </c>
      <c r="J39" s="15">
        <v>115</v>
      </c>
      <c r="K39" s="15">
        <v>134</v>
      </c>
      <c r="L39" s="28">
        <v>170</v>
      </c>
      <c r="M39" s="5">
        <v>2</v>
      </c>
      <c r="N39" s="7">
        <v>1.62</v>
      </c>
      <c r="O39" s="7">
        <v>3.6945812807882001</v>
      </c>
      <c r="P39" s="5">
        <v>205</v>
      </c>
      <c r="Q39" s="5">
        <v>73</v>
      </c>
      <c r="R39" s="5">
        <v>57</v>
      </c>
      <c r="S39" s="5">
        <v>57</v>
      </c>
    </row>
    <row r="40" spans="1:19" ht="18" customHeight="1" x14ac:dyDescent="0.15">
      <c r="A40" s="4">
        <v>39</v>
      </c>
      <c r="B40" s="63">
        <v>44325</v>
      </c>
      <c r="C40" s="66">
        <v>0.72638888888888886</v>
      </c>
      <c r="D40" s="69">
        <f t="shared" si="1"/>
        <v>44325.726388888892</v>
      </c>
      <c r="E40" s="1" t="s">
        <v>224</v>
      </c>
      <c r="F40" s="1">
        <f>VLOOKUP(E40,Values!$D$2:$E$8,2)</f>
        <v>2</v>
      </c>
      <c r="G40" s="5">
        <v>20</v>
      </c>
      <c r="H40" s="8" t="s">
        <v>33</v>
      </c>
      <c r="I40" s="4">
        <f>VLOOKUP(H40,Values!$G$2:$H$17,2)</f>
        <v>6</v>
      </c>
      <c r="J40" s="15">
        <v>139</v>
      </c>
      <c r="K40" s="15">
        <v>154</v>
      </c>
      <c r="L40" s="28">
        <v>139</v>
      </c>
      <c r="M40" s="5">
        <v>4</v>
      </c>
      <c r="N40" s="7">
        <v>1.72</v>
      </c>
      <c r="O40" s="9">
        <v>5.0251256281407004</v>
      </c>
      <c r="P40" s="8">
        <v>53</v>
      </c>
      <c r="Q40" s="8">
        <v>73</v>
      </c>
      <c r="R40" s="8">
        <v>57</v>
      </c>
      <c r="S40" s="8">
        <v>57</v>
      </c>
    </row>
    <row r="41" spans="1:19" ht="18" customHeight="1" x14ac:dyDescent="0.15">
      <c r="A41" s="4">
        <v>40</v>
      </c>
      <c r="B41" s="63">
        <v>44326</v>
      </c>
      <c r="C41" s="66">
        <v>0.52847222222222223</v>
      </c>
      <c r="D41" s="68">
        <f t="shared" si="1"/>
        <v>44326.52847222222</v>
      </c>
      <c r="E41" s="13" t="s">
        <v>23</v>
      </c>
      <c r="F41" s="1">
        <f>VLOOKUP(E41,Values!$D$2:$E$8,2)</f>
        <v>0</v>
      </c>
      <c r="G41" s="5">
        <v>48</v>
      </c>
      <c r="H41" s="8" t="s">
        <v>28</v>
      </c>
      <c r="I41" s="4">
        <f>VLOOKUP(H41,Values!$G$2:$H$17,2)</f>
        <v>0</v>
      </c>
      <c r="J41" s="15">
        <v>96</v>
      </c>
      <c r="K41" s="15">
        <v>123</v>
      </c>
      <c r="L41" s="28">
        <v>266</v>
      </c>
      <c r="M41" s="5">
        <v>1</v>
      </c>
      <c r="N41" s="7">
        <v>0</v>
      </c>
      <c r="O41" s="7">
        <v>0</v>
      </c>
      <c r="P41" s="5">
        <v>0</v>
      </c>
      <c r="Q41" s="5">
        <v>64</v>
      </c>
      <c r="R41" s="5">
        <v>61</v>
      </c>
      <c r="S41" s="5">
        <v>65</v>
      </c>
    </row>
    <row r="42" spans="1:19" ht="18" customHeight="1" x14ac:dyDescent="0.15">
      <c r="A42" s="4">
        <v>41</v>
      </c>
      <c r="B42" s="63">
        <v>44326</v>
      </c>
      <c r="C42" s="66">
        <v>0.81736111111111109</v>
      </c>
      <c r="D42" s="68">
        <f t="shared" si="1"/>
        <v>44326.817361111112</v>
      </c>
      <c r="E42" s="1" t="s">
        <v>225</v>
      </c>
      <c r="F42" s="1">
        <f>VLOOKUP(E42,Values!$D$2:$E$8,2)</f>
        <v>6</v>
      </c>
      <c r="G42" s="5">
        <v>88</v>
      </c>
      <c r="H42" s="8" t="s">
        <v>33</v>
      </c>
      <c r="I42" s="4">
        <f>VLOOKUP(H42,Values!$G$2:$H$17,2)</f>
        <v>6</v>
      </c>
      <c r="J42" s="15">
        <v>114</v>
      </c>
      <c r="K42" s="15">
        <v>135</v>
      </c>
      <c r="L42" s="28">
        <v>553</v>
      </c>
      <c r="M42" s="5">
        <v>2</v>
      </c>
      <c r="N42" s="7">
        <v>5.05</v>
      </c>
      <c r="O42" s="7">
        <v>3.4383954154728</v>
      </c>
      <c r="P42" s="5">
        <v>757</v>
      </c>
      <c r="Q42" s="5">
        <v>73</v>
      </c>
      <c r="R42" s="5">
        <v>59</v>
      </c>
      <c r="S42" s="5">
        <v>61</v>
      </c>
    </row>
    <row r="43" spans="1:19" ht="18" customHeight="1" x14ac:dyDescent="0.15">
      <c r="A43" s="4">
        <v>42</v>
      </c>
      <c r="B43" s="63">
        <v>44326</v>
      </c>
      <c r="C43" s="66">
        <v>0.81736111111111109</v>
      </c>
      <c r="D43" s="69">
        <f t="shared" si="1"/>
        <v>44326.817361111112</v>
      </c>
      <c r="E43" s="1" t="s">
        <v>224</v>
      </c>
      <c r="F43" s="1">
        <f>VLOOKUP(E43,Values!$D$2:$E$8,2)</f>
        <v>2</v>
      </c>
      <c r="G43" s="5">
        <v>12</v>
      </c>
      <c r="H43" s="8" t="s">
        <v>33</v>
      </c>
      <c r="I43" s="4">
        <f>VLOOKUP(H43,Values!$G$2:$H$17,2)</f>
        <v>6</v>
      </c>
      <c r="J43" s="15">
        <v>135</v>
      </c>
      <c r="K43" s="15">
        <v>141</v>
      </c>
      <c r="L43" s="28">
        <v>166</v>
      </c>
      <c r="M43" s="5">
        <v>3</v>
      </c>
      <c r="N43" s="7">
        <v>1.08</v>
      </c>
      <c r="O43" s="7">
        <v>5.2401746724890996</v>
      </c>
      <c r="P43" s="5">
        <v>0</v>
      </c>
      <c r="Q43" s="5">
        <v>73</v>
      </c>
      <c r="R43" s="5">
        <v>59</v>
      </c>
      <c r="S43" s="5">
        <v>61</v>
      </c>
    </row>
    <row r="44" spans="1:19" ht="18" customHeight="1" x14ac:dyDescent="0.15">
      <c r="A44" s="4">
        <v>43</v>
      </c>
      <c r="B44" s="63">
        <v>44327</v>
      </c>
      <c r="C44" s="66">
        <v>0.51180555555555551</v>
      </c>
      <c r="D44" s="68">
        <f t="shared" si="1"/>
        <v>44327.511805555558</v>
      </c>
      <c r="E44" s="13" t="s">
        <v>23</v>
      </c>
      <c r="F44" s="1">
        <f>VLOOKUP(E44,Values!$D$2:$E$8,2)</f>
        <v>0</v>
      </c>
      <c r="G44" s="5">
        <v>48</v>
      </c>
      <c r="H44" s="8" t="s">
        <v>28</v>
      </c>
      <c r="I44" s="4">
        <f>VLOOKUP(H44,Values!$G$2:$H$17,2)</f>
        <v>0</v>
      </c>
      <c r="J44" s="15">
        <v>94</v>
      </c>
      <c r="K44" s="15">
        <v>116</v>
      </c>
      <c r="L44" s="28">
        <v>252</v>
      </c>
      <c r="M44" s="5">
        <v>1</v>
      </c>
      <c r="N44" s="7">
        <v>0</v>
      </c>
      <c r="O44" s="7">
        <v>0</v>
      </c>
      <c r="P44" s="5">
        <v>0</v>
      </c>
      <c r="Q44" s="5">
        <v>60</v>
      </c>
      <c r="R44" s="5">
        <v>50</v>
      </c>
      <c r="S44" s="5">
        <v>65</v>
      </c>
    </row>
    <row r="45" spans="1:19" ht="18" customHeight="1" x14ac:dyDescent="0.15">
      <c r="A45" s="4">
        <v>44</v>
      </c>
      <c r="B45" s="63">
        <v>44327</v>
      </c>
      <c r="C45" s="66">
        <v>0.72083333333333333</v>
      </c>
      <c r="D45" s="69">
        <f t="shared" si="1"/>
        <v>44327.720833333333</v>
      </c>
      <c r="E45" s="1" t="s">
        <v>223</v>
      </c>
      <c r="F45" s="1">
        <f>VLOOKUP(E45,Values!$D$2:$E$8,2)</f>
        <v>4</v>
      </c>
      <c r="G45" s="5">
        <v>97</v>
      </c>
      <c r="H45" s="8" t="s">
        <v>29</v>
      </c>
      <c r="I45" s="4">
        <f>VLOOKUP(H45,Values!$G$2:$H$17,2)</f>
        <v>13</v>
      </c>
      <c r="J45" s="15">
        <v>145</v>
      </c>
      <c r="K45" s="15">
        <v>160</v>
      </c>
      <c r="L45" s="28">
        <v>1158</v>
      </c>
      <c r="M45" s="5">
        <v>4</v>
      </c>
      <c r="N45" s="7">
        <v>16.22</v>
      </c>
      <c r="O45" s="7">
        <v>10</v>
      </c>
      <c r="P45" s="5">
        <v>1612</v>
      </c>
      <c r="Q45" s="5">
        <v>69</v>
      </c>
      <c r="R45" s="5">
        <v>52</v>
      </c>
      <c r="S45" s="5">
        <v>54</v>
      </c>
    </row>
    <row r="46" spans="1:19" ht="18" customHeight="1" x14ac:dyDescent="0.15">
      <c r="A46" s="4">
        <v>45</v>
      </c>
      <c r="B46" s="63">
        <v>44328</v>
      </c>
      <c r="C46" s="66">
        <v>0.53611111111111109</v>
      </c>
      <c r="D46" s="68">
        <f t="shared" si="1"/>
        <v>44328.536111111112</v>
      </c>
      <c r="E46" s="1" t="s">
        <v>225</v>
      </c>
      <c r="F46" s="1">
        <f>VLOOKUP(E46,Values!$D$2:$E$8,2)</f>
        <v>6</v>
      </c>
      <c r="G46" s="5">
        <v>120</v>
      </c>
      <c r="H46" s="8" t="s">
        <v>33</v>
      </c>
      <c r="I46" s="4">
        <f>VLOOKUP(H46,Values!$G$2:$H$17,2)</f>
        <v>6</v>
      </c>
      <c r="J46" s="15">
        <v>110</v>
      </c>
      <c r="K46" s="15">
        <v>151</v>
      </c>
      <c r="L46" s="28">
        <v>747</v>
      </c>
      <c r="M46" s="5">
        <v>2</v>
      </c>
      <c r="N46" s="7">
        <v>7.15</v>
      </c>
      <c r="O46" s="7">
        <v>3.5671819262782001</v>
      </c>
      <c r="P46" s="5">
        <v>912</v>
      </c>
      <c r="Q46" s="5">
        <v>68</v>
      </c>
      <c r="R46" s="5">
        <v>44</v>
      </c>
      <c r="S46" s="5">
        <v>42</v>
      </c>
    </row>
    <row r="47" spans="1:19" ht="18" customHeight="1" x14ac:dyDescent="0.15">
      <c r="A47" s="4">
        <v>46</v>
      </c>
      <c r="B47" s="63">
        <v>44328</v>
      </c>
      <c r="C47" s="66">
        <v>0.80694444444444446</v>
      </c>
      <c r="D47" s="68">
        <f t="shared" si="1"/>
        <v>44328.806944444441</v>
      </c>
      <c r="E47" s="13" t="s">
        <v>23</v>
      </c>
      <c r="F47" s="1">
        <f>VLOOKUP(E47,Values!$D$2:$E$8,2)</f>
        <v>0</v>
      </c>
      <c r="G47" s="5">
        <v>48</v>
      </c>
      <c r="H47" s="8" t="s">
        <v>28</v>
      </c>
      <c r="I47" s="4">
        <f>VLOOKUP(H47,Values!$G$2:$H$17,2)</f>
        <v>0</v>
      </c>
      <c r="J47" s="15">
        <v>98</v>
      </c>
      <c r="K47" s="15">
        <v>123</v>
      </c>
      <c r="L47" s="28">
        <v>262</v>
      </c>
      <c r="M47" s="5">
        <v>1</v>
      </c>
      <c r="N47" s="7">
        <v>0</v>
      </c>
      <c r="O47" s="7">
        <v>0</v>
      </c>
      <c r="P47" s="5">
        <v>0</v>
      </c>
      <c r="Q47" s="5">
        <v>58</v>
      </c>
      <c r="R47" s="5">
        <v>46</v>
      </c>
      <c r="S47" s="5">
        <v>56</v>
      </c>
    </row>
    <row r="48" spans="1:19" ht="18" customHeight="1" x14ac:dyDescent="0.15">
      <c r="A48" s="4">
        <v>47</v>
      </c>
      <c r="B48" s="63">
        <v>44329</v>
      </c>
      <c r="C48" s="66">
        <v>0.53888888888888886</v>
      </c>
      <c r="D48" s="68">
        <f t="shared" si="1"/>
        <v>44329.538888888892</v>
      </c>
      <c r="E48" s="13" t="s">
        <v>23</v>
      </c>
      <c r="F48" s="1">
        <f>VLOOKUP(E48,Values!$D$2:$E$8,2)</f>
        <v>0</v>
      </c>
      <c r="G48" s="5">
        <v>48</v>
      </c>
      <c r="H48" s="8" t="s">
        <v>28</v>
      </c>
      <c r="I48" s="4">
        <f>VLOOKUP(H48,Values!$G$2:$H$17,2)</f>
        <v>0</v>
      </c>
      <c r="J48" s="15">
        <v>92</v>
      </c>
      <c r="K48" s="15">
        <v>113</v>
      </c>
      <c r="L48" s="28">
        <v>224</v>
      </c>
      <c r="M48" s="5">
        <v>1</v>
      </c>
      <c r="N48" s="7">
        <v>0</v>
      </c>
      <c r="O48" s="7">
        <v>0</v>
      </c>
      <c r="P48" s="5">
        <v>0</v>
      </c>
      <c r="Q48" s="5">
        <v>62</v>
      </c>
      <c r="R48" s="5">
        <v>44</v>
      </c>
      <c r="S48" s="5">
        <v>50</v>
      </c>
    </row>
    <row r="49" spans="1:19" ht="18" customHeight="1" x14ac:dyDescent="0.15">
      <c r="A49" s="4">
        <v>48</v>
      </c>
      <c r="B49" s="63">
        <v>44329</v>
      </c>
      <c r="C49" s="66">
        <v>0.86111111111111116</v>
      </c>
      <c r="D49" s="68">
        <f t="shared" si="1"/>
        <v>44329.861111111109</v>
      </c>
      <c r="E49" s="13" t="s">
        <v>25</v>
      </c>
      <c r="F49" s="1">
        <f>VLOOKUP(E49,Values!$D$2:$E$8,2)</f>
        <v>5</v>
      </c>
      <c r="G49" s="5">
        <v>68</v>
      </c>
      <c r="H49" s="8" t="s">
        <v>67</v>
      </c>
      <c r="I49" s="4">
        <f>VLOOKUP(H49,Values!$G$2:$H$17,2)</f>
        <v>1</v>
      </c>
      <c r="J49" s="15">
        <v>106</v>
      </c>
      <c r="K49" s="15">
        <v>129</v>
      </c>
      <c r="L49" s="28">
        <v>423</v>
      </c>
      <c r="M49" s="5">
        <v>2</v>
      </c>
      <c r="N49" s="7">
        <v>4.01</v>
      </c>
      <c r="O49" s="7">
        <v>3.5440047253396001</v>
      </c>
      <c r="P49" s="5">
        <v>643</v>
      </c>
      <c r="Q49" s="5">
        <v>64</v>
      </c>
      <c r="R49" s="5">
        <v>35</v>
      </c>
      <c r="S49" s="5">
        <v>42</v>
      </c>
    </row>
    <row r="50" spans="1:19" ht="18" customHeight="1" x14ac:dyDescent="0.15">
      <c r="A50" s="4">
        <v>49</v>
      </c>
      <c r="B50" s="63">
        <v>44330</v>
      </c>
      <c r="C50" s="66">
        <v>0.59722222222222221</v>
      </c>
      <c r="D50" s="69">
        <f t="shared" si="1"/>
        <v>44330.597222222219</v>
      </c>
      <c r="E50" s="1" t="s">
        <v>223</v>
      </c>
      <c r="F50" s="1">
        <f>VLOOKUP(E50,Values!$D$2:$E$8,2)</f>
        <v>4</v>
      </c>
      <c r="G50" s="5">
        <v>94</v>
      </c>
      <c r="H50" s="4" t="s">
        <v>89</v>
      </c>
      <c r="I50" s="4">
        <f>VLOOKUP(H50,Values!$G$2:$H$17,2)</f>
        <v>15</v>
      </c>
      <c r="J50" s="15">
        <v>151</v>
      </c>
      <c r="K50" s="15">
        <v>163</v>
      </c>
      <c r="L50" s="28">
        <v>697</v>
      </c>
      <c r="M50" s="5">
        <v>4</v>
      </c>
      <c r="N50" s="7">
        <v>15.34</v>
      </c>
      <c r="O50" s="7">
        <v>9.8000000000000007</v>
      </c>
      <c r="P50" s="5">
        <v>1254</v>
      </c>
      <c r="Q50" s="5">
        <v>72</v>
      </c>
      <c r="R50" s="5">
        <v>35</v>
      </c>
      <c r="S50" s="5">
        <v>26</v>
      </c>
    </row>
    <row r="51" spans="1:19" ht="18" customHeight="1" x14ac:dyDescent="0.15">
      <c r="A51" s="4">
        <v>50</v>
      </c>
      <c r="B51" s="63">
        <v>44332</v>
      </c>
      <c r="C51" s="66">
        <v>0.32916666666666666</v>
      </c>
      <c r="D51" s="69">
        <f t="shared" si="1"/>
        <v>44332.32916666667</v>
      </c>
      <c r="E51" s="13" t="s">
        <v>24</v>
      </c>
      <c r="F51" s="1">
        <f>VLOOKUP(E51,Values!$D$2:$E$8,2)</f>
        <v>3</v>
      </c>
      <c r="G51" s="5">
        <v>120</v>
      </c>
      <c r="H51" s="8" t="s">
        <v>31</v>
      </c>
      <c r="I51" s="4">
        <f>VLOOKUP(H51,Values!$G$2:$H$17,2)</f>
        <v>10</v>
      </c>
      <c r="J51" s="15">
        <v>126</v>
      </c>
      <c r="K51" s="15">
        <v>152</v>
      </c>
      <c r="L51" s="28">
        <v>774</v>
      </c>
      <c r="M51" s="5">
        <v>3</v>
      </c>
      <c r="N51" s="7">
        <v>29.05</v>
      </c>
      <c r="O51" s="7">
        <v>14.5</v>
      </c>
      <c r="P51" s="5">
        <v>697</v>
      </c>
      <c r="Q51" s="5">
        <v>62</v>
      </c>
      <c r="R51" s="5">
        <v>54</v>
      </c>
      <c r="S51" s="5">
        <v>75</v>
      </c>
    </row>
    <row r="52" spans="1:19" ht="18" customHeight="1" x14ac:dyDescent="0.15">
      <c r="A52" s="4">
        <v>51</v>
      </c>
      <c r="B52" s="63">
        <v>44333</v>
      </c>
      <c r="C52" s="66">
        <v>0.5541666666666667</v>
      </c>
      <c r="D52" s="68">
        <f t="shared" si="1"/>
        <v>44333.554166666669</v>
      </c>
      <c r="E52" s="13" t="s">
        <v>23</v>
      </c>
      <c r="F52" s="1">
        <f>VLOOKUP(E52,Values!$D$2:$E$8,2)</f>
        <v>0</v>
      </c>
      <c r="G52" s="5">
        <v>33</v>
      </c>
      <c r="H52" s="8" t="s">
        <v>28</v>
      </c>
      <c r="I52" s="4">
        <f>VLOOKUP(H52,Values!$G$2:$H$17,2)</f>
        <v>0</v>
      </c>
      <c r="J52" s="15">
        <v>97</v>
      </c>
      <c r="K52" s="15">
        <v>116</v>
      </c>
      <c r="L52" s="28">
        <v>206</v>
      </c>
      <c r="M52" s="5">
        <v>1</v>
      </c>
      <c r="N52" s="7">
        <v>0</v>
      </c>
      <c r="O52" s="7">
        <v>0</v>
      </c>
      <c r="P52" s="5">
        <v>0</v>
      </c>
      <c r="Q52" s="5">
        <v>75</v>
      </c>
      <c r="R52" s="5">
        <v>52</v>
      </c>
      <c r="S52" s="5">
        <v>44</v>
      </c>
    </row>
    <row r="53" spans="1:19" ht="18" customHeight="1" x14ac:dyDescent="0.15">
      <c r="A53" s="4">
        <v>52</v>
      </c>
      <c r="B53" s="63">
        <v>44333</v>
      </c>
      <c r="C53" s="66">
        <v>0.57013888888888886</v>
      </c>
      <c r="D53" s="69">
        <f t="shared" si="1"/>
        <v>44333.570138888892</v>
      </c>
      <c r="E53" s="13" t="s">
        <v>26</v>
      </c>
      <c r="F53" s="1">
        <f>VLOOKUP(E53,Values!$D$2:$E$8,2)</f>
        <v>1</v>
      </c>
      <c r="G53" s="5">
        <v>44</v>
      </c>
      <c r="H53" s="8" t="s">
        <v>31</v>
      </c>
      <c r="I53" s="4">
        <f>VLOOKUP(H53,Values!$G$2:$H$17,2)</f>
        <v>10</v>
      </c>
      <c r="J53" s="15">
        <v>141</v>
      </c>
      <c r="K53" s="15">
        <v>153</v>
      </c>
      <c r="L53" s="28">
        <v>639</v>
      </c>
      <c r="M53" s="5">
        <v>4</v>
      </c>
      <c r="N53" s="7">
        <v>4.01</v>
      </c>
      <c r="O53" s="7">
        <v>5.4545454545455003</v>
      </c>
      <c r="P53" s="5">
        <v>60</v>
      </c>
      <c r="Q53" s="5">
        <v>78</v>
      </c>
      <c r="R53" s="5">
        <v>54</v>
      </c>
      <c r="S53" s="5">
        <v>45</v>
      </c>
    </row>
    <row r="54" spans="1:19" ht="18" customHeight="1" x14ac:dyDescent="0.15">
      <c r="A54" s="4">
        <v>53</v>
      </c>
      <c r="B54" s="63">
        <v>44334</v>
      </c>
      <c r="C54" s="66">
        <v>0.53819444444444442</v>
      </c>
      <c r="D54" s="68">
        <f t="shared" si="1"/>
        <v>44334.538194444445</v>
      </c>
      <c r="E54" s="13" t="s">
        <v>23</v>
      </c>
      <c r="F54" s="1">
        <f>VLOOKUP(E54,Values!$D$2:$E$8,2)</f>
        <v>0</v>
      </c>
      <c r="G54" s="5">
        <v>48</v>
      </c>
      <c r="H54" s="8" t="s">
        <v>28</v>
      </c>
      <c r="I54" s="4">
        <f>VLOOKUP(H54,Values!$G$2:$H$17,2)</f>
        <v>0</v>
      </c>
      <c r="J54" s="15">
        <v>91</v>
      </c>
      <c r="K54" s="15">
        <v>114</v>
      </c>
      <c r="L54" s="28">
        <v>262</v>
      </c>
      <c r="M54" s="5">
        <v>1</v>
      </c>
      <c r="N54" s="7">
        <v>0</v>
      </c>
      <c r="O54" s="7">
        <v>0</v>
      </c>
      <c r="P54" s="5">
        <v>0</v>
      </c>
      <c r="Q54" s="5">
        <v>71</v>
      </c>
      <c r="R54" s="5">
        <v>60</v>
      </c>
      <c r="S54" s="5">
        <v>63</v>
      </c>
    </row>
    <row r="55" spans="1:19" ht="18" customHeight="1" x14ac:dyDescent="0.15">
      <c r="A55" s="4">
        <v>54</v>
      </c>
      <c r="B55" s="63">
        <v>44334</v>
      </c>
      <c r="C55" s="66">
        <v>0.84027777777777779</v>
      </c>
      <c r="D55" s="68">
        <f t="shared" si="1"/>
        <v>44334.840277777781</v>
      </c>
      <c r="E55" s="13" t="s">
        <v>25</v>
      </c>
      <c r="F55" s="1">
        <f>VLOOKUP(E55,Values!$D$2:$E$8,2)</f>
        <v>5</v>
      </c>
      <c r="G55" s="5">
        <v>49</v>
      </c>
      <c r="H55" s="8" t="s">
        <v>31</v>
      </c>
      <c r="I55" s="4">
        <f>VLOOKUP(H55,Values!$G$2:$H$17,2)</f>
        <v>10</v>
      </c>
      <c r="J55" s="15">
        <v>92</v>
      </c>
      <c r="K55" s="15">
        <v>107</v>
      </c>
      <c r="L55" s="28">
        <v>225</v>
      </c>
      <c r="M55" s="5">
        <v>1</v>
      </c>
      <c r="N55" s="7">
        <v>2.83</v>
      </c>
      <c r="O55" s="7">
        <v>3.4622042700518998</v>
      </c>
      <c r="P55" s="5">
        <v>87</v>
      </c>
      <c r="Q55" s="5">
        <v>73</v>
      </c>
      <c r="R55" s="5">
        <v>58</v>
      </c>
      <c r="S55" s="5">
        <v>56</v>
      </c>
    </row>
    <row r="56" spans="1:19" ht="18" customHeight="1" x14ac:dyDescent="0.15">
      <c r="A56" s="4">
        <v>55</v>
      </c>
      <c r="B56" s="63">
        <v>44336</v>
      </c>
      <c r="C56" s="66">
        <v>0.52916666666666667</v>
      </c>
      <c r="D56" s="68">
        <f t="shared" si="1"/>
        <v>44336.529166666667</v>
      </c>
      <c r="E56" s="13" t="s">
        <v>23</v>
      </c>
      <c r="F56" s="1">
        <f>VLOOKUP(E56,Values!$D$2:$E$8,2)</f>
        <v>0</v>
      </c>
      <c r="G56" s="5">
        <v>48</v>
      </c>
      <c r="H56" s="8" t="s">
        <v>28</v>
      </c>
      <c r="I56" s="4">
        <f>VLOOKUP(H56,Values!$G$2:$H$17,2)</f>
        <v>0</v>
      </c>
      <c r="J56" s="15">
        <v>94</v>
      </c>
      <c r="K56" s="15">
        <v>117</v>
      </c>
      <c r="L56" s="28">
        <v>263</v>
      </c>
      <c r="M56" s="5">
        <v>1</v>
      </c>
      <c r="N56" s="7">
        <v>0</v>
      </c>
      <c r="O56" s="7">
        <v>0</v>
      </c>
      <c r="P56" s="5">
        <v>0</v>
      </c>
      <c r="Q56" s="5">
        <v>75</v>
      </c>
      <c r="R56" s="5">
        <v>54</v>
      </c>
      <c r="S56" s="5">
        <v>46</v>
      </c>
    </row>
    <row r="57" spans="1:19" ht="18" customHeight="1" x14ac:dyDescent="0.15">
      <c r="A57" s="4">
        <v>56</v>
      </c>
      <c r="B57" s="63">
        <v>44336</v>
      </c>
      <c r="C57" s="66">
        <v>0.72152777777777777</v>
      </c>
      <c r="D57" s="69">
        <f t="shared" si="1"/>
        <v>44336.72152777778</v>
      </c>
      <c r="E57" s="1" t="s">
        <v>223</v>
      </c>
      <c r="F57" s="1">
        <f>VLOOKUP(E57,Values!$D$2:$E$8,2)</f>
        <v>4</v>
      </c>
      <c r="G57" s="5">
        <v>84</v>
      </c>
      <c r="H57" s="8" t="s">
        <v>65</v>
      </c>
      <c r="I57" s="4">
        <f>VLOOKUP(H57,Values!$G$2:$H$17,2)</f>
        <v>5</v>
      </c>
      <c r="J57" s="15">
        <v>139</v>
      </c>
      <c r="K57" s="15">
        <v>164</v>
      </c>
      <c r="L57" s="28">
        <v>677</v>
      </c>
      <c r="M57" s="5">
        <v>3</v>
      </c>
      <c r="N57" s="7">
        <v>11.26</v>
      </c>
      <c r="O57" s="7">
        <v>8</v>
      </c>
      <c r="P57" s="5">
        <v>1524</v>
      </c>
      <c r="Q57" s="5">
        <v>83</v>
      </c>
      <c r="R57" s="5">
        <v>53</v>
      </c>
      <c r="S57" s="5">
        <v>36</v>
      </c>
    </row>
    <row r="58" spans="1:19" ht="18" customHeight="1" x14ac:dyDescent="0.15">
      <c r="A58" s="4">
        <v>57</v>
      </c>
      <c r="B58" s="63">
        <v>44337</v>
      </c>
      <c r="C58" s="66">
        <v>0.52083333333333337</v>
      </c>
      <c r="D58" s="68">
        <f t="shared" si="1"/>
        <v>44337.520833333336</v>
      </c>
      <c r="E58" s="13" t="s">
        <v>23</v>
      </c>
      <c r="F58" s="1">
        <f>VLOOKUP(E58,Values!$D$2:$E$8,2)</f>
        <v>0</v>
      </c>
      <c r="G58" s="5">
        <v>48</v>
      </c>
      <c r="H58" s="8" t="s">
        <v>28</v>
      </c>
      <c r="I58" s="4">
        <f>VLOOKUP(H58,Values!$G$2:$H$17,2)</f>
        <v>0</v>
      </c>
      <c r="J58" s="15">
        <v>94</v>
      </c>
      <c r="K58" s="15">
        <v>114</v>
      </c>
      <c r="L58" s="28">
        <v>263</v>
      </c>
      <c r="M58" s="5">
        <v>1</v>
      </c>
      <c r="N58" s="7">
        <v>0</v>
      </c>
      <c r="O58" s="7">
        <v>0</v>
      </c>
      <c r="P58" s="5">
        <v>0</v>
      </c>
      <c r="Q58" s="5">
        <v>75</v>
      </c>
      <c r="R58" s="5">
        <v>51</v>
      </c>
      <c r="S58" s="5">
        <v>44</v>
      </c>
    </row>
    <row r="59" spans="1:19" ht="18" customHeight="1" x14ac:dyDescent="0.15">
      <c r="A59" s="4">
        <v>58</v>
      </c>
      <c r="B59" s="63">
        <v>44338</v>
      </c>
      <c r="C59" s="66">
        <v>0.46875</v>
      </c>
      <c r="D59" s="68">
        <f t="shared" si="1"/>
        <v>44338.46875</v>
      </c>
      <c r="E59" s="13" t="s">
        <v>23</v>
      </c>
      <c r="F59" s="1">
        <f>VLOOKUP(E59,Values!$D$2:$E$8,2)</f>
        <v>0</v>
      </c>
      <c r="G59" s="5">
        <v>75</v>
      </c>
      <c r="H59" s="8" t="s">
        <v>66</v>
      </c>
      <c r="I59" s="4">
        <f>VLOOKUP(H59,Values!$G$2:$H$17,2)</f>
        <v>11</v>
      </c>
      <c r="J59" s="15">
        <v>123</v>
      </c>
      <c r="K59" s="15">
        <v>157</v>
      </c>
      <c r="L59" s="28">
        <v>509</v>
      </c>
      <c r="M59" s="5">
        <v>3</v>
      </c>
      <c r="N59" s="7">
        <v>0</v>
      </c>
      <c r="O59" s="7">
        <v>0</v>
      </c>
      <c r="P59" s="5">
        <v>0</v>
      </c>
      <c r="Q59" s="5">
        <v>90</v>
      </c>
      <c r="R59" s="5">
        <v>57</v>
      </c>
      <c r="S59" s="5">
        <v>56</v>
      </c>
    </row>
    <row r="60" spans="1:19" ht="18" customHeight="1" x14ac:dyDescent="0.15">
      <c r="A60" s="4">
        <v>59</v>
      </c>
      <c r="B60" s="63">
        <v>44339</v>
      </c>
      <c r="C60" s="66">
        <v>0.76944444444444438</v>
      </c>
      <c r="D60" s="68">
        <f t="shared" si="1"/>
        <v>44339.769444444442</v>
      </c>
      <c r="E60" s="1" t="s">
        <v>225</v>
      </c>
      <c r="F60" s="1">
        <f>VLOOKUP(E60,Values!$D$2:$E$8,2)</f>
        <v>6</v>
      </c>
      <c r="G60" s="5">
        <v>101</v>
      </c>
      <c r="H60" s="8" t="s">
        <v>33</v>
      </c>
      <c r="I60" s="4">
        <f>VLOOKUP(H60,Values!$G$2:$H$17,2)</f>
        <v>6</v>
      </c>
      <c r="J60" s="15">
        <v>106</v>
      </c>
      <c r="K60" s="15">
        <v>132</v>
      </c>
      <c r="L60" s="28">
        <v>578</v>
      </c>
      <c r="M60" s="5">
        <v>2</v>
      </c>
      <c r="N60" s="7">
        <v>5.67</v>
      </c>
      <c r="O60" s="7">
        <v>3.3557046979865999</v>
      </c>
      <c r="P60" s="5">
        <v>745</v>
      </c>
      <c r="Q60" s="5">
        <v>89</v>
      </c>
      <c r="R60" s="5">
        <v>56</v>
      </c>
      <c r="S60" s="5">
        <v>32</v>
      </c>
    </row>
    <row r="61" spans="1:19" ht="18" customHeight="1" x14ac:dyDescent="0.15">
      <c r="A61" s="4">
        <v>60</v>
      </c>
      <c r="B61" s="63">
        <v>44339</v>
      </c>
      <c r="C61" s="66">
        <v>0.77083333333333337</v>
      </c>
      <c r="D61" s="69">
        <f t="shared" si="1"/>
        <v>44339.770833333336</v>
      </c>
      <c r="E61" s="1" t="s">
        <v>224</v>
      </c>
      <c r="F61" s="1">
        <f>VLOOKUP(E61,Values!$D$2:$E$8,2)</f>
        <v>2</v>
      </c>
      <c r="G61" s="5">
        <v>19</v>
      </c>
      <c r="H61" s="8" t="s">
        <v>33</v>
      </c>
      <c r="I61" s="4">
        <f>VLOOKUP(H61,Values!$G$2:$H$17,2)</f>
        <v>6</v>
      </c>
      <c r="J61" s="15">
        <v>127</v>
      </c>
      <c r="K61" s="15">
        <v>138</v>
      </c>
      <c r="L61" s="28">
        <v>219</v>
      </c>
      <c r="M61" s="5">
        <v>3</v>
      </c>
      <c r="N61" s="7">
        <v>1.43</v>
      </c>
      <c r="O61" s="7">
        <v>4.6367851622874996</v>
      </c>
      <c r="P61" s="5">
        <v>0</v>
      </c>
      <c r="Q61" s="5">
        <v>89</v>
      </c>
      <c r="R61" s="5">
        <v>56</v>
      </c>
      <c r="S61" s="5">
        <v>32</v>
      </c>
    </row>
    <row r="62" spans="1:19" ht="18" customHeight="1" x14ac:dyDescent="0.15">
      <c r="A62" s="4">
        <v>61</v>
      </c>
      <c r="B62" s="63">
        <v>44340</v>
      </c>
      <c r="C62" s="66">
        <v>0.71805555555555556</v>
      </c>
      <c r="D62" s="69">
        <f t="shared" si="1"/>
        <v>44340.718055555553</v>
      </c>
      <c r="E62" s="1" t="s">
        <v>223</v>
      </c>
      <c r="F62" s="1">
        <f>VLOOKUP(E62,Values!$D$2:$E$8,2)</f>
        <v>4</v>
      </c>
      <c r="G62" s="5">
        <v>95</v>
      </c>
      <c r="H62" s="4" t="s">
        <v>89</v>
      </c>
      <c r="I62" s="4">
        <f>VLOOKUP(H62,Values!$G$2:$H$17,2)</f>
        <v>15</v>
      </c>
      <c r="J62" s="15">
        <v>150</v>
      </c>
      <c r="K62" s="15">
        <v>165</v>
      </c>
      <c r="L62" s="28">
        <v>699</v>
      </c>
      <c r="M62" s="5">
        <v>4</v>
      </c>
      <c r="N62" s="7">
        <v>15.31</v>
      </c>
      <c r="O62" s="7">
        <v>9.6</v>
      </c>
      <c r="P62" s="5">
        <v>1264</v>
      </c>
      <c r="Q62" s="5">
        <v>89</v>
      </c>
      <c r="R62" s="5">
        <v>59</v>
      </c>
      <c r="S62" s="5">
        <v>36</v>
      </c>
    </row>
    <row r="63" spans="1:19" ht="18" customHeight="1" x14ac:dyDescent="0.15">
      <c r="A63" s="4">
        <v>62</v>
      </c>
      <c r="B63" s="63">
        <v>44341</v>
      </c>
      <c r="C63" s="66">
        <v>0.74236111111111114</v>
      </c>
      <c r="D63" s="69">
        <f t="shared" si="1"/>
        <v>44341.742361111108</v>
      </c>
      <c r="E63" s="13" t="s">
        <v>24</v>
      </c>
      <c r="F63" s="1">
        <f>VLOOKUP(E63,Values!$D$2:$E$8,2)</f>
        <v>3</v>
      </c>
      <c r="G63" s="5">
        <v>33</v>
      </c>
      <c r="H63" s="5" t="s">
        <v>31</v>
      </c>
      <c r="I63" s="4">
        <f>VLOOKUP(H63,Values!$G$2:$H$17,2)</f>
        <v>10</v>
      </c>
      <c r="J63" s="15">
        <v>124</v>
      </c>
      <c r="K63" s="15">
        <v>161</v>
      </c>
      <c r="L63" s="28">
        <v>219</v>
      </c>
      <c r="M63" s="5">
        <v>3</v>
      </c>
      <c r="N63" s="7">
        <v>6.77</v>
      </c>
      <c r="O63" s="7">
        <v>12.3</v>
      </c>
      <c r="P63" s="5">
        <v>341</v>
      </c>
      <c r="Q63" s="5">
        <v>91</v>
      </c>
      <c r="R63" s="5">
        <v>62</v>
      </c>
      <c r="S63" s="5">
        <v>38</v>
      </c>
    </row>
    <row r="64" spans="1:19" ht="18" customHeight="1" x14ac:dyDescent="0.15">
      <c r="A64" s="4">
        <v>63</v>
      </c>
      <c r="B64" s="63">
        <v>44341</v>
      </c>
      <c r="C64" s="66">
        <v>0.81458333333333333</v>
      </c>
      <c r="D64" s="69">
        <f t="shared" si="1"/>
        <v>44341.814583333333</v>
      </c>
      <c r="E64" s="13" t="s">
        <v>24</v>
      </c>
      <c r="F64" s="1">
        <f>VLOOKUP(E64,Values!$D$2:$E$8,2)</f>
        <v>3</v>
      </c>
      <c r="G64" s="5">
        <v>46</v>
      </c>
      <c r="H64" s="5" t="s">
        <v>31</v>
      </c>
      <c r="I64" s="4">
        <f>VLOOKUP(H64,Values!$G$2:$H$17,2)</f>
        <v>10</v>
      </c>
      <c r="J64" s="15">
        <v>124</v>
      </c>
      <c r="K64" s="15">
        <v>144</v>
      </c>
      <c r="L64" s="28">
        <v>273</v>
      </c>
      <c r="M64" s="5">
        <v>3</v>
      </c>
      <c r="N64" s="7">
        <v>9.6199999999999992</v>
      </c>
      <c r="O64" s="7">
        <v>12.7</v>
      </c>
      <c r="P64" s="5">
        <v>353</v>
      </c>
      <c r="Q64" s="5">
        <v>88</v>
      </c>
      <c r="R64" s="5">
        <v>60</v>
      </c>
      <c r="S64" s="5">
        <v>39</v>
      </c>
    </row>
    <row r="65" spans="1:19" ht="18" customHeight="1" x14ac:dyDescent="0.15">
      <c r="A65" s="4">
        <v>64</v>
      </c>
      <c r="B65" s="63">
        <v>44342</v>
      </c>
      <c r="C65" s="66">
        <v>0.47013888888888888</v>
      </c>
      <c r="D65" s="68">
        <f t="shared" si="1"/>
        <v>44342.470138888886</v>
      </c>
      <c r="E65" s="13" t="s">
        <v>23</v>
      </c>
      <c r="F65" s="1">
        <f>VLOOKUP(E65,Values!$D$2:$E$8,2)</f>
        <v>0</v>
      </c>
      <c r="G65" s="5">
        <v>48</v>
      </c>
      <c r="H65" s="5" t="s">
        <v>28</v>
      </c>
      <c r="I65" s="4">
        <f>VLOOKUP(H65,Values!$G$2:$H$17,2)</f>
        <v>0</v>
      </c>
      <c r="J65" s="15">
        <v>93</v>
      </c>
      <c r="K65" s="15">
        <v>115</v>
      </c>
      <c r="L65" s="28">
        <v>248</v>
      </c>
      <c r="M65" s="5">
        <v>1</v>
      </c>
      <c r="N65" s="7">
        <v>0</v>
      </c>
      <c r="O65" s="7">
        <v>0</v>
      </c>
      <c r="P65" s="5">
        <v>0</v>
      </c>
      <c r="Q65" s="5">
        <v>88</v>
      </c>
      <c r="R65" s="5">
        <v>59</v>
      </c>
      <c r="S65" s="5">
        <v>37</v>
      </c>
    </row>
    <row r="66" spans="1:19" ht="18" customHeight="1" x14ac:dyDescent="0.15">
      <c r="A66" s="4">
        <v>65</v>
      </c>
      <c r="B66" s="63">
        <v>44344</v>
      </c>
      <c r="C66" s="66">
        <v>0.78888888888888886</v>
      </c>
      <c r="D66" s="68">
        <f t="shared" ref="D66:D97" si="2">B66+C66</f>
        <v>44344.788888888892</v>
      </c>
      <c r="E66" s="1" t="s">
        <v>225</v>
      </c>
      <c r="F66" s="1">
        <f>VLOOKUP(E66,Values!$D$2:$E$8,2)</f>
        <v>6</v>
      </c>
      <c r="G66" s="5">
        <v>106</v>
      </c>
      <c r="H66" s="5" t="s">
        <v>33</v>
      </c>
      <c r="I66" s="4">
        <f>VLOOKUP(H66,Values!$G$2:$H$17,2)</f>
        <v>6</v>
      </c>
      <c r="J66" s="15">
        <v>118</v>
      </c>
      <c r="K66" s="15">
        <v>155</v>
      </c>
      <c r="L66" s="28">
        <v>767</v>
      </c>
      <c r="M66" s="5">
        <v>2</v>
      </c>
      <c r="N66" s="7">
        <v>6.44</v>
      </c>
      <c r="O66" s="7">
        <v>3.6496350364964001</v>
      </c>
      <c r="P66" s="5">
        <v>1035</v>
      </c>
      <c r="Q66" s="5">
        <v>72</v>
      </c>
      <c r="R66" s="5">
        <v>68</v>
      </c>
      <c r="S66" s="5">
        <v>87</v>
      </c>
    </row>
    <row r="67" spans="1:19" ht="18" customHeight="1" x14ac:dyDescent="0.15">
      <c r="A67" s="4">
        <v>66</v>
      </c>
      <c r="B67" s="63">
        <v>44344</v>
      </c>
      <c r="C67" s="66">
        <v>0.78888888888888886</v>
      </c>
      <c r="D67" s="69">
        <f t="shared" si="2"/>
        <v>44344.788888888892</v>
      </c>
      <c r="E67" s="1" t="s">
        <v>224</v>
      </c>
      <c r="F67" s="1">
        <f>VLOOKUP(E67,Values!$D$2:$E$8,2)</f>
        <v>2</v>
      </c>
      <c r="G67" s="5">
        <v>19</v>
      </c>
      <c r="H67" s="5" t="s">
        <v>33</v>
      </c>
      <c r="I67" s="4">
        <f>VLOOKUP(H67,Values!$G$2:$H$17,2)</f>
        <v>6</v>
      </c>
      <c r="J67" s="15">
        <v>143</v>
      </c>
      <c r="K67" s="15">
        <v>154</v>
      </c>
      <c r="L67" s="28">
        <v>253</v>
      </c>
      <c r="M67" s="5">
        <v>4</v>
      </c>
      <c r="N67" s="7">
        <v>1.61</v>
      </c>
      <c r="O67" s="7">
        <v>5.1063829787234001</v>
      </c>
      <c r="P67" s="5">
        <v>53</v>
      </c>
      <c r="Q67" s="5">
        <v>74</v>
      </c>
      <c r="R67" s="5">
        <v>68</v>
      </c>
      <c r="S67" s="5">
        <v>82</v>
      </c>
    </row>
    <row r="68" spans="1:19" ht="18" customHeight="1" x14ac:dyDescent="0.15">
      <c r="A68" s="4">
        <v>67</v>
      </c>
      <c r="B68" s="63">
        <v>44345</v>
      </c>
      <c r="C68" s="66">
        <v>0.47013888888888888</v>
      </c>
      <c r="D68" s="68">
        <f t="shared" si="2"/>
        <v>44345.470138888886</v>
      </c>
      <c r="E68" s="13" t="s">
        <v>23</v>
      </c>
      <c r="F68" s="1">
        <f>VLOOKUP(E68,Values!$D$2:$E$8,2)</f>
        <v>0</v>
      </c>
      <c r="G68" s="5">
        <v>76</v>
      </c>
      <c r="H68" s="5" t="s">
        <v>66</v>
      </c>
      <c r="I68" s="4">
        <f>VLOOKUP(H68,Values!$G$2:$H$17,2)</f>
        <v>11</v>
      </c>
      <c r="J68" s="15">
        <v>109</v>
      </c>
      <c r="K68" s="15">
        <v>140</v>
      </c>
      <c r="L68" s="28">
        <v>476</v>
      </c>
      <c r="M68" s="5">
        <v>2</v>
      </c>
      <c r="N68" s="7">
        <v>0</v>
      </c>
      <c r="O68" s="7">
        <v>0</v>
      </c>
      <c r="P68" s="5">
        <v>0</v>
      </c>
      <c r="Q68" s="5">
        <v>90</v>
      </c>
      <c r="R68" s="5">
        <v>51</v>
      </c>
      <c r="S68" s="5">
        <v>59</v>
      </c>
    </row>
    <row r="69" spans="1:19" ht="18" customHeight="1" x14ac:dyDescent="0.15">
      <c r="A69" s="4">
        <v>68</v>
      </c>
      <c r="B69" s="63">
        <v>44346</v>
      </c>
      <c r="C69" s="66">
        <v>0.4770833333333333</v>
      </c>
      <c r="D69" s="68">
        <f t="shared" si="2"/>
        <v>44346.477083333331</v>
      </c>
      <c r="E69" s="13" t="s">
        <v>23</v>
      </c>
      <c r="F69" s="1">
        <f>VLOOKUP(E69,Values!$D$2:$E$8,2)</f>
        <v>0</v>
      </c>
      <c r="G69" s="5">
        <v>86</v>
      </c>
      <c r="H69" s="8" t="s">
        <v>66</v>
      </c>
      <c r="I69" s="4">
        <f>VLOOKUP(H69,Values!$G$2:$H$17,2)</f>
        <v>11</v>
      </c>
      <c r="J69" s="15">
        <v>114</v>
      </c>
      <c r="K69" s="15">
        <v>148</v>
      </c>
      <c r="L69" s="28">
        <v>543</v>
      </c>
      <c r="M69" s="5">
        <v>2</v>
      </c>
      <c r="N69" s="7">
        <v>0</v>
      </c>
      <c r="O69" s="7">
        <v>0</v>
      </c>
      <c r="P69" s="5">
        <v>0</v>
      </c>
      <c r="Q69" s="5">
        <v>90</v>
      </c>
      <c r="R69" s="5">
        <v>47</v>
      </c>
      <c r="S69" s="5">
        <v>49</v>
      </c>
    </row>
    <row r="70" spans="1:19" ht="18" customHeight="1" x14ac:dyDescent="0.15">
      <c r="A70" s="4">
        <v>69</v>
      </c>
      <c r="B70" s="63">
        <v>44347</v>
      </c>
      <c r="C70" s="66">
        <v>0.38125000000000003</v>
      </c>
      <c r="D70" s="69">
        <f t="shared" si="2"/>
        <v>44347.381249999999</v>
      </c>
      <c r="E70" s="1" t="s">
        <v>224</v>
      </c>
      <c r="F70" s="1">
        <f>VLOOKUP(E70,Values!$D$2:$E$8,2)</f>
        <v>2</v>
      </c>
      <c r="G70" s="5">
        <v>153</v>
      </c>
      <c r="H70" s="8" t="s">
        <v>33</v>
      </c>
      <c r="I70" s="4">
        <f>VLOOKUP(H70,Values!$G$2:$H$17,2)</f>
        <v>6</v>
      </c>
      <c r="J70" s="15">
        <v>122</v>
      </c>
      <c r="K70" s="15">
        <v>159</v>
      </c>
      <c r="L70" s="28">
        <v>1597</v>
      </c>
      <c r="M70" s="5">
        <v>3</v>
      </c>
      <c r="N70" s="7">
        <v>10.050000000000001</v>
      </c>
      <c r="O70" s="7">
        <v>3.9292730844794002</v>
      </c>
      <c r="P70" s="5">
        <v>1045</v>
      </c>
      <c r="Q70" s="5">
        <v>59</v>
      </c>
      <c r="R70" s="5">
        <v>46</v>
      </c>
      <c r="S70" s="5">
        <v>62</v>
      </c>
    </row>
    <row r="71" spans="1:19" ht="18" customHeight="1" x14ac:dyDescent="0.15">
      <c r="A71" s="4">
        <v>70</v>
      </c>
      <c r="B71" s="63">
        <v>44349</v>
      </c>
      <c r="C71" s="66">
        <v>0.53819444444444442</v>
      </c>
      <c r="D71" s="69">
        <f t="shared" si="2"/>
        <v>44349.538194444445</v>
      </c>
      <c r="E71" s="13" t="s">
        <v>23</v>
      </c>
      <c r="F71" s="1">
        <f>VLOOKUP(E71,Values!$D$2:$E$8,2)</f>
        <v>0</v>
      </c>
      <c r="G71" s="5">
        <v>48</v>
      </c>
      <c r="H71" s="8" t="s">
        <v>28</v>
      </c>
      <c r="I71" s="4">
        <f>VLOOKUP(H71,Values!$G$2:$H$17,2)</f>
        <v>0</v>
      </c>
      <c r="J71" s="15">
        <v>95</v>
      </c>
      <c r="K71" s="15">
        <v>115</v>
      </c>
      <c r="L71" s="28">
        <v>273</v>
      </c>
      <c r="M71" s="5">
        <v>1</v>
      </c>
      <c r="N71" s="7">
        <v>0</v>
      </c>
      <c r="O71" s="7">
        <v>0</v>
      </c>
      <c r="P71" s="5">
        <v>0</v>
      </c>
      <c r="Q71" s="5">
        <v>71</v>
      </c>
      <c r="R71" s="5">
        <v>64</v>
      </c>
      <c r="S71" s="5">
        <v>65</v>
      </c>
    </row>
    <row r="72" spans="1:19" ht="18" customHeight="1" x14ac:dyDescent="0.15">
      <c r="A72" s="4">
        <v>71</v>
      </c>
      <c r="B72" s="63">
        <v>44350</v>
      </c>
      <c r="C72" s="66">
        <v>0.53194444444444444</v>
      </c>
      <c r="D72" s="69">
        <f t="shared" si="2"/>
        <v>44350.531944444447</v>
      </c>
      <c r="E72" s="13" t="s">
        <v>23</v>
      </c>
      <c r="F72" s="1">
        <f>VLOOKUP(E72,Values!$D$2:$E$8,2)</f>
        <v>0</v>
      </c>
      <c r="G72" s="5">
        <v>38</v>
      </c>
      <c r="H72" s="8" t="s">
        <v>28</v>
      </c>
      <c r="I72" s="4">
        <f>VLOOKUP(H72,Values!$G$2:$H$17,2)</f>
        <v>0</v>
      </c>
      <c r="J72" s="15">
        <v>94</v>
      </c>
      <c r="K72" s="15">
        <v>117</v>
      </c>
      <c r="L72" s="28">
        <v>206</v>
      </c>
      <c r="M72" s="5">
        <v>1</v>
      </c>
      <c r="N72" s="7">
        <v>0</v>
      </c>
      <c r="O72" s="7">
        <v>0</v>
      </c>
      <c r="P72" s="5">
        <v>0</v>
      </c>
      <c r="Q72" s="5">
        <v>67</v>
      </c>
      <c r="R72" s="5">
        <v>65</v>
      </c>
      <c r="S72" s="5">
        <v>65</v>
      </c>
    </row>
    <row r="73" spans="1:19" ht="18" customHeight="1" x14ac:dyDescent="0.15">
      <c r="A73" s="4">
        <v>72</v>
      </c>
      <c r="B73" s="63">
        <v>44350</v>
      </c>
      <c r="C73" s="66">
        <v>0.21458333333333335</v>
      </c>
      <c r="D73" s="69">
        <f t="shared" si="2"/>
        <v>44350.214583333334</v>
      </c>
      <c r="E73" s="13" t="s">
        <v>24</v>
      </c>
      <c r="F73" s="1">
        <f>VLOOKUP(E73,Values!$D$2:$E$8,2)</f>
        <v>3</v>
      </c>
      <c r="G73" s="5">
        <v>44</v>
      </c>
      <c r="H73" s="8" t="s">
        <v>31</v>
      </c>
      <c r="I73" s="4">
        <f>VLOOKUP(H73,Values!$G$2:$H$17,2)</f>
        <v>10</v>
      </c>
      <c r="J73" s="15">
        <v>108</v>
      </c>
      <c r="K73" s="15">
        <v>160</v>
      </c>
      <c r="L73" s="28">
        <v>263</v>
      </c>
      <c r="M73" s="5">
        <v>2</v>
      </c>
      <c r="N73" s="7">
        <v>8.51</v>
      </c>
      <c r="O73" s="7">
        <v>11.6</v>
      </c>
      <c r="P73" s="5">
        <v>346</v>
      </c>
      <c r="Q73" s="5">
        <v>72</v>
      </c>
      <c r="R73" s="5">
        <v>68</v>
      </c>
      <c r="S73" s="5">
        <v>87</v>
      </c>
    </row>
    <row r="74" spans="1:19" ht="18" customHeight="1" x14ac:dyDescent="0.15">
      <c r="A74" s="4">
        <v>73</v>
      </c>
      <c r="B74" s="63">
        <v>44350</v>
      </c>
      <c r="C74" s="66">
        <v>0.29583333333333334</v>
      </c>
      <c r="D74" s="69">
        <f t="shared" si="2"/>
        <v>44350.29583333333</v>
      </c>
      <c r="E74" s="13" t="s">
        <v>24</v>
      </c>
      <c r="F74" s="1">
        <f>VLOOKUP(E74,Values!$D$2:$E$8,2)</f>
        <v>3</v>
      </c>
      <c r="G74" s="5">
        <v>49</v>
      </c>
      <c r="H74" s="8" t="s">
        <v>31</v>
      </c>
      <c r="I74" s="4">
        <f>VLOOKUP(H74,Values!$G$2:$H$17,2)</f>
        <v>10</v>
      </c>
      <c r="J74" s="15">
        <v>111</v>
      </c>
      <c r="K74" s="15">
        <v>139</v>
      </c>
      <c r="L74" s="28">
        <v>231</v>
      </c>
      <c r="M74" s="5">
        <v>2</v>
      </c>
      <c r="N74" s="7">
        <v>9.86</v>
      </c>
      <c r="O74" s="7">
        <v>12.1</v>
      </c>
      <c r="P74" s="5">
        <v>225</v>
      </c>
      <c r="Q74" s="5">
        <v>75</v>
      </c>
      <c r="R74" s="5">
        <v>69</v>
      </c>
      <c r="S74" s="5">
        <v>82</v>
      </c>
    </row>
    <row r="75" spans="1:19" ht="18" customHeight="1" x14ac:dyDescent="0.15">
      <c r="A75" s="4">
        <v>74</v>
      </c>
      <c r="B75" s="63">
        <v>44351</v>
      </c>
      <c r="C75" s="66">
        <v>0.78749999999999998</v>
      </c>
      <c r="D75" s="69">
        <f t="shared" si="2"/>
        <v>44351.787499999999</v>
      </c>
      <c r="E75" s="1" t="s">
        <v>225</v>
      </c>
      <c r="F75" s="1">
        <f>VLOOKUP(E75,Values!$D$2:$E$8,2)</f>
        <v>6</v>
      </c>
      <c r="G75" s="5">
        <v>78</v>
      </c>
      <c r="H75" s="8" t="s">
        <v>90</v>
      </c>
      <c r="I75" s="4">
        <f>VLOOKUP(H75,Values!$G$2:$H$17,2)</f>
        <v>2</v>
      </c>
      <c r="J75" s="15">
        <v>99</v>
      </c>
      <c r="K75" s="15">
        <v>123</v>
      </c>
      <c r="L75" s="28">
        <v>449</v>
      </c>
      <c r="M75" s="5">
        <v>1</v>
      </c>
      <c r="N75" s="7">
        <v>4.3499999999999996</v>
      </c>
      <c r="O75" s="7">
        <v>3.2967032967033001</v>
      </c>
      <c r="P75" s="5">
        <v>396</v>
      </c>
      <c r="Q75" s="5">
        <v>84</v>
      </c>
      <c r="R75" s="5">
        <v>58</v>
      </c>
      <c r="S75" s="5">
        <v>41</v>
      </c>
    </row>
    <row r="76" spans="1:19" ht="18" customHeight="1" x14ac:dyDescent="0.15">
      <c r="A76" s="4">
        <v>75</v>
      </c>
      <c r="B76" s="63">
        <v>44352</v>
      </c>
      <c r="C76" s="66">
        <v>0.39930555555555558</v>
      </c>
      <c r="D76" s="69">
        <f t="shared" si="2"/>
        <v>44352.399305555555</v>
      </c>
      <c r="E76" s="13" t="s">
        <v>23</v>
      </c>
      <c r="F76" s="1">
        <f>VLOOKUP(E76,Values!$D$2:$E$8,2)</f>
        <v>0</v>
      </c>
      <c r="G76" s="5">
        <v>64</v>
      </c>
      <c r="H76" s="8" t="s">
        <v>66</v>
      </c>
      <c r="I76" s="4">
        <f>VLOOKUP(H76,Values!$G$2:$H$17,2)</f>
        <v>11</v>
      </c>
      <c r="J76" s="15">
        <v>112</v>
      </c>
      <c r="K76" s="15">
        <v>146</v>
      </c>
      <c r="L76" s="28">
        <v>419</v>
      </c>
      <c r="M76" s="5">
        <v>2</v>
      </c>
      <c r="N76" s="7">
        <v>0</v>
      </c>
      <c r="O76" s="7">
        <v>0</v>
      </c>
      <c r="P76" s="5">
        <v>0</v>
      </c>
      <c r="Q76" s="5">
        <v>90</v>
      </c>
      <c r="R76" s="5">
        <v>65</v>
      </c>
      <c r="S76" s="5">
        <v>81</v>
      </c>
    </row>
    <row r="77" spans="1:19" ht="18" customHeight="1" x14ac:dyDescent="0.15">
      <c r="A77" s="4">
        <v>76</v>
      </c>
      <c r="B77" s="63">
        <v>44352</v>
      </c>
      <c r="C77" s="66">
        <v>0.41111111111111115</v>
      </c>
      <c r="D77" s="69">
        <f t="shared" si="2"/>
        <v>44352.411111111112</v>
      </c>
      <c r="E77" s="1" t="s">
        <v>224</v>
      </c>
      <c r="F77" s="1">
        <f>VLOOKUP(E77,Values!$D$2:$E$8,2)</f>
        <v>2</v>
      </c>
      <c r="G77" s="5">
        <v>172</v>
      </c>
      <c r="H77" s="8" t="s">
        <v>30</v>
      </c>
      <c r="I77" s="4">
        <f>VLOOKUP(H77,Values!$G$2:$H$17,2)</f>
        <v>12</v>
      </c>
      <c r="J77" s="15">
        <v>135</v>
      </c>
      <c r="K77" s="15">
        <v>170</v>
      </c>
      <c r="L77" s="28">
        <v>1747</v>
      </c>
      <c r="M77" s="5">
        <v>3</v>
      </c>
      <c r="N77" s="7">
        <v>11</v>
      </c>
      <c r="O77" s="7">
        <v>3.8216560509553998</v>
      </c>
      <c r="P77" s="5">
        <v>1549</v>
      </c>
      <c r="Q77" s="5">
        <v>79</v>
      </c>
      <c r="R77" s="5">
        <v>64</v>
      </c>
      <c r="S77" s="5">
        <v>60</v>
      </c>
    </row>
    <row r="78" spans="1:19" ht="18" customHeight="1" x14ac:dyDescent="0.15">
      <c r="A78" s="4">
        <v>77</v>
      </c>
      <c r="B78" s="63">
        <v>44354</v>
      </c>
      <c r="C78" s="66">
        <v>0.54166666666666663</v>
      </c>
      <c r="D78" s="69">
        <f t="shared" si="2"/>
        <v>44354.541666666664</v>
      </c>
      <c r="E78" s="13" t="s">
        <v>23</v>
      </c>
      <c r="F78" s="1">
        <f>VLOOKUP(E78,Values!$D$2:$E$8,2)</f>
        <v>0</v>
      </c>
      <c r="G78" s="5">
        <v>48</v>
      </c>
      <c r="H78" s="8" t="s">
        <v>28</v>
      </c>
      <c r="I78" s="4">
        <f>VLOOKUP(H78,Values!$G$2:$H$17,2)</f>
        <v>0</v>
      </c>
      <c r="J78" s="15">
        <v>99</v>
      </c>
      <c r="K78" s="15">
        <v>122</v>
      </c>
      <c r="L78" s="28">
        <v>295</v>
      </c>
      <c r="M78" s="5">
        <v>1</v>
      </c>
      <c r="N78" s="7">
        <v>0</v>
      </c>
      <c r="O78" s="7">
        <v>0</v>
      </c>
      <c r="P78" s="5">
        <v>0</v>
      </c>
      <c r="Q78" s="5">
        <v>74</v>
      </c>
      <c r="R78" s="5">
        <v>70</v>
      </c>
      <c r="S78" s="5">
        <v>65</v>
      </c>
    </row>
    <row r="79" spans="1:19" ht="18" customHeight="1" x14ac:dyDescent="0.15">
      <c r="A79" s="4">
        <v>78</v>
      </c>
      <c r="B79" s="63">
        <v>44354</v>
      </c>
      <c r="C79" s="66">
        <v>0.71805555555555556</v>
      </c>
      <c r="D79" s="69">
        <f t="shared" si="2"/>
        <v>44354.718055555553</v>
      </c>
      <c r="E79" s="13" t="s">
        <v>26</v>
      </c>
      <c r="F79" s="1">
        <f>VLOOKUP(E79,Values!$D$2:$E$8,2)</f>
        <v>1</v>
      </c>
      <c r="G79" s="5">
        <v>82</v>
      </c>
      <c r="H79" s="8" t="s">
        <v>31</v>
      </c>
      <c r="I79" s="4">
        <f>VLOOKUP(H79,Values!$G$2:$H$17,2)</f>
        <v>10</v>
      </c>
      <c r="J79" s="15">
        <v>144</v>
      </c>
      <c r="K79" s="15">
        <v>171</v>
      </c>
      <c r="L79" s="28">
        <v>1149</v>
      </c>
      <c r="M79" s="5">
        <v>4</v>
      </c>
      <c r="N79" s="7">
        <v>7.22</v>
      </c>
      <c r="O79" s="7">
        <v>5.2401746724890996</v>
      </c>
      <c r="P79" s="5">
        <v>77</v>
      </c>
      <c r="Q79" s="5">
        <v>87</v>
      </c>
      <c r="R79" s="5">
        <v>69</v>
      </c>
      <c r="S79" s="5">
        <v>55</v>
      </c>
    </row>
    <row r="80" spans="1:19" ht="18" customHeight="1" x14ac:dyDescent="0.15">
      <c r="A80" s="4">
        <v>79</v>
      </c>
      <c r="B80" s="63">
        <v>44355</v>
      </c>
      <c r="C80" s="66">
        <v>0.72152777777777777</v>
      </c>
      <c r="D80" s="69">
        <f t="shared" si="2"/>
        <v>44355.72152777778</v>
      </c>
      <c r="E80" s="1" t="s">
        <v>225</v>
      </c>
      <c r="F80" s="1">
        <f>VLOOKUP(E80,Values!$D$2:$E$8,2)</f>
        <v>6</v>
      </c>
      <c r="G80" s="5">
        <v>120</v>
      </c>
      <c r="H80" s="8" t="s">
        <v>33</v>
      </c>
      <c r="I80" s="4">
        <f>VLOOKUP(H80,Values!$G$2:$H$17,2)</f>
        <v>6</v>
      </c>
      <c r="J80" s="15">
        <v>109</v>
      </c>
      <c r="K80" s="15">
        <v>148</v>
      </c>
      <c r="L80" s="28">
        <v>1130</v>
      </c>
      <c r="M80" s="5">
        <v>2</v>
      </c>
      <c r="N80" s="7">
        <v>7.11</v>
      </c>
      <c r="O80" s="7">
        <v>3.5398230088495999</v>
      </c>
      <c r="P80" s="5">
        <v>109</v>
      </c>
      <c r="Q80" s="5">
        <v>86</v>
      </c>
      <c r="R80" s="5">
        <v>69</v>
      </c>
      <c r="S80" s="5">
        <v>57</v>
      </c>
    </row>
    <row r="81" spans="1:19" ht="18" customHeight="1" x14ac:dyDescent="0.15">
      <c r="A81" s="4">
        <v>80</v>
      </c>
      <c r="B81" s="63">
        <v>44357</v>
      </c>
      <c r="C81" s="66">
        <v>0.53541666666666665</v>
      </c>
      <c r="D81" s="69">
        <f t="shared" si="2"/>
        <v>44357.535416666666</v>
      </c>
      <c r="E81" s="13" t="s">
        <v>23</v>
      </c>
      <c r="F81" s="1">
        <f>VLOOKUP(E81,Values!$D$2:$E$8,2)</f>
        <v>0</v>
      </c>
      <c r="G81" s="5">
        <v>48</v>
      </c>
      <c r="H81" s="8" t="s">
        <v>28</v>
      </c>
      <c r="I81" s="4">
        <f>VLOOKUP(H81,Values!$G$2:$H$17,2)</f>
        <v>0</v>
      </c>
      <c r="J81" s="15">
        <v>99</v>
      </c>
      <c r="K81" s="15">
        <v>123</v>
      </c>
      <c r="L81" s="28">
        <v>296</v>
      </c>
      <c r="M81" s="5">
        <v>1</v>
      </c>
      <c r="N81" s="7">
        <v>0</v>
      </c>
      <c r="O81" s="7">
        <v>0</v>
      </c>
      <c r="P81" s="5">
        <v>0</v>
      </c>
      <c r="Q81" s="8">
        <v>78</v>
      </c>
      <c r="R81" s="5">
        <v>69</v>
      </c>
      <c r="S81" s="5">
        <v>65</v>
      </c>
    </row>
    <row r="82" spans="1:19" ht="18" customHeight="1" x14ac:dyDescent="0.15">
      <c r="A82" s="4">
        <v>81</v>
      </c>
      <c r="B82" s="63">
        <v>44357</v>
      </c>
      <c r="C82" s="66">
        <v>0.83819444444444446</v>
      </c>
      <c r="D82" s="69">
        <f t="shared" si="2"/>
        <v>44357.838194444441</v>
      </c>
      <c r="E82" s="1" t="s">
        <v>225</v>
      </c>
      <c r="F82" s="1">
        <f>VLOOKUP(E82,Values!$D$2:$E$8,2)</f>
        <v>6</v>
      </c>
      <c r="G82" s="5">
        <v>109</v>
      </c>
      <c r="H82" s="8" t="s">
        <v>33</v>
      </c>
      <c r="I82" s="4">
        <f>VLOOKUP(H82,Values!$G$2:$H$17,2)</f>
        <v>6</v>
      </c>
      <c r="J82" s="15">
        <v>112</v>
      </c>
      <c r="K82" s="15">
        <v>146</v>
      </c>
      <c r="L82" s="28">
        <v>641</v>
      </c>
      <c r="M82" s="5">
        <v>2</v>
      </c>
      <c r="N82" s="7">
        <v>6.32</v>
      </c>
      <c r="O82" s="7">
        <v>3.4843205574913001</v>
      </c>
      <c r="P82" s="5">
        <v>744</v>
      </c>
      <c r="Q82" s="5">
        <v>74</v>
      </c>
      <c r="R82" s="5">
        <v>70</v>
      </c>
      <c r="S82" s="5">
        <v>87</v>
      </c>
    </row>
    <row r="83" spans="1:19" ht="18" customHeight="1" x14ac:dyDescent="0.15">
      <c r="A83" s="4">
        <v>82</v>
      </c>
      <c r="B83" s="63">
        <v>44359</v>
      </c>
      <c r="C83" s="66">
        <v>0.40347222222222223</v>
      </c>
      <c r="D83" s="69">
        <f t="shared" si="2"/>
        <v>44359.40347222222</v>
      </c>
      <c r="E83" s="13" t="s">
        <v>23</v>
      </c>
      <c r="F83" s="1">
        <f>VLOOKUP(E83,Values!$D$2:$E$8,2)</f>
        <v>0</v>
      </c>
      <c r="G83" s="5">
        <v>69</v>
      </c>
      <c r="H83" s="8" t="s">
        <v>66</v>
      </c>
      <c r="I83" s="4">
        <f>VLOOKUP(H83,Values!$G$2:$H$17,2)</f>
        <v>11</v>
      </c>
      <c r="J83" s="15">
        <v>109</v>
      </c>
      <c r="K83" s="15">
        <v>150</v>
      </c>
      <c r="L83" s="28">
        <v>453</v>
      </c>
      <c r="M83" s="5">
        <v>2</v>
      </c>
      <c r="N83" s="7">
        <v>0</v>
      </c>
      <c r="O83" s="7">
        <v>0</v>
      </c>
      <c r="P83" s="5">
        <v>0</v>
      </c>
      <c r="Q83" s="5">
        <v>90</v>
      </c>
      <c r="R83" s="5">
        <v>72</v>
      </c>
      <c r="S83" s="5">
        <v>74</v>
      </c>
    </row>
    <row r="84" spans="1:19" ht="18" customHeight="1" x14ac:dyDescent="0.15">
      <c r="A84" s="4">
        <v>83</v>
      </c>
      <c r="B84" s="63">
        <v>44359</v>
      </c>
      <c r="C84" s="66">
        <v>0.41041666666666665</v>
      </c>
      <c r="D84" s="69">
        <f t="shared" si="2"/>
        <v>44359.410416666666</v>
      </c>
      <c r="E84" s="1" t="s">
        <v>224</v>
      </c>
      <c r="F84" s="1">
        <f>VLOOKUP(E84,Values!$D$2:$E$8,2)</f>
        <v>2</v>
      </c>
      <c r="G84" s="5">
        <v>194</v>
      </c>
      <c r="H84" s="8" t="s">
        <v>30</v>
      </c>
      <c r="I84" s="4">
        <f>VLOOKUP(H84,Values!$G$2:$H$17,2)</f>
        <v>12</v>
      </c>
      <c r="J84" s="15">
        <v>138</v>
      </c>
      <c r="K84" s="15">
        <v>170</v>
      </c>
      <c r="L84" s="28">
        <v>1944</v>
      </c>
      <c r="M84" s="5">
        <v>3</v>
      </c>
      <c r="N84" s="7">
        <v>12.24</v>
      </c>
      <c r="O84" s="7">
        <v>3.7759597230963</v>
      </c>
      <c r="P84" s="5">
        <v>1759</v>
      </c>
      <c r="Q84" s="5">
        <v>88</v>
      </c>
      <c r="R84" s="5">
        <v>70</v>
      </c>
      <c r="S84" s="5">
        <v>55</v>
      </c>
    </row>
    <row r="85" spans="1:19" ht="18" customHeight="1" x14ac:dyDescent="0.15">
      <c r="A85" s="4">
        <v>84</v>
      </c>
      <c r="B85" s="63">
        <v>44361</v>
      </c>
      <c r="C85" s="66">
        <v>0.62152777777777779</v>
      </c>
      <c r="D85" s="69">
        <f t="shared" si="2"/>
        <v>44361.621527777781</v>
      </c>
      <c r="E85" s="13" t="s">
        <v>26</v>
      </c>
      <c r="F85" s="1">
        <f>VLOOKUP(E85,Values!$D$2:$E$8,2)</f>
        <v>1</v>
      </c>
      <c r="G85" s="5">
        <v>28</v>
      </c>
      <c r="H85" s="8" t="s">
        <v>92</v>
      </c>
      <c r="I85" s="4">
        <f>VLOOKUP(H85,Values!$G$2:$H$17,2)</f>
        <v>7</v>
      </c>
      <c r="J85" s="15">
        <v>148</v>
      </c>
      <c r="K85" s="15">
        <v>165</v>
      </c>
      <c r="L85" s="28">
        <v>474</v>
      </c>
      <c r="M85" s="5">
        <v>4</v>
      </c>
      <c r="N85" s="7">
        <v>3.03</v>
      </c>
      <c r="O85" s="7">
        <v>6.5005417118092996</v>
      </c>
      <c r="P85" s="5">
        <v>165</v>
      </c>
      <c r="Q85" s="5">
        <v>87</v>
      </c>
      <c r="R85" s="5">
        <v>64</v>
      </c>
      <c r="S85" s="5">
        <v>46</v>
      </c>
    </row>
    <row r="86" spans="1:19" ht="18" customHeight="1" x14ac:dyDescent="0.15">
      <c r="A86" s="4">
        <v>85</v>
      </c>
      <c r="B86" s="63">
        <v>44362</v>
      </c>
      <c r="C86" s="66">
        <v>0.59583333333333333</v>
      </c>
      <c r="D86" s="69">
        <f t="shared" si="2"/>
        <v>44362.595833333333</v>
      </c>
      <c r="E86" s="1" t="s">
        <v>224</v>
      </c>
      <c r="F86" s="1">
        <f>VLOOKUP(E86,Values!$D$2:$E$8,2)</f>
        <v>2</v>
      </c>
      <c r="G86" s="5">
        <v>48</v>
      </c>
      <c r="H86" s="8" t="s">
        <v>93</v>
      </c>
      <c r="I86" s="4">
        <f>VLOOKUP(H86,Values!$G$2:$H$17,2)</f>
        <v>8</v>
      </c>
      <c r="J86" s="15">
        <v>145</v>
      </c>
      <c r="K86" s="15">
        <v>165</v>
      </c>
      <c r="L86" s="28">
        <v>681</v>
      </c>
      <c r="M86" s="5">
        <v>4</v>
      </c>
      <c r="N86" s="7">
        <v>3.34</v>
      </c>
      <c r="O86" s="7">
        <v>4.2164441321151997</v>
      </c>
      <c r="P86" s="5">
        <v>915</v>
      </c>
      <c r="Q86" s="5">
        <v>80</v>
      </c>
      <c r="R86" s="5">
        <v>52</v>
      </c>
      <c r="S86" s="5">
        <v>38</v>
      </c>
    </row>
    <row r="87" spans="1:19" ht="18" customHeight="1" x14ac:dyDescent="0.15">
      <c r="A87" s="4">
        <v>86</v>
      </c>
      <c r="B87" s="63">
        <v>44363</v>
      </c>
      <c r="C87" s="66">
        <v>0.6645833333333333</v>
      </c>
      <c r="D87" s="69">
        <f t="shared" si="2"/>
        <v>44363.664583333331</v>
      </c>
      <c r="E87" s="1" t="s">
        <v>224</v>
      </c>
      <c r="F87" s="1">
        <f>VLOOKUP(E87,Values!$D$2:$E$8,2)</f>
        <v>2</v>
      </c>
      <c r="G87" s="5">
        <v>40</v>
      </c>
      <c r="H87" s="8" t="s">
        <v>93</v>
      </c>
      <c r="I87" s="4">
        <f>VLOOKUP(H87,Values!$G$2:$H$17,2)</f>
        <v>8</v>
      </c>
      <c r="J87" s="15">
        <v>149</v>
      </c>
      <c r="K87" s="15">
        <v>165</v>
      </c>
      <c r="L87" s="28">
        <v>508</v>
      </c>
      <c r="M87" s="5">
        <v>4</v>
      </c>
      <c r="N87" s="7">
        <v>3.45</v>
      </c>
      <c r="O87" s="7">
        <v>5.1369863013699</v>
      </c>
      <c r="P87" s="5">
        <v>488</v>
      </c>
      <c r="Q87" s="5">
        <v>79</v>
      </c>
      <c r="R87" s="5">
        <v>49</v>
      </c>
      <c r="S87" s="5">
        <v>35</v>
      </c>
    </row>
    <row r="88" spans="1:19" ht="18" customHeight="1" x14ac:dyDescent="0.15">
      <c r="A88" s="4">
        <v>87</v>
      </c>
      <c r="B88" s="63">
        <v>44364</v>
      </c>
      <c r="C88" s="66">
        <v>0.59236111111111112</v>
      </c>
      <c r="D88" s="69">
        <f t="shared" si="2"/>
        <v>44364.592361111114</v>
      </c>
      <c r="E88" s="1" t="s">
        <v>224</v>
      </c>
      <c r="F88" s="1">
        <f>VLOOKUP(E88,Values!$D$2:$E$8,2)</f>
        <v>2</v>
      </c>
      <c r="G88" s="5">
        <v>46</v>
      </c>
      <c r="H88" s="8" t="s">
        <v>93</v>
      </c>
      <c r="I88" s="4">
        <f>VLOOKUP(H88,Values!$G$2:$H$17,2)</f>
        <v>8</v>
      </c>
      <c r="J88" s="15">
        <v>148</v>
      </c>
      <c r="K88" s="15">
        <v>161</v>
      </c>
      <c r="L88" s="28">
        <v>589</v>
      </c>
      <c r="M88" s="5">
        <v>4</v>
      </c>
      <c r="N88" s="7">
        <v>4.03</v>
      </c>
      <c r="O88" s="7">
        <v>5.20381613183</v>
      </c>
      <c r="P88" s="5">
        <v>488</v>
      </c>
      <c r="Q88" s="5">
        <v>79</v>
      </c>
      <c r="R88" s="5">
        <v>48</v>
      </c>
      <c r="S88" s="5">
        <v>34</v>
      </c>
    </row>
    <row r="89" spans="1:19" ht="18" customHeight="1" x14ac:dyDescent="0.15">
      <c r="A89" s="4">
        <v>88</v>
      </c>
      <c r="B89" s="63">
        <v>44365</v>
      </c>
      <c r="C89" s="66">
        <v>0.43611111111111112</v>
      </c>
      <c r="D89" s="69">
        <f t="shared" si="2"/>
        <v>44365.436111111114</v>
      </c>
      <c r="E89" s="1" t="s">
        <v>224</v>
      </c>
      <c r="F89" s="1">
        <f>VLOOKUP(E89,Values!$D$2:$E$8,2)</f>
        <v>2</v>
      </c>
      <c r="G89" s="5">
        <v>102</v>
      </c>
      <c r="H89" s="8" t="s">
        <v>93</v>
      </c>
      <c r="I89" s="4">
        <f>VLOOKUP(H89,Values!$G$2:$H$17,2)</f>
        <v>8</v>
      </c>
      <c r="J89" s="15">
        <v>146</v>
      </c>
      <c r="K89" s="15">
        <v>164</v>
      </c>
      <c r="L89" s="28">
        <v>1449</v>
      </c>
      <c r="M89" s="5">
        <v>4</v>
      </c>
      <c r="N89" s="7">
        <v>8</v>
      </c>
      <c r="O89" s="7">
        <v>4.6801872074883004</v>
      </c>
      <c r="P89" s="5">
        <v>1331</v>
      </c>
      <c r="Q89" s="5">
        <v>74</v>
      </c>
      <c r="R89" s="5">
        <v>57</v>
      </c>
      <c r="S89" s="5">
        <v>55</v>
      </c>
    </row>
    <row r="90" spans="1:19" ht="18" customHeight="1" x14ac:dyDescent="0.15">
      <c r="A90" s="4">
        <v>89</v>
      </c>
      <c r="B90" s="63">
        <v>44368</v>
      </c>
      <c r="C90" s="66">
        <v>0.52916666666666667</v>
      </c>
      <c r="D90" s="69">
        <f t="shared" si="2"/>
        <v>44368.529166666667</v>
      </c>
      <c r="E90" s="13" t="s">
        <v>23</v>
      </c>
      <c r="F90" s="1">
        <f>VLOOKUP(E90,Values!$D$2:$E$8,2)</f>
        <v>0</v>
      </c>
      <c r="G90" s="5">
        <v>48</v>
      </c>
      <c r="H90" s="8" t="s">
        <v>95</v>
      </c>
      <c r="I90" s="4">
        <f>VLOOKUP(H90,Values!$G$2:$H$17,2)</f>
        <v>9</v>
      </c>
      <c r="J90" s="15">
        <v>83</v>
      </c>
      <c r="K90" s="15">
        <v>102</v>
      </c>
      <c r="L90" s="28">
        <v>249</v>
      </c>
      <c r="M90" s="5">
        <v>1</v>
      </c>
      <c r="N90" s="7">
        <v>0</v>
      </c>
      <c r="O90" s="7">
        <v>0</v>
      </c>
      <c r="P90" s="5">
        <v>0</v>
      </c>
      <c r="Q90" s="5">
        <v>75</v>
      </c>
      <c r="R90" s="5">
        <v>69</v>
      </c>
      <c r="S90" s="5">
        <v>50</v>
      </c>
    </row>
    <row r="91" spans="1:19" ht="18" customHeight="1" x14ac:dyDescent="0.15">
      <c r="A91" s="4">
        <v>90</v>
      </c>
      <c r="B91" s="63">
        <v>44368</v>
      </c>
      <c r="C91" s="66">
        <v>0.73333333333333339</v>
      </c>
      <c r="D91" s="69">
        <f t="shared" si="2"/>
        <v>44368.73333333333</v>
      </c>
      <c r="E91" s="1" t="s">
        <v>224</v>
      </c>
      <c r="F91" s="1">
        <f>VLOOKUP(E91,Values!$D$2:$E$8,2)</f>
        <v>2</v>
      </c>
      <c r="G91" s="5">
        <v>49</v>
      </c>
      <c r="H91" s="8" t="s">
        <v>29</v>
      </c>
      <c r="I91" s="4">
        <f>VLOOKUP(H91,Values!$G$2:$H$17,2)</f>
        <v>13</v>
      </c>
      <c r="J91" s="15">
        <v>148</v>
      </c>
      <c r="K91" s="15">
        <v>156</v>
      </c>
      <c r="L91" s="28">
        <v>622</v>
      </c>
      <c r="M91" s="5">
        <v>4</v>
      </c>
      <c r="N91" s="7">
        <v>4.37</v>
      </c>
      <c r="O91" s="7">
        <v>5.3523639607493001</v>
      </c>
      <c r="P91" s="5">
        <v>280</v>
      </c>
      <c r="Q91" s="5">
        <v>77</v>
      </c>
      <c r="R91" s="5">
        <v>73</v>
      </c>
      <c r="S91" s="5">
        <v>88</v>
      </c>
    </row>
    <row r="92" spans="1:19" ht="18" customHeight="1" x14ac:dyDescent="0.15">
      <c r="A92" s="4">
        <v>91</v>
      </c>
      <c r="B92" s="63">
        <v>44371</v>
      </c>
      <c r="C92" s="66">
        <v>0.49861111111111112</v>
      </c>
      <c r="D92" s="69">
        <f t="shared" si="2"/>
        <v>44371.498611111114</v>
      </c>
      <c r="E92" s="13" t="s">
        <v>23</v>
      </c>
      <c r="F92" s="1">
        <f>VLOOKUP(E92,Values!$D$2:$E$8,2)</f>
        <v>0</v>
      </c>
      <c r="G92" s="5">
        <v>49</v>
      </c>
      <c r="H92" s="8" t="s">
        <v>95</v>
      </c>
      <c r="I92" s="4">
        <f>VLOOKUP(H92,Values!$G$2:$H$17,2)</f>
        <v>9</v>
      </c>
      <c r="J92" s="15">
        <v>83</v>
      </c>
      <c r="K92" s="15">
        <v>97</v>
      </c>
      <c r="L92" s="28">
        <v>241</v>
      </c>
      <c r="M92" s="5">
        <v>1</v>
      </c>
      <c r="N92" s="7">
        <v>0</v>
      </c>
      <c r="O92" s="7">
        <v>0</v>
      </c>
      <c r="P92" s="5">
        <v>0</v>
      </c>
      <c r="Q92" s="5">
        <v>75</v>
      </c>
      <c r="R92" s="5">
        <v>66</v>
      </c>
      <c r="S92" s="5">
        <v>65</v>
      </c>
    </row>
    <row r="93" spans="1:19" ht="18" customHeight="1" x14ac:dyDescent="0.15">
      <c r="A93" s="4">
        <v>92</v>
      </c>
      <c r="B93" s="63">
        <v>44371</v>
      </c>
      <c r="C93" s="66">
        <v>0.72499999999999998</v>
      </c>
      <c r="D93" s="69">
        <f t="shared" si="2"/>
        <v>44371.724999999999</v>
      </c>
      <c r="E93" s="1" t="s">
        <v>225</v>
      </c>
      <c r="F93" s="1">
        <f>VLOOKUP(E93,Values!$D$2:$E$8,2)</f>
        <v>6</v>
      </c>
      <c r="G93" s="5">
        <v>73</v>
      </c>
      <c r="H93" s="8" t="s">
        <v>33</v>
      </c>
      <c r="I93" s="4">
        <f>VLOOKUP(H93,Values!$G$2:$H$17,2)</f>
        <v>6</v>
      </c>
      <c r="J93" s="15">
        <v>115</v>
      </c>
      <c r="K93" s="15">
        <v>137</v>
      </c>
      <c r="L93" s="28">
        <v>530</v>
      </c>
      <c r="M93" s="5">
        <v>2</v>
      </c>
      <c r="N93" s="7">
        <v>4.4800000000000004</v>
      </c>
      <c r="O93" s="7">
        <v>3.6945812807882001</v>
      </c>
      <c r="P93" s="5">
        <v>522</v>
      </c>
      <c r="Q93" s="5">
        <v>85</v>
      </c>
      <c r="R93" s="5">
        <v>64</v>
      </c>
      <c r="S93" s="5">
        <v>49</v>
      </c>
    </row>
    <row r="94" spans="1:19" ht="18" customHeight="1" x14ac:dyDescent="0.15">
      <c r="A94" s="4">
        <v>93</v>
      </c>
      <c r="B94" s="63">
        <v>44373</v>
      </c>
      <c r="C94" s="66">
        <v>0.3979166666666667</v>
      </c>
      <c r="D94" s="69">
        <f t="shared" si="2"/>
        <v>44373.397916666669</v>
      </c>
      <c r="E94" s="1" t="s">
        <v>224</v>
      </c>
      <c r="F94" s="1">
        <f>VLOOKUP(E94,Values!$D$2:$E$8,2)</f>
        <v>2</v>
      </c>
      <c r="G94" s="5">
        <v>145</v>
      </c>
      <c r="H94" s="8" t="s">
        <v>30</v>
      </c>
      <c r="I94" s="4">
        <f>VLOOKUP(H94,Values!$G$2:$H$17,2)</f>
        <v>12</v>
      </c>
      <c r="J94" s="15">
        <v>140</v>
      </c>
      <c r="K94" s="15">
        <v>168</v>
      </c>
      <c r="L94" s="28">
        <v>1601</v>
      </c>
      <c r="M94" s="5">
        <v>4</v>
      </c>
      <c r="N94" s="7">
        <v>10.08</v>
      </c>
      <c r="O94" s="7">
        <v>4.1608876560333004</v>
      </c>
      <c r="P94" s="5">
        <v>1471</v>
      </c>
      <c r="Q94" s="5">
        <v>77</v>
      </c>
      <c r="R94" s="5">
        <v>62</v>
      </c>
      <c r="S94" s="5">
        <v>60</v>
      </c>
    </row>
    <row r="95" spans="1:19" ht="18" customHeight="1" x14ac:dyDescent="0.15">
      <c r="A95" s="4">
        <v>94</v>
      </c>
      <c r="B95" s="63">
        <v>44374</v>
      </c>
      <c r="C95" s="66">
        <v>0.67083333333333339</v>
      </c>
      <c r="D95" s="69">
        <f t="shared" si="2"/>
        <v>44374.67083333333</v>
      </c>
      <c r="E95" s="1" t="s">
        <v>225</v>
      </c>
      <c r="F95" s="1">
        <f>VLOOKUP(E95,Values!$D$2:$E$8,2)</f>
        <v>6</v>
      </c>
      <c r="G95" s="5">
        <v>195</v>
      </c>
      <c r="H95" s="8" t="s">
        <v>132</v>
      </c>
      <c r="I95" s="4">
        <f>VLOOKUP(H95,Values!$G$2:$H$17,2)</f>
        <v>4</v>
      </c>
      <c r="J95" s="15">
        <v>98</v>
      </c>
      <c r="K95" s="15">
        <v>134</v>
      </c>
      <c r="L95" s="28">
        <v>766</v>
      </c>
      <c r="M95" s="5">
        <v>1</v>
      </c>
      <c r="N95" s="7">
        <v>3.91</v>
      </c>
      <c r="O95" s="7">
        <v>1.2026458208058</v>
      </c>
      <c r="P95" s="5">
        <v>1562</v>
      </c>
      <c r="Q95" s="5">
        <v>62</v>
      </c>
      <c r="R95" s="5">
        <v>40</v>
      </c>
      <c r="S95" s="5">
        <v>44</v>
      </c>
    </row>
    <row r="96" spans="1:19" ht="18" customHeight="1" x14ac:dyDescent="0.15">
      <c r="A96" s="4">
        <v>95</v>
      </c>
      <c r="B96" s="63">
        <v>44375</v>
      </c>
      <c r="C96" s="66">
        <v>0.33402777777777781</v>
      </c>
      <c r="D96" s="69">
        <f t="shared" si="2"/>
        <v>44375.334027777775</v>
      </c>
      <c r="E96" s="1" t="s">
        <v>225</v>
      </c>
      <c r="F96" s="1">
        <f>VLOOKUP(E96,Values!$D$2:$E$8,2)</f>
        <v>6</v>
      </c>
      <c r="G96" s="5">
        <v>570</v>
      </c>
      <c r="H96" s="8" t="s">
        <v>132</v>
      </c>
      <c r="I96" s="4">
        <f>VLOOKUP(H96,Values!$G$2:$H$17,2)</f>
        <v>4</v>
      </c>
      <c r="J96" s="15">
        <v>97</v>
      </c>
      <c r="K96" s="15">
        <v>135</v>
      </c>
      <c r="L96" s="28">
        <v>2036</v>
      </c>
      <c r="M96" s="5">
        <v>1</v>
      </c>
      <c r="N96" s="7">
        <v>10.42</v>
      </c>
      <c r="O96" s="7">
        <v>1.0964912280701999</v>
      </c>
      <c r="P96" s="5">
        <v>2993</v>
      </c>
      <c r="Q96" s="5">
        <v>57</v>
      </c>
      <c r="R96" s="5">
        <v>38</v>
      </c>
      <c r="S96" s="5">
        <v>35</v>
      </c>
    </row>
    <row r="97" spans="1:19" ht="18" customHeight="1" x14ac:dyDescent="0.15">
      <c r="A97" s="4">
        <v>96</v>
      </c>
      <c r="B97" s="63">
        <v>44376</v>
      </c>
      <c r="C97" s="66">
        <v>0.33333333333333331</v>
      </c>
      <c r="D97" s="69">
        <f t="shared" si="2"/>
        <v>44376.333333333336</v>
      </c>
      <c r="E97" s="1" t="s">
        <v>225</v>
      </c>
      <c r="F97" s="1">
        <f>VLOOKUP(E97,Values!$D$2:$E$8,2)</f>
        <v>6</v>
      </c>
      <c r="G97" s="8">
        <v>455</v>
      </c>
      <c r="H97" s="8" t="s">
        <v>132</v>
      </c>
      <c r="I97" s="4">
        <f>VLOOKUP(H97,Values!$G$2:$H$17,2)</f>
        <v>4</v>
      </c>
      <c r="J97" s="15">
        <v>98</v>
      </c>
      <c r="K97" s="15">
        <v>161</v>
      </c>
      <c r="L97" s="28">
        <v>1674</v>
      </c>
      <c r="M97" s="5">
        <v>1</v>
      </c>
      <c r="N97" s="7">
        <v>9.01</v>
      </c>
      <c r="O97" s="7">
        <v>1.1883541295305999</v>
      </c>
      <c r="P97" s="5">
        <v>2979</v>
      </c>
      <c r="Q97" s="5">
        <v>59</v>
      </c>
      <c r="R97" s="5">
        <v>42</v>
      </c>
      <c r="S97" s="5">
        <v>43</v>
      </c>
    </row>
    <row r="98" spans="1:19" ht="18" customHeight="1" x14ac:dyDescent="0.15">
      <c r="A98" s="4">
        <v>97</v>
      </c>
      <c r="B98" s="63">
        <v>44377</v>
      </c>
      <c r="C98" s="66">
        <v>0.27569444444444446</v>
      </c>
      <c r="D98" s="69">
        <f t="shared" ref="D98:D103" si="3">B98+C98</f>
        <v>44377.275694444441</v>
      </c>
      <c r="E98" s="1" t="s">
        <v>225</v>
      </c>
      <c r="F98" s="1">
        <f>VLOOKUP(E98,Values!$D$2:$E$8,2)</f>
        <v>6</v>
      </c>
      <c r="G98" s="5">
        <v>155</v>
      </c>
      <c r="H98" s="8" t="s">
        <v>132</v>
      </c>
      <c r="I98" s="4">
        <f>VLOOKUP(H98,Values!$G$2:$H$17,2)</f>
        <v>4</v>
      </c>
      <c r="J98" s="15">
        <v>82</v>
      </c>
      <c r="K98" s="15">
        <v>115</v>
      </c>
      <c r="L98" s="28">
        <v>476</v>
      </c>
      <c r="M98" s="5">
        <v>1</v>
      </c>
      <c r="N98" s="7">
        <v>4.1100000000000003</v>
      </c>
      <c r="O98" s="7">
        <v>1.5965939329431</v>
      </c>
      <c r="P98" s="5">
        <v>476</v>
      </c>
      <c r="Q98" s="5">
        <v>55</v>
      </c>
      <c r="R98" s="5">
        <v>47</v>
      </c>
      <c r="S98" s="5">
        <v>74</v>
      </c>
    </row>
    <row r="99" spans="1:19" ht="18" customHeight="1" x14ac:dyDescent="0.15">
      <c r="A99" s="4">
        <v>98</v>
      </c>
      <c r="B99" s="63">
        <v>44382</v>
      </c>
      <c r="C99" s="66">
        <v>0.43055555555555558</v>
      </c>
      <c r="D99" s="69">
        <f t="shared" si="3"/>
        <v>44382.430555555555</v>
      </c>
      <c r="E99" s="1" t="s">
        <v>224</v>
      </c>
      <c r="F99" s="1">
        <f>VLOOKUP(E99,Values!$D$2:$E$8,2)</f>
        <v>2</v>
      </c>
      <c r="G99" s="5">
        <v>72</v>
      </c>
      <c r="H99" s="8" t="s">
        <v>89</v>
      </c>
      <c r="I99" s="4">
        <f>VLOOKUP(H99,Values!$G$2:$H$17,2)</f>
        <v>15</v>
      </c>
      <c r="J99" s="15">
        <v>157</v>
      </c>
      <c r="K99" s="15">
        <v>168</v>
      </c>
      <c r="L99" s="28">
        <v>992</v>
      </c>
      <c r="M99" s="5">
        <v>5</v>
      </c>
      <c r="N99" s="7">
        <v>5.92</v>
      </c>
      <c r="O99" s="7">
        <v>4.9504950495050002</v>
      </c>
      <c r="P99" s="5">
        <v>542</v>
      </c>
      <c r="Q99" s="5">
        <v>81</v>
      </c>
      <c r="R99" s="5">
        <v>66</v>
      </c>
      <c r="S99" s="5">
        <v>60</v>
      </c>
    </row>
    <row r="100" spans="1:19" ht="18" customHeight="1" x14ac:dyDescent="0.15">
      <c r="A100" s="4">
        <v>99</v>
      </c>
      <c r="B100" s="63">
        <v>44383</v>
      </c>
      <c r="C100" s="66">
        <v>0.49861111111111112</v>
      </c>
      <c r="D100" s="69">
        <f t="shared" si="3"/>
        <v>44383.498611111114</v>
      </c>
      <c r="E100" s="13" t="s">
        <v>23</v>
      </c>
      <c r="F100" s="1">
        <f>VLOOKUP(E100,Values!$D$2:$E$8,2)</f>
        <v>0</v>
      </c>
      <c r="G100" s="5">
        <v>48</v>
      </c>
      <c r="H100" s="8" t="s">
        <v>28</v>
      </c>
      <c r="I100" s="4">
        <f>VLOOKUP(H100,Values!$G$2:$H$17,2)</f>
        <v>0</v>
      </c>
      <c r="J100" s="15">
        <v>94</v>
      </c>
      <c r="K100" s="15">
        <v>119</v>
      </c>
      <c r="L100" s="28">
        <v>352</v>
      </c>
      <c r="M100" s="5">
        <v>1</v>
      </c>
      <c r="N100" s="7">
        <v>0</v>
      </c>
      <c r="O100" s="7">
        <v>0</v>
      </c>
      <c r="P100" s="5">
        <v>0</v>
      </c>
      <c r="Q100" s="5">
        <v>75</v>
      </c>
      <c r="R100" s="5">
        <v>65</v>
      </c>
      <c r="S100" s="5">
        <v>48</v>
      </c>
    </row>
    <row r="101" spans="1:19" ht="18" customHeight="1" x14ac:dyDescent="0.15">
      <c r="A101" s="4">
        <v>100</v>
      </c>
      <c r="B101" s="63">
        <v>44384</v>
      </c>
      <c r="C101" s="66">
        <v>0.79861111111111116</v>
      </c>
      <c r="D101" s="69">
        <f t="shared" si="3"/>
        <v>44384.798611111109</v>
      </c>
      <c r="E101" s="13" t="s">
        <v>24</v>
      </c>
      <c r="F101" s="1">
        <f>VLOOKUP(E101,Values!$D$2:$E$8,2)</f>
        <v>3</v>
      </c>
      <c r="G101" s="5">
        <v>74</v>
      </c>
      <c r="H101" s="8" t="s">
        <v>133</v>
      </c>
      <c r="I101" s="4">
        <f>VLOOKUP(H101,Values!$G$2:$H$17,2)</f>
        <v>3</v>
      </c>
      <c r="J101" s="15">
        <v>131</v>
      </c>
      <c r="K101" s="15">
        <v>156</v>
      </c>
      <c r="L101" s="28">
        <v>598</v>
      </c>
      <c r="M101" s="5">
        <v>3</v>
      </c>
      <c r="N101" s="7">
        <v>17.329999999999998</v>
      </c>
      <c r="O101" s="7">
        <v>14</v>
      </c>
      <c r="P101" s="5">
        <v>1244</v>
      </c>
      <c r="Q101" s="5">
        <v>84</v>
      </c>
      <c r="R101" s="5">
        <v>69</v>
      </c>
      <c r="S101" s="5">
        <v>61</v>
      </c>
    </row>
    <row r="102" spans="1:19" ht="18" customHeight="1" x14ac:dyDescent="0.15">
      <c r="A102" s="4">
        <v>101</v>
      </c>
      <c r="B102" s="63">
        <v>44387</v>
      </c>
      <c r="C102" s="66">
        <v>0.35555555555555557</v>
      </c>
      <c r="D102" s="69">
        <f t="shared" si="3"/>
        <v>44387.355555555558</v>
      </c>
      <c r="E102" s="13" t="s">
        <v>23</v>
      </c>
      <c r="F102" s="1">
        <f>VLOOKUP(E102,Values!$D$2:$E$8,2)</f>
        <v>0</v>
      </c>
      <c r="G102" s="5">
        <v>61</v>
      </c>
      <c r="H102" s="8" t="s">
        <v>66</v>
      </c>
      <c r="I102" s="4">
        <f>VLOOKUP(H102,Values!$G$2:$H$17,2)</f>
        <v>11</v>
      </c>
      <c r="J102" s="15">
        <v>111</v>
      </c>
      <c r="K102" s="15">
        <v>145</v>
      </c>
      <c r="L102" s="28">
        <v>396</v>
      </c>
      <c r="M102" s="5">
        <v>2</v>
      </c>
      <c r="N102" s="7">
        <v>0</v>
      </c>
      <c r="O102" s="7">
        <v>0</v>
      </c>
      <c r="P102" s="5">
        <v>0</v>
      </c>
      <c r="Q102" s="5">
        <v>90</v>
      </c>
      <c r="R102" s="5">
        <v>70</v>
      </c>
      <c r="S102" s="5">
        <v>84</v>
      </c>
    </row>
    <row r="103" spans="1:19" ht="18" customHeight="1" x14ac:dyDescent="0.15">
      <c r="A103" s="4">
        <v>102</v>
      </c>
      <c r="B103" s="63">
        <v>44387</v>
      </c>
      <c r="C103" s="66">
        <v>0.41875000000000001</v>
      </c>
      <c r="D103" s="69">
        <f t="shared" si="3"/>
        <v>44387.418749999997</v>
      </c>
      <c r="E103" s="1" t="s">
        <v>224</v>
      </c>
      <c r="F103" s="1">
        <f>VLOOKUP(E103,Values!$D$2:$E$8,2)</f>
        <v>2</v>
      </c>
      <c r="G103" s="5">
        <v>122</v>
      </c>
      <c r="H103" s="8" t="s">
        <v>30</v>
      </c>
      <c r="I103" s="4">
        <f>VLOOKUP(H103,Values!$G$2:$H$17,2)</f>
        <v>12</v>
      </c>
      <c r="J103" s="15">
        <v>153</v>
      </c>
      <c r="K103" s="15">
        <v>171</v>
      </c>
      <c r="L103" s="28">
        <v>1569</v>
      </c>
      <c r="M103" s="5">
        <v>4</v>
      </c>
      <c r="N103" s="7">
        <v>9.31</v>
      </c>
      <c r="O103" s="7">
        <v>4.5731707317073003</v>
      </c>
      <c r="P103" s="5">
        <v>1201</v>
      </c>
      <c r="Q103" s="5">
        <v>80</v>
      </c>
      <c r="R103" s="5">
        <v>73</v>
      </c>
      <c r="S103" s="5">
        <v>79</v>
      </c>
    </row>
    <row r="104" spans="1:19" ht="18" customHeight="1" x14ac:dyDescent="0.15">
      <c r="A104" s="4">
        <v>103</v>
      </c>
      <c r="B104" s="63">
        <v>44390</v>
      </c>
      <c r="C104" s="66">
        <v>0.64652777777777781</v>
      </c>
      <c r="D104" s="69">
        <f t="shared" ref="D104:D121" si="4">B104+C104</f>
        <v>44390.646527777775</v>
      </c>
      <c r="E104" s="13" t="s">
        <v>26</v>
      </c>
      <c r="F104" s="1">
        <f>VLOOKUP(E104,Values!$D$2:$E$8,2)</f>
        <v>1</v>
      </c>
      <c r="G104" s="5">
        <v>48</v>
      </c>
      <c r="H104" s="8" t="s">
        <v>142</v>
      </c>
      <c r="I104" s="4">
        <f>VLOOKUP(H104,Values!$G$2:$H$17,2)</f>
        <v>14</v>
      </c>
      <c r="J104" s="15">
        <v>151</v>
      </c>
      <c r="K104" s="15">
        <v>165</v>
      </c>
      <c r="L104" s="28">
        <v>798</v>
      </c>
      <c r="M104" s="5">
        <v>4</v>
      </c>
      <c r="N104" s="7">
        <v>5.0199999999999996</v>
      </c>
      <c r="O104" s="7">
        <v>6.3025210084034002</v>
      </c>
      <c r="P104" s="5">
        <v>10</v>
      </c>
      <c r="Q104" s="5">
        <v>86</v>
      </c>
      <c r="R104" s="5">
        <v>77</v>
      </c>
      <c r="S104" s="5">
        <v>74</v>
      </c>
    </row>
    <row r="105" spans="1:19" ht="18" customHeight="1" x14ac:dyDescent="0.15">
      <c r="A105" s="4">
        <v>104</v>
      </c>
      <c r="B105" s="63">
        <v>44391</v>
      </c>
      <c r="C105" s="66">
        <v>0.55277777777777781</v>
      </c>
      <c r="D105" s="69">
        <f t="shared" si="4"/>
        <v>44391.552777777775</v>
      </c>
      <c r="E105" s="13" t="s">
        <v>26</v>
      </c>
      <c r="F105" s="1">
        <f>VLOOKUP(E105,Values!$D$2:$E$8,2)</f>
        <v>1</v>
      </c>
      <c r="G105" s="5">
        <v>33</v>
      </c>
      <c r="H105" s="8" t="s">
        <v>142</v>
      </c>
      <c r="I105" s="4">
        <f>VLOOKUP(H105,Values!$G$2:$H$17,2)</f>
        <v>14</v>
      </c>
      <c r="J105" s="15">
        <v>150</v>
      </c>
      <c r="K105" s="15">
        <v>158</v>
      </c>
      <c r="L105" s="28">
        <v>522</v>
      </c>
      <c r="M105" s="5">
        <v>4</v>
      </c>
      <c r="N105" s="7">
        <v>3.28</v>
      </c>
      <c r="O105" s="7">
        <v>6.0362173038228999</v>
      </c>
      <c r="P105" s="5">
        <v>18</v>
      </c>
      <c r="Q105" s="5">
        <v>86</v>
      </c>
      <c r="R105" s="5">
        <v>79</v>
      </c>
      <c r="S105" s="5">
        <v>79</v>
      </c>
    </row>
    <row r="106" spans="1:19" ht="18" customHeight="1" x14ac:dyDescent="0.15">
      <c r="A106" s="4">
        <v>105</v>
      </c>
      <c r="B106" s="63">
        <v>44395</v>
      </c>
      <c r="C106" s="66">
        <v>0.55555555555555558</v>
      </c>
      <c r="D106" s="69">
        <f t="shared" si="4"/>
        <v>44395.555555555555</v>
      </c>
      <c r="E106" s="13" t="s">
        <v>26</v>
      </c>
      <c r="F106" s="1">
        <f>VLOOKUP(E106,Values!$D$2:$E$8,2)</f>
        <v>1</v>
      </c>
      <c r="G106" s="5">
        <v>62</v>
      </c>
      <c r="H106" s="8" t="s">
        <v>142</v>
      </c>
      <c r="I106" s="4">
        <f>VLOOKUP(H106,Values!$G$2:$H$17,2)</f>
        <v>14</v>
      </c>
      <c r="J106" s="15">
        <v>145</v>
      </c>
      <c r="K106" s="15">
        <v>157</v>
      </c>
      <c r="L106" s="28">
        <v>961</v>
      </c>
      <c r="M106" s="5">
        <v>4</v>
      </c>
      <c r="N106" s="7">
        <v>6.05</v>
      </c>
      <c r="O106" s="7">
        <v>5.7747834456208</v>
      </c>
      <c r="P106" s="5">
        <v>46</v>
      </c>
      <c r="Q106" s="5">
        <v>84</v>
      </c>
      <c r="R106" s="5">
        <v>77</v>
      </c>
      <c r="S106" s="5">
        <v>79</v>
      </c>
    </row>
    <row r="107" spans="1:19" ht="18" customHeight="1" x14ac:dyDescent="0.15">
      <c r="A107" s="4">
        <v>106</v>
      </c>
      <c r="D107" s="69">
        <f t="shared" si="4"/>
        <v>0</v>
      </c>
      <c r="F107" s="1" t="e">
        <f>VLOOKUP(E107,Values!$D$2:$E$8,2)</f>
        <v>#N/A</v>
      </c>
      <c r="I107" s="4" t="e">
        <f>VLOOKUP(H107,Values!$G$2:$H$17,2)</f>
        <v>#N/A</v>
      </c>
    </row>
    <row r="108" spans="1:19" ht="18" customHeight="1" x14ac:dyDescent="0.15">
      <c r="A108" s="4">
        <v>107</v>
      </c>
      <c r="D108" s="69">
        <f t="shared" si="4"/>
        <v>0</v>
      </c>
      <c r="F108" s="1" t="e">
        <f>VLOOKUP(E108,Values!$D$2:$E$8,2)</f>
        <v>#N/A</v>
      </c>
      <c r="I108" s="4" t="e">
        <f>VLOOKUP(H108,Values!$G$2:$H$17,2)</f>
        <v>#N/A</v>
      </c>
    </row>
    <row r="109" spans="1:19" ht="18" customHeight="1" x14ac:dyDescent="0.15">
      <c r="A109" s="4">
        <v>108</v>
      </c>
      <c r="D109" s="69">
        <f t="shared" si="4"/>
        <v>0</v>
      </c>
      <c r="F109" s="1" t="e">
        <f>VLOOKUP(E109,Values!$D$2:$E$8,2)</f>
        <v>#N/A</v>
      </c>
      <c r="I109" s="4" t="e">
        <f>VLOOKUP(H109,Values!$G$2:$H$17,2)</f>
        <v>#N/A</v>
      </c>
    </row>
    <row r="110" spans="1:19" ht="18" customHeight="1" x14ac:dyDescent="0.15">
      <c r="A110" s="4">
        <v>109</v>
      </c>
      <c r="D110" s="69">
        <f t="shared" si="4"/>
        <v>0</v>
      </c>
      <c r="F110" s="1" t="e">
        <f>VLOOKUP(E110,Values!$D$2:$E$8,2)</f>
        <v>#N/A</v>
      </c>
      <c r="I110" s="4" t="e">
        <f>VLOOKUP(H110,Values!$G$2:$H$17,2)</f>
        <v>#N/A</v>
      </c>
    </row>
    <row r="111" spans="1:19" ht="18" customHeight="1" x14ac:dyDescent="0.15">
      <c r="A111" s="4">
        <v>110</v>
      </c>
      <c r="D111" s="69">
        <f t="shared" si="4"/>
        <v>0</v>
      </c>
      <c r="F111" s="1" t="e">
        <f>VLOOKUP(E111,Values!$D$2:$E$8,2)</f>
        <v>#N/A</v>
      </c>
      <c r="I111" s="4" t="e">
        <f>VLOOKUP(H111,Values!$G$2:$H$17,2)</f>
        <v>#N/A</v>
      </c>
    </row>
    <row r="112" spans="1:19" ht="18" customHeight="1" x14ac:dyDescent="0.15">
      <c r="A112" s="4">
        <v>111</v>
      </c>
      <c r="D112" s="69">
        <f t="shared" si="4"/>
        <v>0</v>
      </c>
      <c r="F112" s="1" t="e">
        <f>VLOOKUP(E112,Values!$D$2:$E$8,2)</f>
        <v>#N/A</v>
      </c>
      <c r="I112" s="4" t="e">
        <f>VLOOKUP(H112,Values!$G$2:$H$17,2)</f>
        <v>#N/A</v>
      </c>
    </row>
    <row r="113" spans="1:9" ht="18" customHeight="1" x14ac:dyDescent="0.15">
      <c r="A113" s="4">
        <v>112</v>
      </c>
      <c r="D113" s="69">
        <f t="shared" si="4"/>
        <v>0</v>
      </c>
      <c r="F113" s="1" t="e">
        <f>VLOOKUP(E113,Values!$D$2:$E$8,2)</f>
        <v>#N/A</v>
      </c>
      <c r="I113" s="4" t="e">
        <f>VLOOKUP(H113,Values!$G$2:$H$17,2)</f>
        <v>#N/A</v>
      </c>
    </row>
    <row r="114" spans="1:9" ht="18" customHeight="1" x14ac:dyDescent="0.15">
      <c r="A114" s="4">
        <v>113</v>
      </c>
      <c r="D114" s="69">
        <f t="shared" si="4"/>
        <v>0</v>
      </c>
      <c r="F114" s="1" t="e">
        <f>VLOOKUP(E114,Values!$D$2:$E$8,2)</f>
        <v>#N/A</v>
      </c>
      <c r="I114" s="4" t="e">
        <f>VLOOKUP(H114,Values!$G$2:$H$17,2)</f>
        <v>#N/A</v>
      </c>
    </row>
    <row r="115" spans="1:9" ht="18" customHeight="1" x14ac:dyDescent="0.15">
      <c r="A115" s="4">
        <v>114</v>
      </c>
      <c r="D115" s="69">
        <f t="shared" si="4"/>
        <v>0</v>
      </c>
      <c r="F115" s="1" t="e">
        <f>VLOOKUP(E115,Values!$D$2:$E$8,2)</f>
        <v>#N/A</v>
      </c>
      <c r="I115" s="4" t="e">
        <f>VLOOKUP(H115,Values!$G$2:$H$17,2)</f>
        <v>#N/A</v>
      </c>
    </row>
    <row r="116" spans="1:9" ht="18" customHeight="1" x14ac:dyDescent="0.15">
      <c r="A116" s="4">
        <v>115</v>
      </c>
      <c r="D116" s="69">
        <f t="shared" si="4"/>
        <v>0</v>
      </c>
      <c r="F116" s="1" t="e">
        <f>VLOOKUP(E116,Values!$D$2:$E$8,2)</f>
        <v>#N/A</v>
      </c>
      <c r="I116" s="4" t="e">
        <f>VLOOKUP(H116,Values!$G$2:$H$17,2)</f>
        <v>#N/A</v>
      </c>
    </row>
    <row r="117" spans="1:9" ht="18" customHeight="1" x14ac:dyDescent="0.15">
      <c r="A117" s="4">
        <v>116</v>
      </c>
      <c r="D117" s="69">
        <f t="shared" si="4"/>
        <v>0</v>
      </c>
      <c r="F117" s="1" t="e">
        <f>VLOOKUP(E117,Values!$D$2:$E$8,2)</f>
        <v>#N/A</v>
      </c>
      <c r="I117" s="4" t="e">
        <f>VLOOKUP(H117,Values!$G$2:$H$17,2)</f>
        <v>#N/A</v>
      </c>
    </row>
    <row r="118" spans="1:9" ht="18" customHeight="1" x14ac:dyDescent="0.15">
      <c r="A118" s="4">
        <v>117</v>
      </c>
      <c r="D118" s="69">
        <f t="shared" si="4"/>
        <v>0</v>
      </c>
      <c r="F118" s="1" t="e">
        <f>VLOOKUP(E118,Values!$D$2:$E$8,2)</f>
        <v>#N/A</v>
      </c>
      <c r="I118" s="4" t="e">
        <f>VLOOKUP(H118,Values!$G$2:$H$17,2)</f>
        <v>#N/A</v>
      </c>
    </row>
    <row r="119" spans="1:9" ht="18" customHeight="1" x14ac:dyDescent="0.15">
      <c r="A119" s="4">
        <v>118</v>
      </c>
      <c r="D119" s="69">
        <f t="shared" si="4"/>
        <v>0</v>
      </c>
      <c r="F119" s="1" t="e">
        <f>VLOOKUP(E119,Values!$D$2:$E$8,2)</f>
        <v>#N/A</v>
      </c>
      <c r="I119" s="4" t="e">
        <f>VLOOKUP(H119,Values!$G$2:$H$17,2)</f>
        <v>#N/A</v>
      </c>
    </row>
    <row r="120" spans="1:9" ht="18" customHeight="1" x14ac:dyDescent="0.15">
      <c r="A120" s="4">
        <v>119</v>
      </c>
      <c r="D120" s="69">
        <f t="shared" si="4"/>
        <v>0</v>
      </c>
      <c r="F120" s="1" t="e">
        <f>VLOOKUP(E120,Values!$D$2:$E$8,2)</f>
        <v>#N/A</v>
      </c>
      <c r="I120" s="4" t="e">
        <f>VLOOKUP(H120,Values!$G$2:$H$17,2)</f>
        <v>#N/A</v>
      </c>
    </row>
    <row r="121" spans="1:9" ht="18" customHeight="1" x14ac:dyDescent="0.15">
      <c r="A121" s="4">
        <v>120</v>
      </c>
      <c r="D121" s="69">
        <f t="shared" si="4"/>
        <v>0</v>
      </c>
      <c r="F121" s="1" t="e">
        <f>VLOOKUP(E121,Values!$D$2:$E$8,2)</f>
        <v>#N/A</v>
      </c>
      <c r="I121" s="4" t="e">
        <f>VLOOKUP(H121,Values!$G$2:$H$17,2)</f>
        <v>#N/A</v>
      </c>
    </row>
    <row r="122" spans="1:9" ht="18" customHeight="1" x14ac:dyDescent="0.15">
      <c r="A122" s="4">
        <v>121</v>
      </c>
    </row>
    <row r="123" spans="1:9" ht="18" customHeight="1" x14ac:dyDescent="0.15">
      <c r="A123" s="4">
        <v>122</v>
      </c>
    </row>
    <row r="124" spans="1:9" ht="18" customHeight="1" x14ac:dyDescent="0.15">
      <c r="A124" s="4">
        <v>123</v>
      </c>
    </row>
    <row r="125" spans="1:9" ht="18" customHeight="1" x14ac:dyDescent="0.15">
      <c r="A125" s="4">
        <v>124</v>
      </c>
    </row>
    <row r="126" spans="1:9" ht="18" customHeight="1" x14ac:dyDescent="0.15">
      <c r="A126" s="4">
        <v>125</v>
      </c>
    </row>
    <row r="127" spans="1:9" ht="18" customHeight="1" x14ac:dyDescent="0.15">
      <c r="A127" s="4">
        <v>126</v>
      </c>
    </row>
    <row r="128" spans="1:9" ht="18" customHeight="1" x14ac:dyDescent="0.15">
      <c r="A128" s="4">
        <v>127</v>
      </c>
    </row>
    <row r="129" spans="1:1" ht="18" customHeight="1" x14ac:dyDescent="0.15">
      <c r="A129" s="4">
        <v>128</v>
      </c>
    </row>
    <row r="130" spans="1:1" ht="18" customHeight="1" x14ac:dyDescent="0.15">
      <c r="A130" s="4">
        <v>129</v>
      </c>
    </row>
  </sheetData>
  <autoFilter ref="A1:S130" xr:uid="{BD674B90-A0D0-6C4D-835C-A613A493456D}">
    <sortState xmlns:xlrd2="http://schemas.microsoft.com/office/spreadsheetml/2017/richdata2" ref="A2:S74">
      <sortCondition ref="D1:D7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DD8-ED1A-534A-B0D9-657FCC010B3E}">
  <dimension ref="A1:K258"/>
  <sheetViews>
    <sheetView workbookViewId="0">
      <pane ySplit="1" topLeftCell="A136" activePane="bottomLeft" state="frozen"/>
      <selection pane="bottomLeft" activeCell="D2" sqref="D2:K258"/>
    </sheetView>
  </sheetViews>
  <sheetFormatPr baseColWidth="10" defaultRowHeight="13" x14ac:dyDescent="0.15"/>
  <cols>
    <col min="1" max="1" width="10.83203125" style="52"/>
    <col min="2" max="3" width="10.83203125" style="54"/>
    <col min="4" max="7" width="10.83203125" style="56"/>
    <col min="8" max="11" width="10.83203125" style="58"/>
  </cols>
  <sheetData>
    <row r="1" spans="1:11" s="22" customFormat="1" ht="49" x14ac:dyDescent="0.15">
      <c r="A1" s="51" t="s">
        <v>109</v>
      </c>
      <c r="B1" s="20" t="s">
        <v>32</v>
      </c>
      <c r="C1" s="20" t="s">
        <v>134</v>
      </c>
      <c r="D1" s="55" t="s">
        <v>63</v>
      </c>
      <c r="E1" s="55" t="s">
        <v>69</v>
      </c>
      <c r="F1" s="55" t="s">
        <v>72</v>
      </c>
      <c r="G1" s="55" t="s">
        <v>91</v>
      </c>
      <c r="H1" s="57" t="s">
        <v>70</v>
      </c>
      <c r="I1" s="57" t="s">
        <v>71</v>
      </c>
      <c r="J1" s="57" t="s">
        <v>73</v>
      </c>
      <c r="K1" s="57" t="s">
        <v>75</v>
      </c>
    </row>
    <row r="2" spans="1:11" x14ac:dyDescent="0.15">
      <c r="A2" s="53">
        <f>Data!A2</f>
        <v>1</v>
      </c>
      <c r="B2" s="15">
        <f>Data!J2</f>
        <v>96</v>
      </c>
      <c r="C2" s="15">
        <f>Data!K2</f>
        <v>114</v>
      </c>
      <c r="D2" s="56">
        <f>IFERROR('R'!$B$17+('R'!$B$18*Work!E2)+('R'!$B$19*Work!H2),0)</f>
        <v>97.101741934422535</v>
      </c>
      <c r="E2" s="56">
        <f>IFERROR('R2'!$B$17+('R2'!$B$18*Data!Q2)+('R2'!$B$19*Data!R2)+('R2'!$B$20*Data!S2)+('R2'!$B$21*Work!D2)+('R2'!$B$22*Work!E2)+('R2'!$B$23*Work!H2),0)</f>
        <v>96.307371441685703</v>
      </c>
      <c r="F2" s="56">
        <f>IFERROR('R3'!$B$17+('R3'!$B$18*Work!E2)+('R3'!$B$19*Work!H2)+('R3'!$B$20*Data!Q2),0)</f>
        <v>95.853458797800144</v>
      </c>
      <c r="G2" s="56">
        <f>IFERROR('R4'!$B$17+('R4'!$B$18*Work!D2)+('R4'!$B$19*Work!E2)+('R4'!$B$20*Work!H2)+('R4'!$B$21*Data!Q2)+(P2*'R4'!$B$22)+(Data!S2*'R4'!$B$23)+(IsYoga!C2*'R4'!$B$24)+(IsWalking!B2*'R4'!$B$26)+(IsRunning!B2*'R4'!$B$27)+(IsYoga!D2*'R4'!$B$28)+(IsCourse!B2*'R4'!$B$30)+(IsCourse!C2*'R4'!$B$31),0)</f>
        <v>99.429091854435541</v>
      </c>
      <c r="H2" s="58">
        <f>IFERROR(ABS(D2-Data!J2)/Data!J2,0)</f>
        <v>1.1476478483568068E-2</v>
      </c>
      <c r="I2" s="58">
        <f>IFERROR(ABS(E2-Data!J2)/Data!J2,0)</f>
        <v>3.201785850892739E-3</v>
      </c>
      <c r="J2" s="58">
        <f>IFERROR(ABS(F2-Data!J2)/Data!J2,0)</f>
        <v>1.5264708562485001E-3</v>
      </c>
      <c r="K2" s="58">
        <f>IFERROR(ABS(G2-Data!J2)/Data!J2,0)</f>
        <v>3.5719706817036879E-2</v>
      </c>
    </row>
    <row r="3" spans="1:11" x14ac:dyDescent="0.15">
      <c r="A3" s="53">
        <f>Data!A3</f>
        <v>2</v>
      </c>
      <c r="B3" s="15">
        <f>Data!J3</f>
        <v>139</v>
      </c>
      <c r="C3" s="15">
        <f>Data!K3</f>
        <v>156</v>
      </c>
      <c r="D3" s="56">
        <f>IFERROR('R'!$B$17+('R'!$B$18*Work!E3)+('R'!$B$19*Work!H3),0)</f>
        <v>133.86083116365546</v>
      </c>
      <c r="E3" s="56">
        <f>IFERROR('R2'!$B$17+('R2'!$B$18*Data!Q3)+('R2'!$B$19*Data!R3)+('R2'!$B$20*Data!S3)+('R2'!$B$21*Work!D3)+('R2'!$B$22*Work!E3)+('R2'!$B$23*Work!H3),0)</f>
        <v>152.03813430910057</v>
      </c>
      <c r="F3" s="56">
        <f>IFERROR('R3'!$B$17+('R3'!$B$18*Work!E3)+('R3'!$B$19*Work!H3)+('R3'!$B$20*Data!Q3),0)</f>
        <v>143.13598978550294</v>
      </c>
      <c r="G3" s="56">
        <f>IFERROR('R4'!$B$17+('R4'!$B$18*Work!D3)+('R4'!$B$19*Work!E3)+('R4'!$B$20*Work!H3)+('R4'!$B$21*Data!Q3)+(P3*'R4'!$B$22)+(Data!S3*'R4'!$B$23)+(IsYoga!C3*'R4'!$B$24)+(IsWalking!B3*'R4'!$B$26)+(IsRunning!B3*'R4'!$B$27)+(IsYoga!D3*'R4'!$B$28)+(IsCourse!B3*'R4'!$B$30)+(IsCourse!C3*'R4'!$B$31),0)</f>
        <v>140.98836042499786</v>
      </c>
      <c r="H3" s="58">
        <f>IFERROR(ABS(D3-Data!J3)/Data!J3,0)</f>
        <v>3.6972437671543443E-2</v>
      </c>
      <c r="I3" s="58">
        <f>IFERROR(ABS(E3-Data!J3)/Data!J3,0)</f>
        <v>9.3799527403601229E-2</v>
      </c>
      <c r="J3" s="58">
        <f>IFERROR(ABS(F3-Data!J3)/Data!J3,0)</f>
        <v>2.97553221978629E-2</v>
      </c>
      <c r="K3" s="58">
        <f>IFERROR(ABS(G3-Data!J3)/Data!J3,0)</f>
        <v>1.4304751258977443E-2</v>
      </c>
    </row>
    <row r="4" spans="1:11" x14ac:dyDescent="0.15">
      <c r="A4" s="53">
        <f>Data!A4</f>
        <v>3</v>
      </c>
      <c r="B4" s="15">
        <f>Data!J4</f>
        <v>134</v>
      </c>
      <c r="C4" s="15">
        <f>Data!K4</f>
        <v>158</v>
      </c>
      <c r="D4" s="56">
        <f>IFERROR('R'!$B$17+('R'!$B$18*Work!E4)+('R'!$B$19*Work!H4),0)</f>
        <v>134.34221235103632</v>
      </c>
      <c r="E4" s="56">
        <f>IFERROR('R2'!$B$17+('R2'!$B$18*Data!Q4)+('R2'!$B$19*Data!R4)+('R2'!$B$20*Data!S4)+('R2'!$B$21*Work!D4)+('R2'!$B$22*Work!E4)+('R2'!$B$23*Work!H4),0)</f>
        <v>149.26630739580165</v>
      </c>
      <c r="F4" s="56">
        <f>IFERROR('R3'!$B$17+('R3'!$B$18*Work!E4)+('R3'!$B$19*Work!H4)+('R3'!$B$20*Data!Q4),0)</f>
        <v>143.07622677870964</v>
      </c>
      <c r="G4" s="56">
        <f>IFERROR('R4'!$B$17+('R4'!$B$18*Work!D4)+('R4'!$B$19*Work!E4)+('R4'!$B$20*Work!H4)+('R4'!$B$21*Data!Q4)+(P4*'R4'!$B$22)+(Data!S4*'R4'!$B$23)+(IsYoga!C4*'R4'!$B$24)+(IsWalking!B4*'R4'!$B$26)+(IsRunning!B4*'R4'!$B$27)+(IsYoga!D4*'R4'!$B$28)+(IsCourse!B4*'R4'!$B$30)+(IsCourse!C4*'R4'!$B$31),0)</f>
        <v>140.35651919255358</v>
      </c>
      <c r="H4" s="58">
        <f>IFERROR(ABS(D4-Data!J4)/Data!J4,0)</f>
        <v>2.5538235151964443E-3</v>
      </c>
      <c r="I4" s="58">
        <f>IFERROR(ABS(E4-Data!J4)/Data!J4,0)</f>
        <v>0.11392766713284812</v>
      </c>
      <c r="J4" s="58">
        <f>IFERROR(ABS(F4-Data!J4)/Data!J4,0)</f>
        <v>6.7733035662012234E-2</v>
      </c>
      <c r="K4" s="58">
        <f>IFERROR(ABS(G4-Data!J4)/Data!J4,0)</f>
        <v>4.7436710392190877E-2</v>
      </c>
    </row>
    <row r="5" spans="1:11" x14ac:dyDescent="0.15">
      <c r="A5" s="53">
        <f>Data!A5</f>
        <v>4</v>
      </c>
      <c r="B5" s="15">
        <f>Data!J5</f>
        <v>95</v>
      </c>
      <c r="C5" s="15">
        <f>Data!K5</f>
        <v>123</v>
      </c>
      <c r="D5" s="56">
        <f>IFERROR('R'!$B$17+('R'!$B$18*Work!E5)+('R'!$B$19*Work!H5),0)</f>
        <v>97.101741934422535</v>
      </c>
      <c r="E5" s="56">
        <f>IFERROR('R2'!$B$17+('R2'!$B$18*Data!Q5)+('R2'!$B$19*Data!R5)+('R2'!$B$20*Data!S5)+('R2'!$B$21*Work!D5)+('R2'!$B$22*Work!E5)+('R2'!$B$23*Work!H5),0)</f>
        <v>96.336875396424944</v>
      </c>
      <c r="F5" s="56">
        <f>IFERROR('R3'!$B$17+('R3'!$B$18*Work!E5)+('R3'!$B$19*Work!H5)+('R3'!$B$20*Data!Q5),0)</f>
        <v>97.940955381710069</v>
      </c>
      <c r="G5" s="56">
        <f>IFERROR('R4'!$B$17+('R4'!$B$18*Work!D5)+('R4'!$B$19*Work!E5)+('R4'!$B$20*Work!H5)+('R4'!$B$21*Data!Q5)+(P5*'R4'!$B$22)+(Data!S5*'R4'!$B$23)+(IsYoga!C5*'R4'!$B$24)+(IsWalking!B5*'R4'!$B$26)+(IsRunning!B5*'R4'!$B$27)+(IsYoga!D5*'R4'!$B$28)+(IsCourse!B5*'R4'!$B$30)+(IsCourse!C5*'R4'!$B$31),0)</f>
        <v>104.59254269444152</v>
      </c>
      <c r="H5" s="58">
        <f>IFERROR(ABS(D5-Data!J5)/Data!J5,0)</f>
        <v>2.212359930971089E-2</v>
      </c>
      <c r="I5" s="58">
        <f>IFERROR(ABS(E5-Data!J5)/Data!J5,0)</f>
        <v>1.4072372593946775E-2</v>
      </c>
      <c r="J5" s="58">
        <f>IFERROR(ABS(F5-Data!J5)/Data!J5,0)</f>
        <v>3.0957425070632302E-2</v>
      </c>
      <c r="K5" s="58">
        <f>IFERROR(ABS(G5-Data!J5)/Data!J5,0)</f>
        <v>0.10097413362570021</v>
      </c>
    </row>
    <row r="6" spans="1:11" x14ac:dyDescent="0.15">
      <c r="A6" s="53">
        <f>Data!A6</f>
        <v>5</v>
      </c>
      <c r="B6" s="15">
        <f>Data!J6</f>
        <v>102</v>
      </c>
      <c r="C6" s="15">
        <f>Data!K6</f>
        <v>125</v>
      </c>
      <c r="D6" s="56">
        <f>IFERROR('R'!$B$17+('R'!$B$18*Work!E6)+('R'!$B$19*Work!H6),0)</f>
        <v>97.101741934422535</v>
      </c>
      <c r="E6" s="56">
        <f>IFERROR('R2'!$B$17+('R2'!$B$18*Data!Q6)+('R2'!$B$19*Data!R6)+('R2'!$B$20*Data!S6)+('R2'!$B$21*Work!D6)+('R2'!$B$22*Work!E6)+('R2'!$B$23*Work!H6),0)</f>
        <v>95.816759097119899</v>
      </c>
      <c r="F6" s="56">
        <f>IFERROR('R3'!$B$17+('R3'!$B$18*Work!E6)+('R3'!$B$19*Work!H6)+('R3'!$B$20*Data!Q6),0)</f>
        <v>99.332619770983356</v>
      </c>
      <c r="G6" s="56">
        <f>IFERROR('R4'!$B$17+('R4'!$B$18*Work!D6)+('R4'!$B$19*Work!E6)+('R4'!$B$20*Work!H6)+('R4'!$B$21*Data!Q6)+(P6*'R4'!$B$22)+(Data!S6*'R4'!$B$23)+(IsYoga!C6*'R4'!$B$24)+(IsWalking!B6*'R4'!$B$26)+(IsRunning!B6*'R4'!$B$27)+(IsYoga!D6*'R4'!$B$28)+(IsCourse!B6*'R4'!$B$30)+(IsCourse!C6*'R4'!$B$31),0)</f>
        <v>107.18390165418698</v>
      </c>
      <c r="H6" s="58">
        <f>IFERROR(ABS(D6-Data!J6)/Data!J6,0)</f>
        <v>4.8022137897818291E-2</v>
      </c>
      <c r="I6" s="58">
        <f>IFERROR(ABS(E6-Data!J6)/Data!J6,0)</f>
        <v>6.0620008851765696E-2</v>
      </c>
      <c r="J6" s="58">
        <f>IFERROR(ABS(F6-Data!J6)/Data!J6,0)</f>
        <v>2.6150786558986699E-2</v>
      </c>
      <c r="K6" s="58">
        <f>IFERROR(ABS(G6-Data!J6)/Data!J6,0)</f>
        <v>5.0822565237127276E-2</v>
      </c>
    </row>
    <row r="7" spans="1:11" x14ac:dyDescent="0.15">
      <c r="A7" s="53">
        <f>Data!A7</f>
        <v>6</v>
      </c>
      <c r="B7" s="15">
        <f>Data!J7</f>
        <v>103</v>
      </c>
      <c r="C7" s="15">
        <f>Data!K7</f>
        <v>123</v>
      </c>
      <c r="D7" s="56">
        <f>IFERROR('R'!$B$17+('R'!$B$18*Work!E7)+('R'!$B$19*Work!H7),0)</f>
        <v>97.101741934422535</v>
      </c>
      <c r="E7" s="56">
        <f>IFERROR('R2'!$B$17+('R2'!$B$18*Data!Q7)+('R2'!$B$19*Data!R7)+('R2'!$B$20*Data!S7)+('R2'!$B$21*Work!D7)+('R2'!$B$22*Work!E7)+('R2'!$B$23*Work!H7),0)</f>
        <v>106.16237027357306</v>
      </c>
      <c r="F7" s="56">
        <f>IFERROR('R3'!$B$17+('R3'!$B$18*Work!E7)+('R3'!$B$19*Work!H7)+('R3'!$B$20*Data!Q7),0)</f>
        <v>100.02845196562001</v>
      </c>
      <c r="G7" s="56">
        <f>IFERROR('R4'!$B$17+('R4'!$B$18*Work!D7)+('R4'!$B$19*Work!E7)+('R4'!$B$20*Work!H7)+('R4'!$B$21*Data!Q7)+(P7*'R4'!$B$22)+(Data!S7*'R4'!$B$23)+(IsYoga!C7*'R4'!$B$24)+(IsWalking!B7*'R4'!$B$26)+(IsRunning!B7*'R4'!$B$27)+(IsYoga!D7*'R4'!$B$28)+(IsCourse!B7*'R4'!$B$30)+(IsCourse!C7*'R4'!$B$31),0)</f>
        <v>109.07524025424068</v>
      </c>
      <c r="H7" s="58">
        <f>IFERROR(ABS(D7-Data!J7)/Data!J7,0)</f>
        <v>5.7264641413373452E-2</v>
      </c>
      <c r="I7" s="58">
        <f>IFERROR(ABS(E7-Data!J7)/Data!J7,0)</f>
        <v>3.070262401527243E-2</v>
      </c>
      <c r="J7" s="58">
        <f>IFERROR(ABS(F7-Data!J7)/Data!J7,0)</f>
        <v>2.8849980916310608E-2</v>
      </c>
      <c r="K7" s="58">
        <f>IFERROR(ABS(G7-Data!J7)/Data!J7,0)</f>
        <v>5.8982915089715364E-2</v>
      </c>
    </row>
    <row r="8" spans="1:11" x14ac:dyDescent="0.15">
      <c r="A8" s="53">
        <f>Data!A8</f>
        <v>7</v>
      </c>
      <c r="B8" s="15">
        <f>Data!J8</f>
        <v>108</v>
      </c>
      <c r="C8" s="15">
        <f>Data!K8</f>
        <v>124</v>
      </c>
      <c r="D8" s="56">
        <f>IFERROR('R'!$B$17+('R'!$B$18*Work!E8)+('R'!$B$19*Work!H8),0)</f>
        <v>110.94650497501901</v>
      </c>
      <c r="E8" s="56">
        <f>IFERROR('R2'!$B$17+('R2'!$B$18*Data!Q8)+('R2'!$B$19*Data!R8)+('R2'!$B$20*Data!S8)+('R2'!$B$21*Work!D8)+('R2'!$B$22*Work!E8)+('R2'!$B$23*Work!H8),0)</f>
        <v>116.08681282991772</v>
      </c>
      <c r="F8" s="56">
        <f>IFERROR('R3'!$B$17+('R3'!$B$18*Work!E8)+('R3'!$B$19*Work!H8)+('R3'!$B$20*Data!Q8),0)</f>
        <v>112.73517132279595</v>
      </c>
      <c r="G8" s="56">
        <f>IFERROR('R4'!$B$17+('R4'!$B$18*Work!D8)+('R4'!$B$19*Work!E8)+('R4'!$B$20*Work!H8)+('R4'!$B$21*Data!Q8)+(P8*'R4'!$B$22)+(Data!S8*'R4'!$B$23)+(IsYoga!C8*'R4'!$B$24)+(IsWalking!B8*'R4'!$B$26)+(IsRunning!B8*'R4'!$B$27)+(IsYoga!D8*'R4'!$B$28)+(IsCourse!B8*'R4'!$B$30)+(IsCourse!C8*'R4'!$B$31),0)</f>
        <v>116.56525627267209</v>
      </c>
      <c r="H8" s="58">
        <f>IFERROR(ABS(D8-Data!J8)/Data!J8,0)</f>
        <v>2.7282453472398244E-2</v>
      </c>
      <c r="I8" s="58">
        <f>IFERROR(ABS(E8-Data!J8)/Data!J8,0)</f>
        <v>7.4877896573312216E-2</v>
      </c>
      <c r="J8" s="58">
        <f>IFERROR(ABS(F8-Data!J8)/Data!J8,0)</f>
        <v>4.3844178914777307E-2</v>
      </c>
      <c r="K8" s="58">
        <f>IFERROR(ABS(G8-Data!J8)/Data!J8,0)</f>
        <v>7.9307928450667475E-2</v>
      </c>
    </row>
    <row r="9" spans="1:11" x14ac:dyDescent="0.15">
      <c r="A9" s="53">
        <f>Data!A9</f>
        <v>8</v>
      </c>
      <c r="B9" s="15">
        <f>Data!J9</f>
        <v>129</v>
      </c>
      <c r="C9" s="15">
        <f>Data!K9</f>
        <v>152</v>
      </c>
      <c r="D9" s="56">
        <f>IFERROR('R'!$B$17+('R'!$B$18*Work!E9)+('R'!$B$19*Work!H9),0)</f>
        <v>131.53119050110578</v>
      </c>
      <c r="E9" s="56">
        <f>IFERROR('R2'!$B$17+('R2'!$B$18*Data!Q9)+('R2'!$B$19*Data!R9)+('R2'!$B$20*Data!S9)+('R2'!$B$21*Work!D9)+('R2'!$B$22*Work!E9)+('R2'!$B$23*Work!H9),0)</f>
        <v>130.05851953684419</v>
      </c>
      <c r="F9" s="56">
        <f>IFERROR('R3'!$B$17+('R3'!$B$18*Work!E9)+('R3'!$B$19*Work!H9)+('R3'!$B$20*Data!Q9),0)</f>
        <v>133.11527078815857</v>
      </c>
      <c r="G9" s="56">
        <f>IFERROR('R4'!$B$17+('R4'!$B$18*Work!D9)+('R4'!$B$19*Work!E9)+('R4'!$B$20*Work!H9)+('R4'!$B$21*Data!Q9)+(P9*'R4'!$B$22)+(Data!S9*'R4'!$B$23)+(IsYoga!C9*'R4'!$B$24)+(IsWalking!B9*'R4'!$B$26)+(IsRunning!B9*'R4'!$B$27)+(IsYoga!D9*'R4'!$B$28)+(IsCourse!B9*'R4'!$B$30)+(IsCourse!C9*'R4'!$B$31),0)</f>
        <v>134.22676324603427</v>
      </c>
      <c r="H9" s="58">
        <f>IFERROR(ABS(D9-Data!J9)/Data!J9,0)</f>
        <v>1.9621631791517699E-2</v>
      </c>
      <c r="I9" s="58">
        <f>IFERROR(ABS(E9-Data!J9)/Data!J9,0)</f>
        <v>8.2055778049937005E-3</v>
      </c>
      <c r="J9" s="58">
        <f>IFERROR(ABS(F9-Data!J9)/Data!J9,0)</f>
        <v>3.1901323939213709E-2</v>
      </c>
      <c r="K9" s="58">
        <f>IFERROR(ABS(G9-Data!J9)/Data!J9,0)</f>
        <v>4.0517544542901296E-2</v>
      </c>
    </row>
    <row r="10" spans="1:11" x14ac:dyDescent="0.15">
      <c r="A10" s="53">
        <f>Data!A10</f>
        <v>9</v>
      </c>
      <c r="B10" s="15">
        <f>Data!J10</f>
        <v>99</v>
      </c>
      <c r="C10" s="15">
        <f>Data!K10</f>
        <v>124</v>
      </c>
      <c r="D10" s="56">
        <f>IFERROR('R'!$B$17+('R'!$B$18*Work!E10)+('R'!$B$19*Work!H10),0)</f>
        <v>97.101741934422535</v>
      </c>
      <c r="E10" s="56">
        <f>IFERROR('R2'!$B$17+('R2'!$B$18*Data!Q10)+('R2'!$B$19*Data!R10)+('R2'!$B$20*Data!S10)+('R2'!$B$21*Work!D10)+('R2'!$B$22*Work!E10)+('R2'!$B$23*Work!H10),0)</f>
        <v>96.07189992098256</v>
      </c>
      <c r="F10" s="56">
        <f>IFERROR('R3'!$B$17+('R3'!$B$18*Work!E10)+('R3'!$B$19*Work!H10)+('R3'!$B$20*Data!Q10),0)</f>
        <v>98.288871479028387</v>
      </c>
      <c r="G10" s="56">
        <f>IFERROR('R4'!$B$17+('R4'!$B$18*Work!D10)+('R4'!$B$19*Work!E10)+('R4'!$B$20*Work!H10)+('R4'!$B$21*Data!Q10)+(P10*'R4'!$B$22)+(Data!S10*'R4'!$B$23)+(IsYoga!C10*'R4'!$B$24)+(IsWalking!B10*'R4'!$B$26)+(IsRunning!B10*'R4'!$B$27)+(IsYoga!D10*'R4'!$B$28)+(IsCourse!B10*'R4'!$B$30)+(IsCourse!C10*'R4'!$B$31),0)</f>
        <v>105.02764703431326</v>
      </c>
      <c r="H10" s="58">
        <f>IFERROR(ABS(D10-Data!J10)/Data!J10,0)</f>
        <v>1.9174323894721873E-2</v>
      </c>
      <c r="I10" s="58">
        <f>IFERROR(ABS(E10-Data!J10)/Data!J10,0)</f>
        <v>2.9576768474923638E-2</v>
      </c>
      <c r="J10" s="58">
        <f>IFERROR(ABS(F10-Data!J10)/Data!J10,0)</f>
        <v>7.1831163734506357E-3</v>
      </c>
      <c r="K10" s="58">
        <f>IFERROR(ABS(G10-Data!J10)/Data!J10,0)</f>
        <v>6.0885323578921832E-2</v>
      </c>
    </row>
    <row r="11" spans="1:11" x14ac:dyDescent="0.15">
      <c r="A11" s="53">
        <f>Data!A11</f>
        <v>10</v>
      </c>
      <c r="B11" s="15">
        <f>Data!J11</f>
        <v>155</v>
      </c>
      <c r="C11" s="15">
        <f>Data!K11</f>
        <v>171</v>
      </c>
      <c r="D11" s="56">
        <f>IFERROR('R'!$B$17+('R'!$B$18*Work!E11)+('R'!$B$19*Work!H11),0)</f>
        <v>139.04098179664436</v>
      </c>
      <c r="E11" s="56">
        <f>IFERROR('R2'!$B$17+('R2'!$B$18*Data!Q11)+('R2'!$B$19*Data!R11)+('R2'!$B$20*Data!S11)+('R2'!$B$21*Work!D11)+('R2'!$B$22*Work!E11)+('R2'!$B$23*Work!H11),0)</f>
        <v>136.7441784258495</v>
      </c>
      <c r="F11" s="56">
        <f>IFERROR('R3'!$B$17+('R3'!$B$18*Work!E11)+('R3'!$B$19*Work!H11)+('R3'!$B$20*Data!Q11),0)</f>
        <v>137.75562820447624</v>
      </c>
      <c r="G11" s="56">
        <f>IFERROR('R4'!$B$17+('R4'!$B$18*Work!D11)+('R4'!$B$19*Work!E11)+('R4'!$B$20*Work!H11)+('R4'!$B$21*Data!Q11)+(P11*'R4'!$B$22)+(Data!S11*'R4'!$B$23)+(IsYoga!C11*'R4'!$B$24)+(IsWalking!B11*'R4'!$B$26)+(IsRunning!B11*'R4'!$B$27)+(IsYoga!D11*'R4'!$B$28)+(IsCourse!B11*'R4'!$B$30)+(IsCourse!C11*'R4'!$B$31),0)</f>
        <v>145.15182186615527</v>
      </c>
      <c r="H11" s="58">
        <f>IFERROR(ABS(D11-Data!J11)/Data!J11,0)</f>
        <v>0.10296140776358477</v>
      </c>
      <c r="I11" s="58">
        <f>IFERROR(ABS(E11-Data!J11)/Data!J11,0)</f>
        <v>0.11777949402677744</v>
      </c>
      <c r="J11" s="58">
        <f>IFERROR(ABS(F11-Data!J11)/Data!J11,0)</f>
        <v>0.11125401158402427</v>
      </c>
      <c r="K11" s="58">
        <f>IFERROR(ABS(G11-Data!J11)/Data!J11,0)</f>
        <v>6.3536633121578881E-2</v>
      </c>
    </row>
    <row r="12" spans="1:11" x14ac:dyDescent="0.15">
      <c r="A12" s="53">
        <f>Data!A12</f>
        <v>11</v>
      </c>
      <c r="B12" s="15">
        <f>Data!J12</f>
        <v>99</v>
      </c>
      <c r="C12" s="15">
        <f>Data!K12</f>
        <v>122</v>
      </c>
      <c r="D12" s="56">
        <f>IFERROR('R'!$B$17+('R'!$B$18*Work!E12)+('R'!$B$19*Work!H12),0)</f>
        <v>97.101741934422535</v>
      </c>
      <c r="E12" s="56">
        <f>IFERROR('R2'!$B$17+('R2'!$B$18*Data!Q12)+('R2'!$B$19*Data!R12)+('R2'!$B$20*Data!S12)+('R2'!$B$21*Work!D12)+('R2'!$B$22*Work!E12)+('R2'!$B$23*Work!H12),0)</f>
        <v>103.59774983213738</v>
      </c>
      <c r="F12" s="56">
        <f>IFERROR('R3'!$B$17+('R3'!$B$18*Work!E12)+('R3'!$B$19*Work!H12)+('R3'!$B$20*Data!Q12),0)</f>
        <v>99.680535868301675</v>
      </c>
      <c r="G12" s="56">
        <f>IFERROR('R4'!$B$17+('R4'!$B$18*Work!D12)+('R4'!$B$19*Work!E12)+('R4'!$B$20*Work!H12)+('R4'!$B$21*Data!Q12)+(P12*'R4'!$B$22)+(Data!S12*'R4'!$B$23)+(IsYoga!C12*'R4'!$B$24)+(IsWalking!B12*'R4'!$B$26)+(IsRunning!B12*'R4'!$B$27)+(IsYoga!D12*'R4'!$B$28)+(IsCourse!B12*'R4'!$B$30)+(IsCourse!C12*'R4'!$B$31),0)</f>
        <v>107.78919431411039</v>
      </c>
      <c r="H12" s="58">
        <f>IFERROR(ABS(D12-Data!J12)/Data!J12,0)</f>
        <v>1.9174323894721873E-2</v>
      </c>
      <c r="I12" s="58">
        <f>IFERROR(ABS(E12-Data!J12)/Data!J12,0)</f>
        <v>4.6441917496337186E-2</v>
      </c>
      <c r="J12" s="58">
        <f>IFERROR(ABS(F12-Data!J12)/Data!J12,0)</f>
        <v>6.8740996798148978E-3</v>
      </c>
      <c r="K12" s="58">
        <f>IFERROR(ABS(G12-Data!J12)/Data!J12,0)</f>
        <v>8.8779740546569591E-2</v>
      </c>
    </row>
    <row r="13" spans="1:11" x14ac:dyDescent="0.15">
      <c r="A13" s="53">
        <f>Data!A13</f>
        <v>12</v>
      </c>
      <c r="B13" s="15">
        <f>Data!J13</f>
        <v>147</v>
      </c>
      <c r="C13" s="15">
        <f>Data!K13</f>
        <v>162</v>
      </c>
      <c r="D13" s="56">
        <f>IFERROR('R'!$B$17+('R'!$B$18*Work!E13)+('R'!$B$19*Work!H13),0)</f>
        <v>136.08006840469488</v>
      </c>
      <c r="E13" s="56">
        <f>IFERROR('R2'!$B$17+('R2'!$B$18*Data!Q13)+('R2'!$B$19*Data!R13)+('R2'!$B$20*Data!S13)+('R2'!$B$21*Work!D13)+('R2'!$B$22*Work!E13)+('R2'!$B$23*Work!H13),0)</f>
        <v>133.81289344893719</v>
      </c>
      <c r="F13" s="56">
        <f>IFERROR('R3'!$B$17+('R3'!$B$18*Work!E13)+('R3'!$B$19*Work!H13)+('R3'!$B$20*Data!Q13),0)</f>
        <v>131.42728294887084</v>
      </c>
      <c r="G13" s="56">
        <f>IFERROR('R4'!$B$17+('R4'!$B$18*Work!D13)+('R4'!$B$19*Work!E13)+('R4'!$B$20*Work!H13)+('R4'!$B$21*Data!Q13)+(P13*'R4'!$B$22)+(Data!S13*'R4'!$B$23)+(IsYoga!C13*'R4'!$B$24)+(IsWalking!B13*'R4'!$B$26)+(IsRunning!B13*'R4'!$B$27)+(IsYoga!D13*'R4'!$B$28)+(IsCourse!B13*'R4'!$B$30)+(IsCourse!C13*'R4'!$B$31),0)</f>
        <v>140.51419831704806</v>
      </c>
      <c r="H13" s="58">
        <f>IFERROR(ABS(D13-Data!J13)/Data!J13,0)</f>
        <v>7.4285248947653842E-2</v>
      </c>
      <c r="I13" s="58">
        <f>IFERROR(ABS(E13-Data!J13)/Data!J13,0)</f>
        <v>8.9708207830359266E-2</v>
      </c>
      <c r="J13" s="58">
        <f>IFERROR(ABS(F13-Data!J13)/Data!J13,0)</f>
        <v>0.10593685068795347</v>
      </c>
      <c r="K13" s="58">
        <f>IFERROR(ABS(G13-Data!J13)/Data!J13,0)</f>
        <v>4.4121099884026835E-2</v>
      </c>
    </row>
    <row r="14" spans="1:11" x14ac:dyDescent="0.15">
      <c r="A14" s="53">
        <f>Data!A14</f>
        <v>13</v>
      </c>
      <c r="B14" s="15">
        <f>Data!J14</f>
        <v>150</v>
      </c>
      <c r="C14" s="15">
        <f>Data!K14</f>
        <v>164</v>
      </c>
      <c r="D14" s="56">
        <f>IFERROR('R'!$B$17+('R'!$B$18*Work!E14)+('R'!$B$19*Work!H14),0)</f>
        <v>136.01889969433194</v>
      </c>
      <c r="E14" s="56">
        <f>IFERROR('R2'!$B$17+('R2'!$B$18*Data!Q14)+('R2'!$B$19*Data!R14)+('R2'!$B$20*Data!S14)+('R2'!$B$21*Work!D14)+('R2'!$B$22*Work!E14)+('R2'!$B$23*Work!H14),0)</f>
        <v>131.15242564226202</v>
      </c>
      <c r="F14" s="56">
        <f>IFERROR('R3'!$B$17+('R3'!$B$18*Work!E14)+('R3'!$B$19*Work!H14)+('R3'!$B$20*Data!Q14),0)</f>
        <v>131.59589911084674</v>
      </c>
      <c r="G14" s="56">
        <f>IFERROR('R4'!$B$17+('R4'!$B$18*Work!D14)+('R4'!$B$19*Work!E14)+('R4'!$B$20*Work!H14)+('R4'!$B$21*Data!Q14)+(P14*'R4'!$B$22)+(Data!S14*'R4'!$B$23)+(IsYoga!C14*'R4'!$B$24)+(IsWalking!B14*'R4'!$B$26)+(IsRunning!B14*'R4'!$B$27)+(IsYoga!D14*'R4'!$B$28)+(IsCourse!B14*'R4'!$B$30)+(IsCourse!C14*'R4'!$B$31),0)</f>
        <v>141.99219856282116</v>
      </c>
      <c r="H14" s="58">
        <f>IFERROR(ABS(D14-Data!J14)/Data!J14,0)</f>
        <v>9.3207335371120428E-2</v>
      </c>
      <c r="I14" s="58">
        <f>IFERROR(ABS(E14-Data!J14)/Data!J14,0)</f>
        <v>0.12565049571825321</v>
      </c>
      <c r="J14" s="58">
        <f>IFERROR(ABS(F14-Data!J14)/Data!J14,0)</f>
        <v>0.12269400592768837</v>
      </c>
      <c r="K14" s="58">
        <f>IFERROR(ABS(G14-Data!J14)/Data!J14,0)</f>
        <v>5.338534291452561E-2</v>
      </c>
    </row>
    <row r="15" spans="1:11" x14ac:dyDescent="0.15">
      <c r="A15" s="53">
        <f>Data!A15</f>
        <v>14</v>
      </c>
      <c r="B15" s="15">
        <f>Data!J15</f>
        <v>118</v>
      </c>
      <c r="C15" s="15">
        <f>Data!K15</f>
        <v>143</v>
      </c>
      <c r="D15" s="56">
        <f>IFERROR('R'!$B$17+('R'!$B$18*Work!E15)+('R'!$B$19*Work!H15),0)</f>
        <v>130.70549925443026</v>
      </c>
      <c r="E15" s="56">
        <f>IFERROR('R2'!$B$17+('R2'!$B$18*Data!Q15)+('R2'!$B$19*Data!R15)+('R2'!$B$20*Data!S15)+('R2'!$B$21*Work!D15)+('R2'!$B$22*Work!E15)+('R2'!$B$23*Work!H15),0)</f>
        <v>127.2165748783473</v>
      </c>
      <c r="F15" s="56">
        <f>IFERROR('R3'!$B$17+('R3'!$B$18*Work!E15)+('R3'!$B$19*Work!H15)+('R3'!$B$20*Data!Q15),0)</f>
        <v>130.46502812040657</v>
      </c>
      <c r="G15" s="56">
        <f>IFERROR('R4'!$B$17+('R4'!$B$18*Work!D15)+('R4'!$B$19*Work!E15)+('R4'!$B$20*Work!H15)+('R4'!$B$21*Data!Q15)+(P15*'R4'!$B$22)+(Data!S15*'R4'!$B$23)+(IsYoga!C15*'R4'!$B$24)+(IsWalking!B15*'R4'!$B$26)+(IsRunning!B15*'R4'!$B$27)+(IsYoga!D15*'R4'!$B$28)+(IsCourse!B15*'R4'!$B$30)+(IsCourse!C15*'R4'!$B$31),0)</f>
        <v>133.60953060294324</v>
      </c>
      <c r="H15" s="58">
        <f>IFERROR(ABS(D15-Data!J15)/Data!J15,0)</f>
        <v>0.10767372249517174</v>
      </c>
      <c r="I15" s="58">
        <f>IFERROR(ABS(E15-Data!J15)/Data!J15,0)</f>
        <v>7.8106566765655097E-2</v>
      </c>
      <c r="J15" s="58">
        <f>IFERROR(ABS(F15-Data!J15)/Data!J15,0)</f>
        <v>0.10563583152886925</v>
      </c>
      <c r="K15" s="58">
        <f>IFERROR(ABS(G15-Data!J15)/Data!J15,0)</f>
        <v>0.13228415765206133</v>
      </c>
    </row>
    <row r="16" spans="1:11" x14ac:dyDescent="0.15">
      <c r="A16" s="53">
        <f>Data!A16</f>
        <v>15</v>
      </c>
      <c r="B16" s="15">
        <f>Data!J16</f>
        <v>91</v>
      </c>
      <c r="C16" s="15">
        <f>Data!K16</f>
        <v>112</v>
      </c>
      <c r="D16" s="56">
        <f>IFERROR('R'!$B$17+('R'!$B$18*Work!E16)+('R'!$B$19*Work!H16),0)</f>
        <v>97.101741934422535</v>
      </c>
      <c r="E16" s="56">
        <f>IFERROR('R2'!$B$17+('R2'!$B$18*Data!Q16)+('R2'!$B$19*Data!R16)+('R2'!$B$20*Data!S16)+('R2'!$B$21*Work!D16)+('R2'!$B$22*Work!E16)+('R2'!$B$23*Work!H16),0)</f>
        <v>97.025003108882217</v>
      </c>
      <c r="F16" s="56">
        <f>IFERROR('R3'!$B$17+('R3'!$B$18*Work!E16)+('R3'!$B$19*Work!H16)+('R3'!$B$20*Data!Q16),0)</f>
        <v>96.201374895118462</v>
      </c>
      <c r="G16" s="56">
        <f>IFERROR('R4'!$B$17+('R4'!$B$18*Work!D16)+('R4'!$B$19*Work!E16)+('R4'!$B$20*Work!H16)+('R4'!$B$21*Data!Q16)+(P16*'R4'!$B$22)+(Data!S16*'R4'!$B$23)+(IsYoga!C16*'R4'!$B$24)+(IsWalking!B16*'R4'!$B$26)+(IsRunning!B16*'R4'!$B$27)+(IsYoga!D16*'R4'!$B$28)+(IsCourse!B16*'R4'!$B$30)+(IsCourse!C16*'R4'!$B$31),0)</f>
        <v>103.09777427528977</v>
      </c>
      <c r="H16" s="58">
        <f>IFERROR(ABS(D16-Data!J16)/Data!J16,0)</f>
        <v>6.7052109169478402E-2</v>
      </c>
      <c r="I16" s="58">
        <f>IFERROR(ABS(E16-Data!J16)/Data!J16,0)</f>
        <v>6.6208825372332053E-2</v>
      </c>
      <c r="J16" s="58">
        <f>IFERROR(ABS(F16-Data!J16)/Data!J16,0)</f>
        <v>5.7157965880422663E-2</v>
      </c>
      <c r="K16" s="58">
        <f>IFERROR(ABS(G16-Data!J16)/Data!J16,0)</f>
        <v>0.1329425744537337</v>
      </c>
    </row>
    <row r="17" spans="1:11" x14ac:dyDescent="0.15">
      <c r="A17" s="53">
        <f>Data!A17</f>
        <v>16</v>
      </c>
      <c r="B17" s="15">
        <f>Data!J17</f>
        <v>104</v>
      </c>
      <c r="C17" s="15">
        <f>Data!K17</f>
        <v>116</v>
      </c>
      <c r="D17" s="56">
        <f>IFERROR('R'!$B$17+('R'!$B$18*Work!E17)+('R'!$B$19*Work!H17),0)</f>
        <v>109.99636968116486</v>
      </c>
      <c r="E17" s="56">
        <f>IFERROR('R2'!$B$17+('R2'!$B$18*Data!Q17)+('R2'!$B$19*Data!R17)+('R2'!$B$20*Data!S17)+('R2'!$B$21*Work!D17)+('R2'!$B$22*Work!E17)+('R2'!$B$23*Work!H17),0)</f>
        <v>111.2635683598192</v>
      </c>
      <c r="F17" s="56">
        <f>IFERROR('R3'!$B$17+('R3'!$B$18*Work!E17)+('R3'!$B$19*Work!H17)+('R3'!$B$20*Data!Q17),0)</f>
        <v>110.64241711559376</v>
      </c>
      <c r="G17" s="56">
        <f>IFERROR('R4'!$B$17+('R4'!$B$18*Work!D17)+('R4'!$B$19*Work!E17)+('R4'!$B$20*Work!H17)+('R4'!$B$21*Data!Q17)+(P17*'R4'!$B$22)+(Data!S17*'R4'!$B$23)+(IsYoga!C17*'R4'!$B$24)+(IsWalking!B17*'R4'!$B$26)+(IsRunning!B17*'R4'!$B$27)+(IsYoga!D17*'R4'!$B$28)+(IsCourse!B17*'R4'!$B$30)+(IsCourse!C17*'R4'!$B$31),0)</f>
        <v>109.57102773862798</v>
      </c>
      <c r="H17" s="58">
        <f>IFERROR(ABS(D17-Data!J17)/Data!J17,0)</f>
        <v>5.7657400780431391E-2</v>
      </c>
      <c r="I17" s="58">
        <f>IFERROR(ABS(E17-Data!J17)/Data!J17,0)</f>
        <v>6.9842003459800031E-2</v>
      </c>
      <c r="J17" s="58">
        <f>IFERROR(ABS(F17-Data!J17)/Data!J17,0)</f>
        <v>6.3869395342247684E-2</v>
      </c>
      <c r="K17" s="58">
        <f>IFERROR(ABS(G17-Data!J17)/Data!J17,0)</f>
        <v>5.3567574409884383E-2</v>
      </c>
    </row>
    <row r="18" spans="1:11" x14ac:dyDescent="0.15">
      <c r="A18" s="53">
        <f>Data!A18</f>
        <v>17</v>
      </c>
      <c r="B18" s="15">
        <f>Data!J18</f>
        <v>97</v>
      </c>
      <c r="C18" s="15">
        <f>Data!K18</f>
        <v>123</v>
      </c>
      <c r="D18" s="56">
        <f>IFERROR('R'!$B$17+('R'!$B$18*Work!E18)+('R'!$B$19*Work!H18),0)</f>
        <v>97.101741934422535</v>
      </c>
      <c r="E18" s="56">
        <f>IFERROR('R2'!$B$17+('R2'!$B$18*Data!Q18)+('R2'!$B$19*Data!R18)+('R2'!$B$20*Data!S18)+('R2'!$B$21*Work!D18)+('R2'!$B$22*Work!E18)+('R2'!$B$23*Work!H18),0)</f>
        <v>100.17294764662745</v>
      </c>
      <c r="F18" s="56">
        <f>IFERROR('R3'!$B$17+('R3'!$B$18*Work!E18)+('R3'!$B$19*Work!H18)+('R3'!$B$20*Data!Q18),0)</f>
        <v>97.245123187073432</v>
      </c>
      <c r="G18" s="56">
        <f>IFERROR('R4'!$B$17+('R4'!$B$18*Work!D18)+('R4'!$B$19*Work!E18)+('R4'!$B$20*Work!H18)+('R4'!$B$21*Data!Q18)+(P18*'R4'!$B$22)+(Data!S18*'R4'!$B$23)+(IsYoga!C18*'R4'!$B$24)+(IsWalking!B18*'R4'!$B$26)+(IsRunning!B18*'R4'!$B$27)+(IsYoga!D18*'R4'!$B$28)+(IsCourse!B18*'R4'!$B$30)+(IsCourse!C18*'R4'!$B$31),0)</f>
        <v>105.08384057511178</v>
      </c>
      <c r="H18" s="58">
        <f>IFERROR(ABS(D18-Data!J18)/Data!J18,0)</f>
        <v>1.0488859218817995E-3</v>
      </c>
      <c r="I18" s="58">
        <f>IFERROR(ABS(E18-Data!J18)/Data!J18,0)</f>
        <v>3.271080048069535E-2</v>
      </c>
      <c r="J18" s="58">
        <f>IFERROR(ABS(F18-Data!J18)/Data!J18,0)</f>
        <v>2.5270431657054828E-3</v>
      </c>
      <c r="K18" s="58">
        <f>IFERROR(ABS(G18-Data!J18)/Data!J18,0)</f>
        <v>8.3338562630018334E-2</v>
      </c>
    </row>
    <row r="19" spans="1:11" x14ac:dyDescent="0.15">
      <c r="A19" s="53">
        <f>Data!A19</f>
        <v>18</v>
      </c>
      <c r="B19" s="15">
        <f>Data!J19</f>
        <v>145</v>
      </c>
      <c r="C19" s="15">
        <f>Data!K19</f>
        <v>161</v>
      </c>
      <c r="D19" s="56">
        <f>IFERROR('R'!$B$17+('R'!$B$18*Work!E19)+('R'!$B$19*Work!H19),0)</f>
        <v>133.55523339872656</v>
      </c>
      <c r="E19" s="56">
        <f>IFERROR('R2'!$B$17+('R2'!$B$18*Data!Q19)+('R2'!$B$19*Data!R19)+('R2'!$B$20*Data!S19)+('R2'!$B$21*Work!D19)+('R2'!$B$22*Work!E19)+('R2'!$B$23*Work!H19),0)</f>
        <v>134.69174547332128</v>
      </c>
      <c r="F19" s="56">
        <f>IFERROR('R3'!$B$17+('R3'!$B$18*Work!E19)+('R3'!$B$19*Work!H19)+('R3'!$B$20*Data!Q19),0)</f>
        <v>133.34472158090983</v>
      </c>
      <c r="G19" s="56">
        <f>IFERROR('R4'!$B$17+('R4'!$B$18*Work!D19)+('R4'!$B$19*Work!E19)+('R4'!$B$20*Work!H19)+('R4'!$B$21*Data!Q19)+(P19*'R4'!$B$22)+(Data!S19*'R4'!$B$23)+(IsYoga!C19*'R4'!$B$24)+(IsWalking!B19*'R4'!$B$26)+(IsRunning!B19*'R4'!$B$27)+(IsYoga!D19*'R4'!$B$28)+(IsCourse!B19*'R4'!$B$30)+(IsCourse!C19*'R4'!$B$31),0)</f>
        <v>141.417255129762</v>
      </c>
      <c r="H19" s="58">
        <f>IFERROR(ABS(D19-Data!J19)/Data!J19,0)</f>
        <v>7.892942483636857E-2</v>
      </c>
      <c r="I19" s="58">
        <f>IFERROR(ABS(E19-Data!J19)/Data!J19,0)</f>
        <v>7.1091410528818788E-2</v>
      </c>
      <c r="J19" s="58">
        <f>IFERROR(ABS(F19-Data!J19)/Data!J19,0)</f>
        <v>8.0381230476483906E-2</v>
      </c>
      <c r="K19" s="58">
        <f>IFERROR(ABS(G19-Data!J19)/Data!J19,0)</f>
        <v>2.4708585311986223E-2</v>
      </c>
    </row>
    <row r="20" spans="1:11" x14ac:dyDescent="0.15">
      <c r="A20" s="53">
        <f>Data!A20</f>
        <v>19</v>
      </c>
      <c r="B20" s="15">
        <f>Data!J20</f>
        <v>99</v>
      </c>
      <c r="C20" s="15">
        <f>Data!K20</f>
        <v>126</v>
      </c>
      <c r="D20" s="56">
        <f>IFERROR('R'!$B$17+('R'!$B$18*Work!E20)+('R'!$B$19*Work!H20),0)</f>
        <v>97.101741934422535</v>
      </c>
      <c r="E20" s="56">
        <f>IFERROR('R2'!$B$17+('R2'!$B$18*Data!Q20)+('R2'!$B$19*Data!R20)+('R2'!$B$20*Data!S20)+('R2'!$B$21*Work!D20)+('R2'!$B$22*Work!E20)+('R2'!$B$23*Work!H20),0)</f>
        <v>95.899898312386</v>
      </c>
      <c r="F20" s="56">
        <f>IFERROR('R3'!$B$17+('R3'!$B$18*Work!E20)+('R3'!$B$19*Work!H20)+('R3'!$B$20*Data!Q20),0)</f>
        <v>92.374297824616917</v>
      </c>
      <c r="G20" s="56">
        <f>IFERROR('R4'!$B$17+('R4'!$B$18*Work!D20)+('R4'!$B$19*Work!E20)+('R4'!$B$20*Work!H20)+('R4'!$B$21*Data!Q20)+(P20*'R4'!$B$22)+(Data!S20*'R4'!$B$23)+(IsYoga!C20*'R4'!$B$24)+(IsWalking!B20*'R4'!$B$26)+(IsRunning!B20*'R4'!$B$27)+(IsYoga!D20*'R4'!$B$28)+(IsCourse!B20*'R4'!$B$30)+(IsCourse!C20*'R4'!$B$31),0)</f>
        <v>99.162568136959393</v>
      </c>
      <c r="H20" s="58">
        <f>IFERROR(ABS(D20-Data!J20)/Data!J20,0)</f>
        <v>1.9174323894721873E-2</v>
      </c>
      <c r="I20" s="58">
        <f>IFERROR(ABS(E20-Data!J20)/Data!J20,0)</f>
        <v>3.1314158460747477E-2</v>
      </c>
      <c r="J20" s="58">
        <f>IFERROR(ABS(F20-Data!J20)/Data!J20,0)</f>
        <v>6.6926284599829119E-2</v>
      </c>
      <c r="K20" s="58">
        <f>IFERROR(ABS(G20-Data!J20)/Data!J20,0)</f>
        <v>1.6421023935292265E-3</v>
      </c>
    </row>
    <row r="21" spans="1:11" x14ac:dyDescent="0.15">
      <c r="A21" s="53">
        <f>Data!A21</f>
        <v>20</v>
      </c>
      <c r="B21" s="15">
        <f>Data!J21</f>
        <v>149</v>
      </c>
      <c r="C21" s="15">
        <f>Data!K21</f>
        <v>163</v>
      </c>
      <c r="D21" s="56">
        <f>IFERROR('R'!$B$17+('R'!$B$18*Work!E21)+('R'!$B$19*Work!H21),0)</f>
        <v>140.24215843138469</v>
      </c>
      <c r="E21" s="56">
        <f>IFERROR('R2'!$B$17+('R2'!$B$18*Data!Q21)+('R2'!$B$19*Data!R21)+('R2'!$B$20*Data!S21)+('R2'!$B$21*Work!D21)+('R2'!$B$22*Work!E21)+('R2'!$B$23*Work!H21),0)</f>
        <v>137.48647307377021</v>
      </c>
      <c r="F21" s="56">
        <f>IFERROR('R3'!$B$17+('R3'!$B$18*Work!E21)+('R3'!$B$19*Work!H21)+('R3'!$B$20*Data!Q21),0)</f>
        <v>133.23472320012331</v>
      </c>
      <c r="G21" s="56">
        <f>IFERROR('R4'!$B$17+('R4'!$B$18*Work!D21)+('R4'!$B$19*Work!E21)+('R4'!$B$20*Work!H21)+('R4'!$B$21*Data!Q21)+(P21*'R4'!$B$22)+(Data!S21*'R4'!$B$23)+(IsYoga!C21*'R4'!$B$24)+(IsWalking!B21*'R4'!$B$26)+(IsRunning!B21*'R4'!$B$27)+(IsYoga!D21*'R4'!$B$28)+(IsCourse!B21*'R4'!$B$30)+(IsCourse!C21*'R4'!$B$31),0)</f>
        <v>139.68829279358346</v>
      </c>
      <c r="H21" s="58">
        <f>IFERROR(ABS(D21-Data!J21)/Data!J21,0)</f>
        <v>5.8777460192049026E-2</v>
      </c>
      <c r="I21" s="58">
        <f>IFERROR(ABS(E21-Data!J21)/Data!J21,0)</f>
        <v>7.7271992793488509E-2</v>
      </c>
      <c r="J21" s="58">
        <f>IFERROR(ABS(F21-Data!J21)/Data!J21,0)</f>
        <v>0.10580722684480999</v>
      </c>
      <c r="K21" s="58">
        <f>IFERROR(ABS(G21-Data!J21)/Data!J21,0)</f>
        <v>6.2494679237694917E-2</v>
      </c>
    </row>
    <row r="22" spans="1:11" x14ac:dyDescent="0.15">
      <c r="A22" s="53">
        <f>Data!A22</f>
        <v>21</v>
      </c>
      <c r="B22" s="15">
        <f>Data!J22</f>
        <v>95</v>
      </c>
      <c r="C22" s="15">
        <f>Data!K22</f>
        <v>115</v>
      </c>
      <c r="D22" s="56">
        <f>IFERROR('R'!$B$17+('R'!$B$18*Work!E22)+('R'!$B$19*Work!H22),0)</f>
        <v>97.101741934422535</v>
      </c>
      <c r="E22" s="56">
        <f>IFERROR('R2'!$B$17+('R2'!$B$18*Data!Q22)+('R2'!$B$19*Data!R22)+('R2'!$B$20*Data!S22)+('R2'!$B$21*Work!D22)+('R2'!$B$22*Work!E22)+('R2'!$B$23*Work!H22),0)</f>
        <v>95.609006125515521</v>
      </c>
      <c r="F22" s="56">
        <f>IFERROR('R3'!$B$17+('R3'!$B$18*Work!E22)+('R3'!$B$19*Work!H22)+('R3'!$B$20*Data!Q22),0)</f>
        <v>92.374297824616917</v>
      </c>
      <c r="G22" s="56">
        <f>IFERROR('R4'!$B$17+('R4'!$B$18*Work!D22)+('R4'!$B$19*Work!E22)+('R4'!$B$20*Work!H22)+('R4'!$B$21*Data!Q22)+(P22*'R4'!$B$22)+(Data!S22*'R4'!$B$23)+(IsYoga!C22*'R4'!$B$24)+(IsWalking!B22*'R4'!$B$26)+(IsRunning!B22*'R4'!$B$27)+(IsYoga!D22*'R4'!$B$28)+(IsCourse!B22*'R4'!$B$30)+(IsCourse!C22*'R4'!$B$31),0)</f>
        <v>103.75765277835558</v>
      </c>
      <c r="H22" s="58">
        <f>IFERROR(ABS(D22-Data!J22)/Data!J22,0)</f>
        <v>2.212359930971089E-2</v>
      </c>
      <c r="I22" s="58">
        <f>IFERROR(ABS(E22-Data!J22)/Data!J22,0)</f>
        <v>6.4105907949002167E-3</v>
      </c>
      <c r="J22" s="58">
        <f>IFERROR(ABS(F22-Data!J22)/Data!J22,0)</f>
        <v>2.7638970267190345E-2</v>
      </c>
      <c r="K22" s="58">
        <f>IFERROR(ABS(G22-Data!J22)/Data!J22,0)</f>
        <v>9.2185818719532395E-2</v>
      </c>
    </row>
    <row r="23" spans="1:11" x14ac:dyDescent="0.15">
      <c r="A23" s="53">
        <f>Data!A23</f>
        <v>22</v>
      </c>
      <c r="B23" s="15">
        <f>Data!J23</f>
        <v>138</v>
      </c>
      <c r="C23" s="15">
        <f>Data!K23</f>
        <v>150</v>
      </c>
      <c r="D23" s="56">
        <f>IFERROR('R'!$B$17+('R'!$B$18*Work!E23)+('R'!$B$19*Work!H23),0)</f>
        <v>111.31306127579117</v>
      </c>
      <c r="E23" s="56">
        <f>IFERROR('R2'!$B$17+('R2'!$B$18*Data!Q23)+('R2'!$B$19*Data!R23)+('R2'!$B$20*Data!S23)+('R2'!$B$21*Work!D23)+('R2'!$B$22*Work!E23)+('R2'!$B$23*Work!H23),0)</f>
        <v>116.0277135888673</v>
      </c>
      <c r="F23" s="56">
        <f>IFERROR('R3'!$B$17+('R3'!$B$18*Work!E23)+('R3'!$B$19*Work!H23)+('R3'!$B$20*Data!Q23),0)</f>
        <v>106.61119796011891</v>
      </c>
      <c r="G23" s="56">
        <f>IFERROR('R4'!$B$17+('R4'!$B$18*Work!D23)+('R4'!$B$19*Work!E23)+('R4'!$B$20*Work!H23)+('R4'!$B$21*Data!Q23)+(P23*'R4'!$B$22)+(Data!S23*'R4'!$B$23)+(IsYoga!C23*'R4'!$B$24)+(IsWalking!B23*'R4'!$B$26)+(IsRunning!B23*'R4'!$B$27)+(IsYoga!D23*'R4'!$B$28)+(IsCourse!B23*'R4'!$B$30)+(IsCourse!C23*'R4'!$B$31),0)</f>
        <v>144.45972462477337</v>
      </c>
      <c r="H23" s="58">
        <f>IFERROR(ABS(D23-Data!J23)/Data!J23,0)</f>
        <v>0.19338361394354225</v>
      </c>
      <c r="I23" s="58">
        <f>IFERROR(ABS(E23-Data!J23)/Data!J23,0)</f>
        <v>0.15921946674733842</v>
      </c>
      <c r="J23" s="58">
        <f>IFERROR(ABS(F23-Data!J23)/Data!J23,0)</f>
        <v>0.22745508724551511</v>
      </c>
      <c r="K23" s="58">
        <f>IFERROR(ABS(G23-Data!J23)/Data!J23,0)</f>
        <v>4.6809598730241826E-2</v>
      </c>
    </row>
    <row r="24" spans="1:11" x14ac:dyDescent="0.15">
      <c r="A24" s="53">
        <f>Data!A24</f>
        <v>23</v>
      </c>
      <c r="B24" s="15">
        <f>Data!J24</f>
        <v>115</v>
      </c>
      <c r="C24" s="15">
        <f>Data!K24</f>
        <v>143</v>
      </c>
      <c r="D24" s="56">
        <f>IFERROR('R'!$B$17+('R'!$B$18*Work!E24)+('R'!$B$19*Work!H24),0)</f>
        <v>129.18310985394515</v>
      </c>
      <c r="E24" s="56">
        <f>IFERROR('R2'!$B$17+('R2'!$B$18*Data!Q24)+('R2'!$B$19*Data!R24)+('R2'!$B$20*Data!S24)+('R2'!$B$21*Work!D24)+('R2'!$B$22*Work!E24)+('R2'!$B$23*Work!H24),0)</f>
        <v>127.22294093640171</v>
      </c>
      <c r="F24" s="56">
        <f>IFERROR('R3'!$B$17+('R3'!$B$18*Work!E24)+('R3'!$B$19*Work!H24)+('R3'!$B$20*Data!Q24),0)</f>
        <v>129.20182804823727</v>
      </c>
      <c r="G24" s="56">
        <f>IFERROR('R4'!$B$17+('R4'!$B$18*Work!D24)+('R4'!$B$19*Work!E24)+('R4'!$B$20*Work!H24)+('R4'!$B$21*Data!Q24)+(P24*'R4'!$B$22)+(Data!S24*'R4'!$B$23)+(IsYoga!C24*'R4'!$B$24)+(IsWalking!B24*'R4'!$B$26)+(IsRunning!B24*'R4'!$B$27)+(IsYoga!D24*'R4'!$B$28)+(IsCourse!B24*'R4'!$B$30)+(IsCourse!C24*'R4'!$B$31),0)</f>
        <v>134.47003834553166</v>
      </c>
      <c r="H24" s="58">
        <f>IFERROR(ABS(D24-Data!J24)/Data!J24,0)</f>
        <v>0.1233313900343057</v>
      </c>
      <c r="I24" s="58">
        <f>IFERROR(ABS(E24-Data!J24)/Data!J24,0)</f>
        <v>0.10628644292523229</v>
      </c>
      <c r="J24" s="58">
        <f>IFERROR(ABS(F24-Data!J24)/Data!J24,0)</f>
        <v>0.12349415694119369</v>
      </c>
      <c r="K24" s="58">
        <f>IFERROR(ABS(G24-Data!J24)/Data!J24,0)</f>
        <v>0.16930468126549272</v>
      </c>
    </row>
    <row r="25" spans="1:11" x14ac:dyDescent="0.15">
      <c r="A25" s="53">
        <f>Data!A25</f>
        <v>24</v>
      </c>
      <c r="B25" s="15">
        <f>Data!J25</f>
        <v>90</v>
      </c>
      <c r="C25" s="15">
        <f>Data!K25</f>
        <v>114</v>
      </c>
      <c r="D25" s="56">
        <f>IFERROR('R'!$B$17+('R'!$B$18*Work!E25)+('R'!$B$19*Work!H25),0)</f>
        <v>97.101741934422535</v>
      </c>
      <c r="E25" s="56">
        <f>IFERROR('R2'!$B$17+('R2'!$B$18*Data!Q25)+('R2'!$B$19*Data!R25)+('R2'!$B$20*Data!S25)+('R2'!$B$21*Work!D25)+('R2'!$B$22*Work!E25)+('R2'!$B$23*Work!H25),0)</f>
        <v>96.568147029602088</v>
      </c>
      <c r="F25" s="56">
        <f>IFERROR('R3'!$B$17+('R3'!$B$18*Work!E25)+('R3'!$B$19*Work!H25)+('R3'!$B$20*Data!Q25),0)</f>
        <v>97.59303928439175</v>
      </c>
      <c r="G25" s="56">
        <f>IFERROR('R4'!$B$17+('R4'!$B$18*Work!D25)+('R4'!$B$19*Work!E25)+('R4'!$B$20*Work!H25)+('R4'!$B$21*Data!Q25)+(P25*'R4'!$B$22)+(Data!S25*'R4'!$B$23)+(IsYoga!C25*'R4'!$B$24)+(IsWalking!B25*'R4'!$B$26)+(IsRunning!B25*'R4'!$B$27)+(IsYoga!D25*'R4'!$B$28)+(IsCourse!B25*'R4'!$B$30)+(IsCourse!C25*'R4'!$B$31),0)</f>
        <v>106.02950987513863</v>
      </c>
      <c r="H25" s="58">
        <f>IFERROR(ABS(D25-Data!J25)/Data!J25,0)</f>
        <v>7.8908243715805945E-2</v>
      </c>
      <c r="I25" s="58">
        <f>IFERROR(ABS(E25-Data!J25)/Data!J25,0)</f>
        <v>7.2979411440023192E-2</v>
      </c>
      <c r="J25" s="58">
        <f>IFERROR(ABS(F25-Data!J25)/Data!J25,0)</f>
        <v>8.4367103159908335E-2</v>
      </c>
      <c r="K25" s="58">
        <f>IFERROR(ABS(G25-Data!J25)/Data!J25,0)</f>
        <v>0.17810566527931809</v>
      </c>
    </row>
    <row r="26" spans="1:11" x14ac:dyDescent="0.15">
      <c r="A26" s="53">
        <f>Data!A26</f>
        <v>25</v>
      </c>
      <c r="B26" s="15">
        <f>Data!J26</f>
        <v>104</v>
      </c>
      <c r="C26" s="15">
        <f>Data!K26</f>
        <v>120</v>
      </c>
      <c r="D26" s="56">
        <f>IFERROR('R'!$B$17+('R'!$B$18*Work!E26)+('R'!$B$19*Work!H26),0)</f>
        <v>111.41977890159274</v>
      </c>
      <c r="E26" s="56">
        <f>IFERROR('R2'!$B$17+('R2'!$B$18*Data!Q26)+('R2'!$B$19*Data!R26)+('R2'!$B$20*Data!S26)+('R2'!$B$21*Work!D26)+('R2'!$B$22*Work!E26)+('R2'!$B$23*Work!H26),0)</f>
        <v>111.50150026062411</v>
      </c>
      <c r="F26" s="56">
        <f>IFERROR('R3'!$B$17+('R3'!$B$18*Work!E26)+('R3'!$B$19*Work!H26)+('R3'!$B$20*Data!Q26),0)</f>
        <v>114.84629405283673</v>
      </c>
      <c r="G26" s="56">
        <f>IFERROR('R4'!$B$17+('R4'!$B$18*Work!D26)+('R4'!$B$19*Work!E26)+('R4'!$B$20*Work!H26)+('R4'!$B$21*Data!Q26)+(P26*'R4'!$B$22)+(Data!S26*'R4'!$B$23)+(IsYoga!C26*'R4'!$B$24)+(IsWalking!B26*'R4'!$B$26)+(IsRunning!B26*'R4'!$B$27)+(IsYoga!D26*'R4'!$B$28)+(IsCourse!B26*'R4'!$B$30)+(IsCourse!C26*'R4'!$B$31),0)</f>
        <v>112.08333968710056</v>
      </c>
      <c r="H26" s="58">
        <f>IFERROR(ABS(D26-Data!J26)/Data!J26,0)</f>
        <v>7.1344027899930149E-2</v>
      </c>
      <c r="I26" s="58">
        <f>IFERROR(ABS(E26-Data!J26)/Data!J26,0)</f>
        <v>7.2129810198308775E-2</v>
      </c>
      <c r="J26" s="58">
        <f>IFERROR(ABS(F26-Data!J26)/Data!J26,0)</f>
        <v>0.1042912889695839</v>
      </c>
      <c r="K26" s="58">
        <f>IFERROR(ABS(G26-Data!J26)/Data!J26,0)</f>
        <v>7.7724420068274638E-2</v>
      </c>
    </row>
    <row r="27" spans="1:11" x14ac:dyDescent="0.15">
      <c r="A27" s="53">
        <f>Data!A27</f>
        <v>26</v>
      </c>
      <c r="B27" s="15">
        <f>Data!J27</f>
        <v>98</v>
      </c>
      <c r="C27" s="15">
        <f>Data!K27</f>
        <v>115</v>
      </c>
      <c r="D27" s="56">
        <f>IFERROR('R'!$B$17+('R'!$B$18*Work!E27)+('R'!$B$19*Work!H27),0)</f>
        <v>97.101741934422535</v>
      </c>
      <c r="E27" s="56">
        <f>IFERROR('R2'!$B$17+('R2'!$B$18*Data!Q27)+('R2'!$B$19*Data!R27)+('R2'!$B$20*Data!S27)+('R2'!$B$21*Work!D27)+('R2'!$B$22*Work!E27)+('R2'!$B$23*Work!H27),0)</f>
        <v>97.661647927596064</v>
      </c>
      <c r="F27" s="56">
        <f>IFERROR('R3'!$B$17+('R3'!$B$18*Work!E27)+('R3'!$B$19*Work!H27)+('R3'!$B$20*Data!Q27),0)</f>
        <v>100.37636806293833</v>
      </c>
      <c r="G27" s="56">
        <f>IFERROR('R4'!$B$17+('R4'!$B$18*Work!D27)+('R4'!$B$19*Work!E27)+('R4'!$B$20*Work!H27)+('R4'!$B$21*Data!Q27)+(P27*'R4'!$B$22)+(Data!S27*'R4'!$B$23)+(IsYoga!C27*'R4'!$B$24)+(IsWalking!B27*'R4'!$B$26)+(IsRunning!B27*'R4'!$B$27)+(IsYoga!D27*'R4'!$B$28)+(IsCourse!B27*'R4'!$B$30)+(IsCourse!C27*'R4'!$B$31),0)</f>
        <v>108.31902635375043</v>
      </c>
      <c r="H27" s="58">
        <f>IFERROR(ABS(D27-Data!J27)/Data!J27,0)</f>
        <v>9.1658986283414835E-3</v>
      </c>
      <c r="I27" s="58">
        <f>IFERROR(ABS(E27-Data!J27)/Data!J27,0)</f>
        <v>3.4525721673870991E-3</v>
      </c>
      <c r="J27" s="58">
        <f>IFERROR(ABS(F27-Data!J27)/Data!J27,0)</f>
        <v>2.4248653703452305E-2</v>
      </c>
      <c r="K27" s="58">
        <f>IFERROR(ABS(G27-Data!J27)/Data!J27,0)</f>
        <v>0.10529618728316766</v>
      </c>
    </row>
    <row r="28" spans="1:11" x14ac:dyDescent="0.15">
      <c r="A28" s="53">
        <f>Data!A28</f>
        <v>27</v>
      </c>
      <c r="B28" s="15">
        <f>Data!J28</f>
        <v>137</v>
      </c>
      <c r="C28" s="15">
        <f>Data!K28</f>
        <v>157</v>
      </c>
      <c r="D28" s="56">
        <f>IFERROR('R'!$B$17+('R'!$B$18*Work!E28)+('R'!$B$19*Work!H28),0)</f>
        <v>148.72720628509401</v>
      </c>
      <c r="E28" s="56">
        <f>IFERROR('R2'!$B$17+('R2'!$B$18*Data!Q28)+('R2'!$B$19*Data!R28)+('R2'!$B$20*Data!S28)+('R2'!$B$21*Work!D28)+('R2'!$B$22*Work!E28)+('R2'!$B$23*Work!H28),0)</f>
        <v>140.35357672927069</v>
      </c>
      <c r="F28" s="56">
        <f>IFERROR('R3'!$B$17+('R3'!$B$18*Work!E28)+('R3'!$B$19*Work!H28)+('R3'!$B$20*Data!Q28),0)</f>
        <v>143.11030647767183</v>
      </c>
      <c r="G28" s="56">
        <f>IFERROR('R4'!$B$17+('R4'!$B$18*Work!D28)+('R4'!$B$19*Work!E28)+('R4'!$B$20*Work!H28)+('R4'!$B$21*Data!Q28)+(P28*'R4'!$B$22)+(Data!S28*'R4'!$B$23)+(IsYoga!C28*'R4'!$B$24)+(IsWalking!B28*'R4'!$B$26)+(IsRunning!B28*'R4'!$B$27)+(IsYoga!D28*'R4'!$B$28)+(IsCourse!B28*'R4'!$B$30)+(IsCourse!C28*'R4'!$B$31),0)</f>
        <v>147.39544724309002</v>
      </c>
      <c r="H28" s="58">
        <f>IFERROR(ABS(D28-Data!J28)/Data!J28,0)</f>
        <v>8.5600045876598641E-2</v>
      </c>
      <c r="I28" s="58">
        <f>IFERROR(ABS(E28-Data!J28)/Data!J28,0)</f>
        <v>2.4478662257450257E-2</v>
      </c>
      <c r="J28" s="58">
        <f>IFERROR(ABS(F28-Data!J28)/Data!J28,0)</f>
        <v>4.4600777209283411E-2</v>
      </c>
      <c r="K28" s="58">
        <f>IFERROR(ABS(G28-Data!J28)/Data!J28,0)</f>
        <v>7.5879176956861444E-2</v>
      </c>
    </row>
    <row r="29" spans="1:11" x14ac:dyDescent="0.15">
      <c r="A29" s="53">
        <f>Data!A29</f>
        <v>28</v>
      </c>
      <c r="B29" s="15">
        <f>Data!J29</f>
        <v>95</v>
      </c>
      <c r="C29" s="15">
        <f>Data!K29</f>
        <v>123</v>
      </c>
      <c r="D29" s="56">
        <f>IFERROR('R'!$B$17+('R'!$B$18*Work!E29)+('R'!$B$19*Work!H29),0)</f>
        <v>97.101741934422535</v>
      </c>
      <c r="E29" s="56">
        <f>IFERROR('R2'!$B$17+('R2'!$B$18*Data!Q29)+('R2'!$B$19*Data!R29)+('R2'!$B$20*Data!S29)+('R2'!$B$21*Work!D29)+('R2'!$B$22*Work!E29)+('R2'!$B$23*Work!H29),0)</f>
        <v>97.457885151436017</v>
      </c>
      <c r="F29" s="56">
        <f>IFERROR('R3'!$B$17+('R3'!$B$18*Work!E29)+('R3'!$B$19*Work!H29)+('R3'!$B$20*Data!Q29),0)</f>
        <v>99.680535868301675</v>
      </c>
      <c r="G29" s="56">
        <f>IFERROR('R4'!$B$17+('R4'!$B$18*Work!D29)+('R4'!$B$19*Work!E29)+('R4'!$B$20*Work!H29)+('R4'!$B$21*Data!Q29)+(P29*'R4'!$B$22)+(Data!S29*'R4'!$B$23)+(IsYoga!C29*'R4'!$B$24)+(IsWalking!B29*'R4'!$B$26)+(IsRunning!B29*'R4'!$B$27)+(IsYoga!D29*'R4'!$B$28)+(IsCourse!B29*'R4'!$B$30)+(IsCourse!C29*'R4'!$B$31),0)</f>
        <v>109.66126583467921</v>
      </c>
      <c r="H29" s="58">
        <f>IFERROR(ABS(D29-Data!J29)/Data!J29,0)</f>
        <v>2.212359930971089E-2</v>
      </c>
      <c r="I29" s="58">
        <f>IFERROR(ABS(E29-Data!J29)/Data!J29,0)</f>
        <v>2.5872475278273861E-2</v>
      </c>
      <c r="J29" s="58">
        <f>IFERROR(ABS(F29-Data!J29)/Data!J29,0)</f>
        <v>4.9268798613701842E-2</v>
      </c>
      <c r="K29" s="58">
        <f>IFERROR(ABS(G29-Data!J29)/Data!J29,0)</f>
        <v>0.15432911404925487</v>
      </c>
    </row>
    <row r="30" spans="1:11" x14ac:dyDescent="0.15">
      <c r="A30" s="53">
        <f>Data!A30</f>
        <v>29</v>
      </c>
      <c r="B30" s="15">
        <f>Data!J30</f>
        <v>144</v>
      </c>
      <c r="C30" s="15">
        <f>Data!K30</f>
        <v>162</v>
      </c>
      <c r="D30" s="56">
        <f>IFERROR('R'!$B$17+('R'!$B$18*Work!E30)+('R'!$B$19*Work!H30),0)</f>
        <v>143.88530148255433</v>
      </c>
      <c r="E30" s="56">
        <f>IFERROR('R2'!$B$17+('R2'!$B$18*Data!Q30)+('R2'!$B$19*Data!R30)+('R2'!$B$20*Data!S30)+('R2'!$B$21*Work!D30)+('R2'!$B$22*Work!E30)+('R2'!$B$23*Work!H30),0)</f>
        <v>138.45679077306386</v>
      </c>
      <c r="F30" s="56">
        <f>IFERROR('R3'!$B$17+('R3'!$B$18*Work!E30)+('R3'!$B$19*Work!H30)+('R3'!$B$20*Data!Q30),0)</f>
        <v>139.44882064558371</v>
      </c>
      <c r="G30" s="56">
        <f>IFERROR('R4'!$B$17+('R4'!$B$18*Work!D30)+('R4'!$B$19*Work!E30)+('R4'!$B$20*Work!H30)+('R4'!$B$21*Data!Q30)+(P30*'R4'!$B$22)+(Data!S30*'R4'!$B$23)+(IsYoga!C30*'R4'!$B$24)+(IsWalking!B30*'R4'!$B$26)+(IsRunning!B30*'R4'!$B$27)+(IsYoga!D30*'R4'!$B$28)+(IsCourse!B30*'R4'!$B$30)+(IsCourse!C30*'R4'!$B$31),0)</f>
        <v>150.51631160608574</v>
      </c>
      <c r="H30" s="58">
        <f>IFERROR(ABS(D30-Data!J30)/Data!J30,0)</f>
        <v>7.9651748226162848E-4</v>
      </c>
      <c r="I30" s="58">
        <f>IFERROR(ABS(E30-Data!J30)/Data!J30,0)</f>
        <v>3.8494508520389874E-2</v>
      </c>
      <c r="J30" s="58">
        <f>IFERROR(ABS(F30-Data!J30)/Data!J30,0)</f>
        <v>3.1605412183446466E-2</v>
      </c>
      <c r="K30" s="58">
        <f>IFERROR(ABS(G30-Data!J30)/Data!J30,0)</f>
        <v>4.5252163931150946E-2</v>
      </c>
    </row>
    <row r="31" spans="1:11" x14ac:dyDescent="0.15">
      <c r="A31" s="53">
        <f>Data!A31</f>
        <v>30</v>
      </c>
      <c r="B31" s="15">
        <f>Data!J31</f>
        <v>93</v>
      </c>
      <c r="C31" s="15">
        <f>Data!K31</f>
        <v>119</v>
      </c>
      <c r="D31" s="56">
        <f>IFERROR('R'!$B$17+('R'!$B$18*Work!E31)+('R'!$B$19*Work!H31),0)</f>
        <v>97.101741934422535</v>
      </c>
      <c r="E31" s="56">
        <f>IFERROR('R2'!$B$17+('R2'!$B$18*Data!Q31)+('R2'!$B$19*Data!R31)+('R2'!$B$20*Data!S31)+('R2'!$B$21*Work!D31)+('R2'!$B$22*Work!E31)+('R2'!$B$23*Work!H31),0)</f>
        <v>92.83108636243233</v>
      </c>
      <c r="F31" s="56">
        <f>IFERROR('R3'!$B$17+('R3'!$B$18*Work!E31)+('R3'!$B$19*Work!H31)+('R3'!$B$20*Data!Q31),0)</f>
        <v>99.332619770983356</v>
      </c>
      <c r="G31" s="56">
        <f>IFERROR('R4'!$B$17+('R4'!$B$18*Work!D31)+('R4'!$B$19*Work!E31)+('R4'!$B$20*Work!H31)+('R4'!$B$21*Data!Q31)+(P31*'R4'!$B$22)+(Data!S31*'R4'!$B$23)+(IsYoga!C31*'R4'!$B$24)+(IsWalking!B31*'R4'!$B$26)+(IsRunning!B31*'R4'!$B$27)+(IsYoga!D31*'R4'!$B$28)+(IsCourse!B31*'R4'!$B$30)+(IsCourse!C31*'R4'!$B$31),0)</f>
        <v>103.43975861304934</v>
      </c>
      <c r="H31" s="58">
        <f>IFERROR(ABS(D31-Data!J31)/Data!J31,0)</f>
        <v>4.4104751983038003E-2</v>
      </c>
      <c r="I31" s="58">
        <f>IFERROR(ABS(E31-Data!J31)/Data!J31,0)</f>
        <v>1.8162756727706413E-3</v>
      </c>
      <c r="J31" s="58">
        <f>IFERROR(ABS(F31-Data!J31)/Data!J31,0)</f>
        <v>6.809268570949846E-2</v>
      </c>
      <c r="K31" s="58">
        <f>IFERROR(ABS(G31-Data!J31)/Data!J31,0)</f>
        <v>0.11225546895751973</v>
      </c>
    </row>
    <row r="32" spans="1:11" x14ac:dyDescent="0.15">
      <c r="A32" s="53">
        <f>Data!A32</f>
        <v>31</v>
      </c>
      <c r="B32" s="15">
        <f>Data!J32</f>
        <v>124</v>
      </c>
      <c r="C32" s="15">
        <f>Data!K32</f>
        <v>151</v>
      </c>
      <c r="D32" s="56">
        <f>IFERROR('R'!$B$17+('R'!$B$18*Work!E32)+('R'!$B$19*Work!H32),0)</f>
        <v>130.80820117081487</v>
      </c>
      <c r="E32" s="56">
        <f>IFERROR('R2'!$B$17+('R2'!$B$18*Data!Q32)+('R2'!$B$19*Data!R32)+('R2'!$B$20*Data!S32)+('R2'!$B$21*Work!D32)+('R2'!$B$22*Work!E32)+('R2'!$B$23*Work!H32),0)</f>
        <v>125.13403386499556</v>
      </c>
      <c r="F32" s="56">
        <f>IFERROR('R3'!$B$17+('R3'!$B$18*Work!E32)+('R3'!$B$19*Work!H32)+('R3'!$B$20*Data!Q32),0)</f>
        <v>132.34360177501517</v>
      </c>
      <c r="G32" s="56">
        <f>IFERROR('R4'!$B$17+('R4'!$B$18*Work!D32)+('R4'!$B$19*Work!E32)+('R4'!$B$20*Work!H32)+('R4'!$B$21*Data!Q32)+(P32*'R4'!$B$22)+(Data!S32*'R4'!$B$23)+(IsYoga!C32*'R4'!$B$24)+(IsWalking!B32*'R4'!$B$26)+(IsRunning!B32*'R4'!$B$27)+(IsYoga!D32*'R4'!$B$28)+(IsCourse!B32*'R4'!$B$30)+(IsCourse!C32*'R4'!$B$31),0)</f>
        <v>129.02489037927893</v>
      </c>
      <c r="H32" s="58">
        <f>IFERROR(ABS(D32-Data!J32)/Data!J32,0)</f>
        <v>5.4904848151732813E-2</v>
      </c>
      <c r="I32" s="58">
        <f>IFERROR(ABS(E32-Data!J32)/Data!J32,0)</f>
        <v>9.1454343951254714E-3</v>
      </c>
      <c r="J32" s="58">
        <f>IFERROR(ABS(F32-Data!J32)/Data!J32,0)</f>
        <v>6.7287111088832049E-2</v>
      </c>
      <c r="K32" s="58">
        <f>IFERROR(ABS(G32-Data!J32)/Data!J32,0)</f>
        <v>4.0523309510313944E-2</v>
      </c>
    </row>
    <row r="33" spans="1:11" x14ac:dyDescent="0.15">
      <c r="A33" s="53">
        <f>Data!A33</f>
        <v>32</v>
      </c>
      <c r="B33" s="15">
        <f>Data!J33</f>
        <v>94</v>
      </c>
      <c r="C33" s="15">
        <f>Data!K33</f>
        <v>115</v>
      </c>
      <c r="D33" s="56">
        <f>IFERROR('R'!$B$17+('R'!$B$18*Work!E33)+('R'!$B$19*Work!H33),0)</f>
        <v>97.101741934422535</v>
      </c>
      <c r="E33" s="56">
        <f>IFERROR('R2'!$B$17+('R2'!$B$18*Data!Q33)+('R2'!$B$19*Data!R33)+('R2'!$B$20*Data!S33)+('R2'!$B$21*Work!D33)+('R2'!$B$22*Work!E33)+('R2'!$B$23*Work!H33),0)</f>
        <v>94.446295705320367</v>
      </c>
      <c r="F33" s="56">
        <f>IFERROR('R3'!$B$17+('R3'!$B$18*Work!E33)+('R3'!$B$19*Work!H33)+('R3'!$B$20*Data!Q33),0)</f>
        <v>99.332619770983356</v>
      </c>
      <c r="G33" s="56">
        <f>IFERROR('R4'!$B$17+('R4'!$B$18*Work!D33)+('R4'!$B$19*Work!E33)+('R4'!$B$20*Work!H33)+('R4'!$B$21*Data!Q33)+(P33*'R4'!$B$22)+(Data!S33*'R4'!$B$23)+(IsYoga!C33*'R4'!$B$24)+(IsWalking!B33*'R4'!$B$26)+(IsRunning!B33*'R4'!$B$27)+(IsYoga!D33*'R4'!$B$28)+(IsCourse!B33*'R4'!$B$30)+(IsCourse!C33*'R4'!$B$31),0)</f>
        <v>110.07710309506605</v>
      </c>
      <c r="H33" s="58">
        <f>IFERROR(ABS(D33-Data!J33)/Data!J33,0)</f>
        <v>3.2997254621516328E-2</v>
      </c>
      <c r="I33" s="58">
        <f>IFERROR(ABS(E33-Data!J33)/Data!J33,0)</f>
        <v>4.7478266523443263E-3</v>
      </c>
      <c r="J33" s="58">
        <f>IFERROR(ABS(F33-Data!J33)/Data!J33,0)</f>
        <v>5.6729997563652726E-2</v>
      </c>
      <c r="K33" s="58">
        <f>IFERROR(ABS(G33-Data!J33)/Data!J33,0)</f>
        <v>0.17103301164963883</v>
      </c>
    </row>
    <row r="34" spans="1:11" x14ac:dyDescent="0.15">
      <c r="A34" s="53">
        <f>Data!A34</f>
        <v>33</v>
      </c>
      <c r="B34" s="15">
        <f>Data!J34</f>
        <v>109</v>
      </c>
      <c r="C34" s="15">
        <f>Data!K34</f>
        <v>135</v>
      </c>
      <c r="D34" s="56">
        <f>IFERROR('R'!$B$17+('R'!$B$18*Work!E34)+('R'!$B$19*Work!H34),0)</f>
        <v>128.5900663803927</v>
      </c>
      <c r="E34" s="56">
        <f>IFERROR('R2'!$B$17+('R2'!$B$18*Data!Q34)+('R2'!$B$19*Data!R34)+('R2'!$B$20*Data!S34)+('R2'!$B$21*Work!D34)+('R2'!$B$22*Work!E34)+('R2'!$B$23*Work!H34),0)</f>
        <v>122.91375515406624</v>
      </c>
      <c r="F34" s="56">
        <f>IFERROR('R3'!$B$17+('R3'!$B$18*Work!E34)+('R3'!$B$19*Work!H34)+('R3'!$B$20*Data!Q34),0)</f>
        <v>126.03314617980648</v>
      </c>
      <c r="G34" s="56">
        <f>IFERROR('R4'!$B$17+('R4'!$B$18*Work!D34)+('R4'!$B$19*Work!E34)+('R4'!$B$20*Work!H34)+('R4'!$B$21*Data!Q34)+(P34*'R4'!$B$22)+(Data!S34*'R4'!$B$23)+(IsYoga!C34*'R4'!$B$24)+(IsWalking!B34*'R4'!$B$26)+(IsRunning!B34*'R4'!$B$27)+(IsYoga!D34*'R4'!$B$28)+(IsCourse!B34*'R4'!$B$30)+(IsCourse!C34*'R4'!$B$31),0)</f>
        <v>136.53945776173481</v>
      </c>
      <c r="H34" s="58">
        <f>IFERROR(ABS(D34-Data!J34)/Data!J34,0)</f>
        <v>0.17972537963663027</v>
      </c>
      <c r="I34" s="58">
        <f>IFERROR(ABS(E34-Data!J34)/Data!J34,0)</f>
        <v>0.12764912985381868</v>
      </c>
      <c r="J34" s="58">
        <f>IFERROR(ABS(F34-Data!J34)/Data!J34,0)</f>
        <v>0.15626739614501356</v>
      </c>
      <c r="K34" s="58">
        <f>IFERROR(ABS(G34-Data!J34)/Data!J34,0)</f>
        <v>0.25265557579573217</v>
      </c>
    </row>
    <row r="35" spans="1:11" x14ac:dyDescent="0.15">
      <c r="A35" s="53">
        <f>Data!A35</f>
        <v>34</v>
      </c>
      <c r="B35" s="15">
        <f>Data!J35</f>
        <v>97</v>
      </c>
      <c r="C35" s="15">
        <f>Data!K35</f>
        <v>123</v>
      </c>
      <c r="D35" s="56">
        <f>IFERROR('R'!$B$17+('R'!$B$18*Work!E35)+('R'!$B$19*Work!H35),0)</f>
        <v>97.101741934422535</v>
      </c>
      <c r="E35" s="56">
        <f>IFERROR('R2'!$B$17+('R2'!$B$18*Data!Q35)+('R2'!$B$19*Data!R35)+('R2'!$B$20*Data!S35)+('R2'!$B$21*Work!D35)+('R2'!$B$22*Work!E35)+('R2'!$B$23*Work!H35),0)</f>
        <v>97.507215678396008</v>
      </c>
      <c r="F35" s="56">
        <f>IFERROR('R3'!$B$17+('R3'!$B$18*Work!E35)+('R3'!$B$19*Work!H35)+('R3'!$B$20*Data!Q35),0)</f>
        <v>96.897207089755113</v>
      </c>
      <c r="G35" s="56">
        <f>IFERROR('R4'!$B$17+('R4'!$B$18*Work!D35)+('R4'!$B$19*Work!E35)+('R4'!$B$20*Work!H35)+('R4'!$B$21*Data!Q35)+(P35*'R4'!$B$22)+(Data!S35*'R4'!$B$23)+(IsYoga!C35*'R4'!$B$24)+(IsWalking!B35*'R4'!$B$26)+(IsRunning!B35*'R4'!$B$27)+(IsYoga!D35*'R4'!$B$28)+(IsCourse!B35*'R4'!$B$30)+(IsCourse!C35*'R4'!$B$31),0)</f>
        <v>109.41400919668796</v>
      </c>
      <c r="H35" s="58">
        <f>IFERROR(ABS(D35-Data!J35)/Data!J35,0)</f>
        <v>1.0488859218817995E-3</v>
      </c>
      <c r="I35" s="58">
        <f>IFERROR(ABS(E35-Data!J35)/Data!J35,0)</f>
        <v>5.2290276123299817E-3</v>
      </c>
      <c r="J35" s="58">
        <f>IFERROR(ABS(F35-Data!J35)/Data!J35,0)</f>
        <v>1.0597207241740884E-3</v>
      </c>
      <c r="K35" s="58">
        <f>IFERROR(ABS(G35-Data!J35)/Data!J35,0)</f>
        <v>0.12797947625451503</v>
      </c>
    </row>
    <row r="36" spans="1:11" x14ac:dyDescent="0.15">
      <c r="A36" s="53">
        <f>Data!A36</f>
        <v>35</v>
      </c>
      <c r="B36" s="15">
        <f>Data!J36</f>
        <v>97</v>
      </c>
      <c r="C36" s="15">
        <f>Data!K36</f>
        <v>116</v>
      </c>
      <c r="D36" s="56">
        <f>IFERROR('R'!$B$17+('R'!$B$18*Work!E36)+('R'!$B$19*Work!H36),0)</f>
        <v>97.101741934422535</v>
      </c>
      <c r="E36" s="56">
        <f>IFERROR('R2'!$B$17+('R2'!$B$18*Data!Q36)+('R2'!$B$19*Data!R36)+('R2'!$B$20*Data!S36)+('R2'!$B$21*Work!D36)+('R2'!$B$22*Work!E36)+('R2'!$B$23*Work!H36),0)</f>
        <v>92.41377858155289</v>
      </c>
      <c r="F36" s="56">
        <f>IFERROR('R3'!$B$17+('R3'!$B$18*Work!E36)+('R3'!$B$19*Work!H36)+('R3'!$B$20*Data!Q36),0)</f>
        <v>95.157626603163493</v>
      </c>
      <c r="G36" s="56">
        <f>IFERROR('R4'!$B$17+('R4'!$B$18*Work!D36)+('R4'!$B$19*Work!E36)+('R4'!$B$20*Work!H36)+('R4'!$B$21*Data!Q36)+(P36*'R4'!$B$22)+(Data!S36*'R4'!$B$23)+(IsYoga!C36*'R4'!$B$24)+(IsWalking!B36*'R4'!$B$26)+(IsRunning!B36*'R4'!$B$27)+(IsYoga!D36*'R4'!$B$28)+(IsCourse!B36*'R4'!$B$30)+(IsCourse!C36*'R4'!$B$31),0)</f>
        <v>101.45208461557118</v>
      </c>
      <c r="H36" s="58">
        <f>IFERROR(ABS(D36-Data!J36)/Data!J36,0)</f>
        <v>1.0488859218817995E-3</v>
      </c>
      <c r="I36" s="58">
        <f>IFERROR(ABS(E36-Data!J36)/Data!J36,0)</f>
        <v>4.728063317986711E-2</v>
      </c>
      <c r="J36" s="58">
        <f>IFERROR(ABS(F36-Data!J36)/Data!J36,0)</f>
        <v>1.8993540173572236E-2</v>
      </c>
      <c r="K36" s="58">
        <f>IFERROR(ABS(G36-Data!J36)/Data!J36,0)</f>
        <v>4.589777954197094E-2</v>
      </c>
    </row>
    <row r="37" spans="1:11" x14ac:dyDescent="0.15">
      <c r="A37" s="53">
        <f>Data!A37</f>
        <v>36</v>
      </c>
      <c r="B37" s="15">
        <f>Data!J37</f>
        <v>126</v>
      </c>
      <c r="C37" s="15">
        <f>Data!K37</f>
        <v>158</v>
      </c>
      <c r="D37" s="56">
        <f>IFERROR('R'!$B$17+('R'!$B$18*Work!E37)+('R'!$B$19*Work!H37),0)</f>
        <v>132.4144450928957</v>
      </c>
      <c r="E37" s="56">
        <f>IFERROR('R2'!$B$17+('R2'!$B$18*Data!Q37)+('R2'!$B$19*Data!R37)+('R2'!$B$20*Data!S37)+('R2'!$B$21*Work!D37)+('R2'!$B$22*Work!E37)+('R2'!$B$23*Work!H37),0)</f>
        <v>141.92509290195824</v>
      </c>
      <c r="F37" s="56">
        <f>IFERROR('R3'!$B$17+('R3'!$B$18*Work!E37)+('R3'!$B$19*Work!H37)+('R3'!$B$20*Data!Q37),0)</f>
        <v>139.28766430312652</v>
      </c>
      <c r="G37" s="56">
        <f>IFERROR('R4'!$B$17+('R4'!$B$18*Work!D37)+('R4'!$B$19*Work!E37)+('R4'!$B$20*Work!H37)+('R4'!$B$21*Data!Q37)+(P37*'R4'!$B$22)+(Data!S37*'R4'!$B$23)+(IsYoga!C37*'R4'!$B$24)+(IsWalking!B37*'R4'!$B$26)+(IsRunning!B37*'R4'!$B$27)+(IsYoga!D37*'R4'!$B$28)+(IsCourse!B37*'R4'!$B$30)+(IsCourse!C37*'R4'!$B$31),0)</f>
        <v>136.84279779758279</v>
      </c>
      <c r="H37" s="58">
        <f>IFERROR(ABS(D37-Data!J37)/Data!J37,0)</f>
        <v>5.0908294388061145E-2</v>
      </c>
      <c r="I37" s="58">
        <f>IFERROR(ABS(E37-Data!J37)/Data!J37,0)</f>
        <v>0.12638962620601776</v>
      </c>
      <c r="J37" s="58">
        <f>IFERROR(ABS(F37-Data!J37)/Data!J37,0)</f>
        <v>0.10545765319941681</v>
      </c>
      <c r="K37" s="58">
        <f>IFERROR(ABS(G37-Data!J37)/Data!J37,0)</f>
        <v>8.6053950774466592E-2</v>
      </c>
    </row>
    <row r="38" spans="1:11" x14ac:dyDescent="0.15">
      <c r="A38" s="53">
        <f>Data!A38</f>
        <v>37</v>
      </c>
      <c r="B38" s="15">
        <f>Data!J38</f>
        <v>129</v>
      </c>
      <c r="C38" s="15">
        <f>Data!K38</f>
        <v>163</v>
      </c>
      <c r="D38" s="56">
        <f>IFERROR('R'!$B$17+('R'!$B$18*Work!E38)+('R'!$B$19*Work!H38),0)</f>
        <v>130.76026056678722</v>
      </c>
      <c r="E38" s="56">
        <f>IFERROR('R2'!$B$17+('R2'!$B$18*Data!Q38)+('R2'!$B$19*Data!R38)+('R2'!$B$20*Data!S38)+('R2'!$B$21*Work!D38)+('R2'!$B$22*Work!E38)+('R2'!$B$23*Work!H38),0)</f>
        <v>123.80544850328849</v>
      </c>
      <c r="F38" s="56">
        <f>IFERROR('R3'!$B$17+('R3'!$B$18*Work!E38)+('R3'!$B$19*Work!H38)+('R3'!$B$20*Data!Q38),0)</f>
        <v>131.95579962629196</v>
      </c>
      <c r="G38" s="56">
        <f>IFERROR('R4'!$B$17+('R4'!$B$18*Work!D38)+('R4'!$B$19*Work!E38)+('R4'!$B$20*Work!H38)+('R4'!$B$21*Data!Q38)+(P38*'R4'!$B$22)+(Data!S38*'R4'!$B$23)+(IsYoga!C38*'R4'!$B$24)+(IsWalking!B38*'R4'!$B$26)+(IsRunning!B38*'R4'!$B$27)+(IsYoga!D38*'R4'!$B$28)+(IsCourse!B38*'R4'!$B$30)+(IsCourse!C38*'R4'!$B$31),0)</f>
        <v>131.47044736678228</v>
      </c>
      <c r="H38" s="58">
        <f>IFERROR(ABS(D38-Data!J38)/Data!J38,0)</f>
        <v>1.3645430750288559E-2</v>
      </c>
      <c r="I38" s="58">
        <f>IFERROR(ABS(E38-Data!J38)/Data!J38,0)</f>
        <v>4.0267841059779159E-2</v>
      </c>
      <c r="J38" s="58">
        <f>IFERROR(ABS(F38-Data!J38)/Data!J38,0)</f>
        <v>2.2913175397612118E-2</v>
      </c>
      <c r="K38" s="58">
        <f>IFERROR(ABS(G38-Data!J38)/Data!J38,0)</f>
        <v>1.9150754781257991E-2</v>
      </c>
    </row>
    <row r="39" spans="1:11" x14ac:dyDescent="0.15">
      <c r="A39" s="53">
        <f>Data!A39</f>
        <v>38</v>
      </c>
      <c r="B39" s="15">
        <f>Data!J39</f>
        <v>115</v>
      </c>
      <c r="C39" s="15">
        <f>Data!K39</f>
        <v>134</v>
      </c>
      <c r="D39" s="56">
        <f>IFERROR('R'!$B$17+('R'!$B$18*Work!E39)+('R'!$B$19*Work!H39),0)</f>
        <v>129.85025604395943</v>
      </c>
      <c r="E39" s="56">
        <f>IFERROR('R2'!$B$17+('R2'!$B$18*Data!Q39)+('R2'!$B$19*Data!R39)+('R2'!$B$20*Data!S39)+('R2'!$B$21*Work!D39)+('R2'!$B$22*Work!E39)+('R2'!$B$23*Work!H39),0)</f>
        <v>123.45030224567473</v>
      </c>
      <c r="F39" s="56">
        <f>IFERROR('R3'!$B$17+('R3'!$B$18*Work!E39)+('R3'!$B$19*Work!H39)+('R3'!$B$20*Data!Q39),0)</f>
        <v>123.32843020983452</v>
      </c>
      <c r="G39" s="56">
        <f>IFERROR('R4'!$B$17+('R4'!$B$18*Work!D39)+('R4'!$B$19*Work!E39)+('R4'!$B$20*Work!H39)+('R4'!$B$21*Data!Q39)+(P39*'R4'!$B$22)+(Data!S39*'R4'!$B$23)+(IsYoga!C39*'R4'!$B$24)+(IsWalking!B39*'R4'!$B$26)+(IsRunning!B39*'R4'!$B$27)+(IsYoga!D39*'R4'!$B$28)+(IsCourse!B39*'R4'!$B$30)+(IsCourse!C39*'R4'!$B$31),0)</f>
        <v>134.8318323033578</v>
      </c>
      <c r="H39" s="58">
        <f>IFERROR(ABS(D39-Data!J39)/Data!J39,0)</f>
        <v>0.12913266125182116</v>
      </c>
      <c r="I39" s="58">
        <f>IFERROR(ABS(E39-Data!J39)/Data!J39,0)</f>
        <v>7.3480889092823784E-2</v>
      </c>
      <c r="J39" s="58">
        <f>IFERROR(ABS(F39-Data!J39)/Data!J39,0)</f>
        <v>7.2421132259430629E-2</v>
      </c>
      <c r="K39" s="58">
        <f>IFERROR(ABS(G39-Data!J39)/Data!J39,0)</f>
        <v>0.17245071568137216</v>
      </c>
    </row>
    <row r="40" spans="1:11" x14ac:dyDescent="0.15">
      <c r="A40" s="53">
        <f>Data!A40</f>
        <v>39</v>
      </c>
      <c r="B40" s="15">
        <f>Data!J40</f>
        <v>139</v>
      </c>
      <c r="C40" s="15">
        <f>Data!K40</f>
        <v>154</v>
      </c>
      <c r="D40" s="56">
        <f>IFERROR('R'!$B$17+('R'!$B$18*Work!E40)+('R'!$B$19*Work!H40),0)</f>
        <v>113.998750408795</v>
      </c>
      <c r="E40" s="56">
        <f>IFERROR('R2'!$B$17+('R2'!$B$18*Data!Q40)+('R2'!$B$19*Data!R40)+('R2'!$B$20*Data!S40)+('R2'!$B$21*Work!D40)+('R2'!$B$22*Work!E40)+('R2'!$B$23*Work!H40),0)</f>
        <v>115.84451101569447</v>
      </c>
      <c r="F40" s="56">
        <f>IFERROR('R3'!$B$17+('R3'!$B$18*Work!E40)+('R3'!$B$19*Work!H40)+('R3'!$B$20*Data!Q40),0)</f>
        <v>115.90769828823606</v>
      </c>
      <c r="G40" s="56">
        <f>IFERROR('R4'!$B$17+('R4'!$B$18*Work!D40)+('R4'!$B$19*Work!E40)+('R4'!$B$20*Work!H40)+('R4'!$B$21*Data!Q40)+(P40*'R4'!$B$22)+(Data!S40*'R4'!$B$23)+(IsYoga!C40*'R4'!$B$24)+(IsWalking!B40*'R4'!$B$26)+(IsRunning!B40*'R4'!$B$27)+(IsYoga!D40*'R4'!$B$28)+(IsCourse!B40*'R4'!$B$30)+(IsCourse!C40*'R4'!$B$31),0)</f>
        <v>133.07185044088504</v>
      </c>
      <c r="H40" s="58">
        <f>IFERROR(ABS(D40-Data!J40)/Data!J40,0)</f>
        <v>0.17986510497269781</v>
      </c>
      <c r="I40" s="58">
        <f>IFERROR(ABS(E40-Data!J40)/Data!J40,0)</f>
        <v>0.16658625168565133</v>
      </c>
      <c r="J40" s="58">
        <f>IFERROR(ABS(F40-Data!J40)/Data!J40,0)</f>
        <v>0.16613166699110746</v>
      </c>
      <c r="K40" s="58">
        <f>IFERROR(ABS(G40-Data!J40)/Data!J40,0)</f>
        <v>4.2648557979244293E-2</v>
      </c>
    </row>
    <row r="41" spans="1:11" x14ac:dyDescent="0.15">
      <c r="A41" s="53">
        <f>Data!A41</f>
        <v>40</v>
      </c>
      <c r="B41" s="15">
        <f>Data!J41</f>
        <v>96</v>
      </c>
      <c r="C41" s="15">
        <f>Data!K41</f>
        <v>123</v>
      </c>
      <c r="D41" s="56">
        <f>IFERROR('R'!$B$17+('R'!$B$18*Work!E41)+('R'!$B$19*Work!H41),0)</f>
        <v>97.101741934422535</v>
      </c>
      <c r="E41" s="56">
        <f>IFERROR('R2'!$B$17+('R2'!$B$18*Data!Q41)+('R2'!$B$19*Data!R41)+('R2'!$B$20*Data!S41)+('R2'!$B$21*Work!D41)+('R2'!$B$22*Work!E41)+('R2'!$B$23*Work!H41),0)</f>
        <v>89.779650511823704</v>
      </c>
      <c r="F41" s="56">
        <f>IFERROR('R3'!$B$17+('R3'!$B$18*Work!E41)+('R3'!$B$19*Work!H41)+('R3'!$B$20*Data!Q41),0)</f>
        <v>95.853458797800144</v>
      </c>
      <c r="G41" s="56">
        <f>IFERROR('R4'!$B$17+('R4'!$B$18*Work!D41)+('R4'!$B$19*Work!E41)+('R4'!$B$20*Work!H41)+('R4'!$B$21*Data!Q41)+(P41*'R4'!$B$22)+(Data!S41*'R4'!$B$23)+(IsYoga!C41*'R4'!$B$24)+(IsWalking!B41*'R4'!$B$26)+(IsRunning!B41*'R4'!$B$27)+(IsYoga!D41*'R4'!$B$28)+(IsCourse!B41*'R4'!$B$30)+(IsCourse!C41*'R4'!$B$31),0)</f>
        <v>107.42794289686596</v>
      </c>
      <c r="H41" s="58">
        <f>IFERROR(ABS(D41-Data!J41)/Data!J41,0)</f>
        <v>1.1476478483568068E-2</v>
      </c>
      <c r="I41" s="58">
        <f>IFERROR(ABS(E41-Data!J41)/Data!J41,0)</f>
        <v>6.4795307168503083E-2</v>
      </c>
      <c r="J41" s="58">
        <f>IFERROR(ABS(F41-Data!J41)/Data!J41,0)</f>
        <v>1.5264708562485001E-3</v>
      </c>
      <c r="K41" s="58">
        <f>IFERROR(ABS(G41-Data!J41)/Data!J41,0)</f>
        <v>0.11904107184235373</v>
      </c>
    </row>
    <row r="42" spans="1:11" x14ac:dyDescent="0.15">
      <c r="A42" s="53">
        <f>Data!A42</f>
        <v>41</v>
      </c>
      <c r="B42" s="15">
        <f>Data!J42</f>
        <v>114</v>
      </c>
      <c r="C42" s="15">
        <f>Data!K42</f>
        <v>135</v>
      </c>
      <c r="D42" s="56">
        <f>IFERROR('R'!$B$17+('R'!$B$18*Work!E42)+('R'!$B$19*Work!H42),0)</f>
        <v>133.82628020471418</v>
      </c>
      <c r="E42" s="56">
        <f>IFERROR('R2'!$B$17+('R2'!$B$18*Data!Q42)+('R2'!$B$19*Data!R42)+('R2'!$B$20*Data!S42)+('R2'!$B$21*Work!D42)+('R2'!$B$22*Work!E42)+('R2'!$B$23*Work!H42),0)</f>
        <v>124.5046221983331</v>
      </c>
      <c r="F42" s="56">
        <f>IFERROR('R3'!$B$17+('R3'!$B$18*Work!E42)+('R3'!$B$19*Work!H42)+('R3'!$B$20*Data!Q42),0)</f>
        <v>125.2725122687561</v>
      </c>
      <c r="G42" s="56">
        <f>IFERROR('R4'!$B$17+('R4'!$B$18*Work!D42)+('R4'!$B$19*Work!E42)+('R4'!$B$20*Work!H42)+('R4'!$B$21*Data!Q42)+(P42*'R4'!$B$22)+(Data!S42*'R4'!$B$23)+(IsYoga!C42*'R4'!$B$24)+(IsWalking!B42*'R4'!$B$26)+(IsRunning!B42*'R4'!$B$27)+(IsYoga!D42*'R4'!$B$28)+(IsCourse!B42*'R4'!$B$30)+(IsCourse!C42*'R4'!$B$31),0)</f>
        <v>135.40751497263551</v>
      </c>
      <c r="H42" s="58">
        <f>IFERROR(ABS(D42-Data!J42)/Data!J42,0)</f>
        <v>0.17391473863784368</v>
      </c>
      <c r="I42" s="58">
        <f>IFERROR(ABS(E42-Data!J42)/Data!J42,0)</f>
        <v>9.2145808757307851E-2</v>
      </c>
      <c r="J42" s="58">
        <f>IFERROR(ABS(F42-Data!J42)/Data!J42,0)</f>
        <v>9.888168656803599E-2</v>
      </c>
      <c r="K42" s="58">
        <f>IFERROR(ABS(G42-Data!J42)/Data!J42,0)</f>
        <v>0.18778521905820622</v>
      </c>
    </row>
    <row r="43" spans="1:11" x14ac:dyDescent="0.15">
      <c r="A43" s="53">
        <f>Data!A43</f>
        <v>42</v>
      </c>
      <c r="B43" s="15">
        <f>Data!J43</f>
        <v>135</v>
      </c>
      <c r="C43" s="15">
        <f>Data!K43</f>
        <v>141</v>
      </c>
      <c r="D43" s="56">
        <f>IFERROR('R'!$B$17+('R'!$B$18*Work!E43)+('R'!$B$19*Work!H43),0)</f>
        <v>108.43954800656843</v>
      </c>
      <c r="E43" s="56">
        <f>IFERROR('R2'!$B$17+('R2'!$B$18*Data!Q43)+('R2'!$B$19*Data!R43)+('R2'!$B$20*Data!S43)+('R2'!$B$21*Work!D43)+('R2'!$B$22*Work!E43)+('R2'!$B$23*Work!H43),0)</f>
        <v>113.08333723804998</v>
      </c>
      <c r="F43" s="56">
        <f>IFERROR('R3'!$B$17+('R3'!$B$18*Work!E43)+('R3'!$B$19*Work!H43)+('R3'!$B$20*Data!Q43),0)</f>
        <v>112.95613528930998</v>
      </c>
      <c r="G43" s="56">
        <f>IFERROR('R4'!$B$17+('R4'!$B$18*Work!D43)+('R4'!$B$19*Work!E43)+('R4'!$B$20*Work!H43)+('R4'!$B$21*Data!Q43)+(P43*'R4'!$B$22)+(Data!S43*'R4'!$B$23)+(IsYoga!C43*'R4'!$B$24)+(IsWalking!B43*'R4'!$B$26)+(IsRunning!B43*'R4'!$B$27)+(IsYoga!D43*'R4'!$B$28)+(IsCourse!B43*'R4'!$B$30)+(IsCourse!C43*'R4'!$B$31),0)</f>
        <v>132.96195945315088</v>
      </c>
      <c r="H43" s="58">
        <f>IFERROR(ABS(D43-Data!J43)/Data!J43,0)</f>
        <v>0.19674408884023387</v>
      </c>
      <c r="I43" s="58">
        <f>IFERROR(ABS(E43-Data!J43)/Data!J43,0)</f>
        <v>0.16234565008851867</v>
      </c>
      <c r="J43" s="58">
        <f>IFERROR(ABS(F43-Data!J43)/Data!J43,0)</f>
        <v>0.16328788674585198</v>
      </c>
      <c r="K43" s="58">
        <f>IFERROR(ABS(G43-Data!J43)/Data!J43,0)</f>
        <v>1.5096596643326797E-2</v>
      </c>
    </row>
    <row r="44" spans="1:11" x14ac:dyDescent="0.15">
      <c r="A44" s="53">
        <f>Data!A44</f>
        <v>43</v>
      </c>
      <c r="B44" s="15">
        <f>Data!J44</f>
        <v>94</v>
      </c>
      <c r="C44" s="15">
        <f>Data!K44</f>
        <v>116</v>
      </c>
      <c r="D44" s="56">
        <f>IFERROR('R'!$B$17+('R'!$B$18*Work!E44)+('R'!$B$19*Work!H44),0)</f>
        <v>97.101741934422535</v>
      </c>
      <c r="E44" s="56">
        <f>IFERROR('R2'!$B$17+('R2'!$B$18*Data!Q44)+('R2'!$B$19*Data!R44)+('R2'!$B$20*Data!S44)+('R2'!$B$21*Work!D44)+('R2'!$B$22*Work!E44)+('R2'!$B$23*Work!H44),0)</f>
        <v>94.782423377665694</v>
      </c>
      <c r="F44" s="56">
        <f>IFERROR('R3'!$B$17+('R3'!$B$18*Work!E44)+('R3'!$B$19*Work!H44)+('R3'!$B$20*Data!Q44),0)</f>
        <v>94.461794408526856</v>
      </c>
      <c r="G44" s="56">
        <f>IFERROR('R4'!$B$17+('R4'!$B$18*Work!D44)+('R4'!$B$19*Work!E44)+('R4'!$B$20*Work!H44)+('R4'!$B$21*Data!Q44)+(P44*'R4'!$B$22)+(Data!S44*'R4'!$B$23)+(IsYoga!C44*'R4'!$B$24)+(IsWalking!B44*'R4'!$B$26)+(IsRunning!B44*'R4'!$B$27)+(IsYoga!D44*'R4'!$B$28)+(IsCourse!B44*'R4'!$B$30)+(IsCourse!C44*'R4'!$B$31),0)</f>
        <v>106.3682788175859</v>
      </c>
      <c r="H44" s="58">
        <f>IFERROR(ABS(D44-Data!J44)/Data!J44,0)</f>
        <v>3.2997254621516328E-2</v>
      </c>
      <c r="I44" s="58">
        <f>IFERROR(ABS(E44-Data!J44)/Data!J44,0)</f>
        <v>8.3236529538903616E-3</v>
      </c>
      <c r="J44" s="58">
        <f>IFERROR(ABS(F44-Data!J44)/Data!J44,0)</f>
        <v>4.912706473689959E-3</v>
      </c>
      <c r="K44" s="58">
        <f>IFERROR(ABS(G44-Data!J44)/Data!J44,0)</f>
        <v>0.13157743422963727</v>
      </c>
    </row>
    <row r="45" spans="1:11" x14ac:dyDescent="0.15">
      <c r="A45" s="53">
        <f>Data!A45</f>
        <v>44</v>
      </c>
      <c r="B45" s="15">
        <f>Data!J45</f>
        <v>145</v>
      </c>
      <c r="C45" s="15">
        <f>Data!K45</f>
        <v>160</v>
      </c>
      <c r="D45" s="56">
        <f>IFERROR('R'!$B$17+('R'!$B$18*Work!E45)+('R'!$B$19*Work!H45),0)</f>
        <v>137.72212534991144</v>
      </c>
      <c r="E45" s="56">
        <f>IFERROR('R2'!$B$17+('R2'!$B$18*Data!Q45)+('R2'!$B$19*Data!R45)+('R2'!$B$20*Data!S45)+('R2'!$B$21*Work!D45)+('R2'!$B$22*Work!E45)+('R2'!$B$23*Work!H45),0)</f>
        <v>133.51268827050237</v>
      </c>
      <c r="F45" s="56">
        <f>IFERROR('R3'!$B$17+('R3'!$B$18*Work!E45)+('R3'!$B$19*Work!H45)+('R3'!$B$20*Data!Q45),0)</f>
        <v>135.07376045938503</v>
      </c>
      <c r="G45" s="56">
        <f>IFERROR('R4'!$B$17+('R4'!$B$18*Work!D45)+('R4'!$B$19*Work!E45)+('R4'!$B$20*Work!H45)+('R4'!$B$21*Data!Q45)+(P45*'R4'!$B$22)+(Data!S45*'R4'!$B$23)+(IsYoga!C45*'R4'!$B$24)+(IsWalking!B45*'R4'!$B$26)+(IsRunning!B45*'R4'!$B$27)+(IsYoga!D45*'R4'!$B$28)+(IsCourse!B45*'R4'!$B$30)+(IsCourse!C45*'R4'!$B$31),0)</f>
        <v>146.33069309610178</v>
      </c>
      <c r="H45" s="58">
        <f>IFERROR(ABS(D45-Data!J45)/Data!J45,0)</f>
        <v>5.0192238966128025E-2</v>
      </c>
      <c r="I45" s="58">
        <f>IFERROR(ABS(E45-Data!J45)/Data!J45,0)</f>
        <v>7.9222839513776788E-2</v>
      </c>
      <c r="J45" s="58">
        <f>IFERROR(ABS(F45-Data!J45)/Data!J45,0)</f>
        <v>6.8456824418034287E-2</v>
      </c>
      <c r="K45" s="58">
        <f>IFERROR(ABS(G45-Data!J45)/Data!J45,0)</f>
        <v>9.1771937662191907E-3</v>
      </c>
    </row>
    <row r="46" spans="1:11" x14ac:dyDescent="0.15">
      <c r="A46" s="53">
        <f>Data!A46</f>
        <v>45</v>
      </c>
      <c r="B46" s="15">
        <f>Data!J46</f>
        <v>110</v>
      </c>
      <c r="C46" s="15">
        <f>Data!K46</f>
        <v>151</v>
      </c>
      <c r="D46" s="56">
        <f>IFERROR('R'!$B$17+('R'!$B$18*Work!E46)+('R'!$B$19*Work!H46),0)</f>
        <v>129.70563578887626</v>
      </c>
      <c r="E46" s="56">
        <f>IFERROR('R2'!$B$17+('R2'!$B$18*Data!Q46)+('R2'!$B$19*Data!R46)+('R2'!$B$20*Data!S46)+('R2'!$B$21*Work!D46)+('R2'!$B$22*Work!E46)+('R2'!$B$23*Work!H46),0)</f>
        <v>120.83631886505002</v>
      </c>
      <c r="F46" s="56">
        <f>IFERROR('R3'!$B$17+('R3'!$B$18*Work!E46)+('R3'!$B$19*Work!H46)+('R3'!$B$20*Data!Q46),0)</f>
        <v>121.28293457240879</v>
      </c>
      <c r="G46" s="56">
        <f>IFERROR('R4'!$B$17+('R4'!$B$18*Work!D46)+('R4'!$B$19*Work!E46)+('R4'!$B$20*Work!H46)+('R4'!$B$21*Data!Q46)+(P46*'R4'!$B$22)+(Data!S46*'R4'!$B$23)+(IsYoga!C46*'R4'!$B$24)+(IsWalking!B46*'R4'!$B$26)+(IsRunning!B46*'R4'!$B$27)+(IsYoga!D46*'R4'!$B$28)+(IsCourse!B46*'R4'!$B$30)+(IsCourse!C46*'R4'!$B$31),0)</f>
        <v>129.75184007329517</v>
      </c>
      <c r="H46" s="58">
        <f>IFERROR(ABS(D46-Data!J46)/Data!J46,0)</f>
        <v>0.17914214353523877</v>
      </c>
      <c r="I46" s="58">
        <f>IFERROR(ABS(E46-Data!J46)/Data!J46,0)</f>
        <v>9.8511989682272885E-2</v>
      </c>
      <c r="J46" s="58">
        <f>IFERROR(ABS(F46-Data!J46)/Data!J46,0)</f>
        <v>0.10257213247644356</v>
      </c>
      <c r="K46" s="58">
        <f>IFERROR(ABS(G46-Data!J46)/Data!J46,0)</f>
        <v>0.17956218248450154</v>
      </c>
    </row>
    <row r="47" spans="1:11" x14ac:dyDescent="0.15">
      <c r="A47" s="53">
        <f>Data!A47</f>
        <v>46</v>
      </c>
      <c r="B47" s="15">
        <f>Data!J47</f>
        <v>98</v>
      </c>
      <c r="C47" s="15">
        <f>Data!K47</f>
        <v>123</v>
      </c>
      <c r="D47" s="56">
        <f>IFERROR('R'!$B$17+('R'!$B$18*Work!E47)+('R'!$B$19*Work!H47),0)</f>
        <v>97.101741934422535</v>
      </c>
      <c r="E47" s="56">
        <f>IFERROR('R2'!$B$17+('R2'!$B$18*Data!Q47)+('R2'!$B$19*Data!R47)+('R2'!$B$20*Data!S47)+('R2'!$B$21*Work!D47)+('R2'!$B$22*Work!E47)+('R2'!$B$23*Work!H47),0)</f>
        <v>92.419518191647484</v>
      </c>
      <c r="F47" s="56">
        <f>IFERROR('R3'!$B$17+('R3'!$B$18*Work!E47)+('R3'!$B$19*Work!H47)+('R3'!$B$20*Data!Q47),0)</f>
        <v>93.765962213890205</v>
      </c>
      <c r="G47" s="56">
        <f>IFERROR('R4'!$B$17+('R4'!$B$18*Work!D47)+('R4'!$B$19*Work!E47)+('R4'!$B$20*Work!H47)+('R4'!$B$21*Data!Q47)+(P47*'R4'!$B$22)+(Data!S47*'R4'!$B$23)+(IsYoga!C47*'R4'!$B$24)+(IsWalking!B47*'R4'!$B$26)+(IsRunning!B47*'R4'!$B$27)+(IsYoga!D47*'R4'!$B$28)+(IsCourse!B47*'R4'!$B$30)+(IsCourse!C47*'R4'!$B$31),0)</f>
        <v>104.30675189748048</v>
      </c>
      <c r="H47" s="58">
        <f>IFERROR(ABS(D47-Data!J47)/Data!J47,0)</f>
        <v>9.1658986283414835E-3</v>
      </c>
      <c r="I47" s="58">
        <f>IFERROR(ABS(E47-Data!J47)/Data!J47,0)</f>
        <v>5.6943691921964454E-2</v>
      </c>
      <c r="J47" s="58">
        <f>IFERROR(ABS(F47-Data!J47)/Data!J47,0)</f>
        <v>4.3204467205201991E-2</v>
      </c>
      <c r="K47" s="58">
        <f>IFERROR(ABS(G47-Data!J47)/Data!J47,0)</f>
        <v>6.4354611198780415E-2</v>
      </c>
    </row>
    <row r="48" spans="1:11" x14ac:dyDescent="0.15">
      <c r="A48" s="53">
        <f>Data!A48</f>
        <v>47</v>
      </c>
      <c r="B48" s="15">
        <f>Data!J48</f>
        <v>92</v>
      </c>
      <c r="C48" s="15">
        <f>Data!K48</f>
        <v>113</v>
      </c>
      <c r="D48" s="56">
        <f>IFERROR('R'!$B$17+('R'!$B$18*Work!E48)+('R'!$B$19*Work!H48),0)</f>
        <v>97.101741934422535</v>
      </c>
      <c r="E48" s="56">
        <f>IFERROR('R2'!$B$17+('R2'!$B$18*Data!Q48)+('R2'!$B$19*Data!R48)+('R2'!$B$20*Data!S48)+('R2'!$B$21*Work!D48)+('R2'!$B$22*Work!E48)+('R2'!$B$23*Work!H48),0)</f>
        <v>94.859665713775925</v>
      </c>
      <c r="F48" s="56">
        <f>IFERROR('R3'!$B$17+('R3'!$B$18*Work!E48)+('R3'!$B$19*Work!H48)+('R3'!$B$20*Data!Q48),0)</f>
        <v>95.157626603163493</v>
      </c>
      <c r="G48" s="56">
        <f>IFERROR('R4'!$B$17+('R4'!$B$18*Work!D48)+('R4'!$B$19*Work!E48)+('R4'!$B$20*Work!H48)+('R4'!$B$21*Data!Q48)+(P48*'R4'!$B$22)+(Data!S48*'R4'!$B$23)+(IsYoga!C48*'R4'!$B$24)+(IsWalking!B48*'R4'!$B$26)+(IsRunning!B48*'R4'!$B$27)+(IsYoga!D48*'R4'!$B$28)+(IsCourse!B48*'R4'!$B$30)+(IsCourse!C48*'R4'!$B$31),0)</f>
        <v>104.34528605645026</v>
      </c>
      <c r="H48" s="58">
        <f>IFERROR(ABS(D48-Data!J48)/Data!J48,0)</f>
        <v>5.5453716678505807E-2</v>
      </c>
      <c r="I48" s="58">
        <f>IFERROR(ABS(E48-Data!J48)/Data!J48,0)</f>
        <v>3.1083322975825275E-2</v>
      </c>
      <c r="J48" s="58">
        <f>IFERROR(ABS(F48-Data!J48)/Data!J48,0)</f>
        <v>3.4322028295255359E-2</v>
      </c>
      <c r="K48" s="58">
        <f>IFERROR(ABS(G48-Data!J48)/Data!J48,0)</f>
        <v>0.13418789191793765</v>
      </c>
    </row>
    <row r="49" spans="1:11" x14ac:dyDescent="0.15">
      <c r="A49" s="53">
        <f>Data!A49</f>
        <v>48</v>
      </c>
      <c r="B49" s="15">
        <f>Data!J49</f>
        <v>106</v>
      </c>
      <c r="C49" s="15">
        <f>Data!K49</f>
        <v>129</v>
      </c>
      <c r="D49" s="56">
        <f>IFERROR('R'!$B$17+('R'!$B$18*Work!E49)+('R'!$B$19*Work!H49),0)</f>
        <v>136.08168067549255</v>
      </c>
      <c r="E49" s="56">
        <f>IFERROR('R2'!$B$17+('R2'!$B$18*Data!Q49)+('R2'!$B$19*Data!R49)+('R2'!$B$20*Data!S49)+('R2'!$B$21*Work!D49)+('R2'!$B$22*Work!E49)+('R2'!$B$23*Work!H49),0)</f>
        <v>129.23639177341141</v>
      </c>
      <c r="F49" s="56">
        <f>IFERROR('R3'!$B$17+('R3'!$B$18*Work!E49)+('R3'!$B$19*Work!H49)+('R3'!$B$20*Data!Q49),0)</f>
        <v>123.59853807364811</v>
      </c>
      <c r="G49" s="56">
        <f>IFERROR('R4'!$B$17+('R4'!$B$18*Work!D49)+('R4'!$B$19*Work!E49)+('R4'!$B$20*Work!H49)+('R4'!$B$21*Data!Q49)+(P49*'R4'!$B$22)+(Data!S49*'R4'!$B$23)+(IsYoga!C49*'R4'!$B$24)+(IsWalking!B49*'R4'!$B$26)+(IsRunning!B49*'R4'!$B$27)+(IsYoga!D49*'R4'!$B$28)+(IsCourse!B49*'R4'!$B$30)+(IsCourse!C49*'R4'!$B$31),0)</f>
        <v>124.79132178845727</v>
      </c>
      <c r="H49" s="58">
        <f>IFERROR(ABS(D49-Data!J49)/Data!J49,0)</f>
        <v>0.28378944033483539</v>
      </c>
      <c r="I49" s="58">
        <f>IFERROR(ABS(E49-Data!J49)/Data!J49,0)</f>
        <v>0.21921124314539067</v>
      </c>
      <c r="J49" s="58">
        <f>IFERROR(ABS(F49-Data!J49)/Data!J49,0)</f>
        <v>0.16602394409101995</v>
      </c>
      <c r="K49" s="58">
        <f>IFERROR(ABS(G49-Data!J49)/Data!J49,0)</f>
        <v>0.17727662064582328</v>
      </c>
    </row>
    <row r="50" spans="1:11" x14ac:dyDescent="0.15">
      <c r="A50" s="53">
        <f>Data!A50</f>
        <v>49</v>
      </c>
      <c r="B50" s="15">
        <f>Data!J50</f>
        <v>151</v>
      </c>
      <c r="C50" s="15">
        <f>Data!K50</f>
        <v>163</v>
      </c>
      <c r="D50" s="56">
        <f>IFERROR('R'!$B$17+('R'!$B$18*Work!E50)+('R'!$B$19*Work!H50),0)</f>
        <v>133.74484595050865</v>
      </c>
      <c r="E50" s="56">
        <f>IFERROR('R2'!$B$17+('R2'!$B$18*Data!Q50)+('R2'!$B$19*Data!R50)+('R2'!$B$20*Data!S50)+('R2'!$B$21*Work!D50)+('R2'!$B$22*Work!E50)+('R2'!$B$23*Work!H50),0)</f>
        <v>134.83794211498065</v>
      </c>
      <c r="F50" s="56">
        <f>IFERROR('R3'!$B$17+('R3'!$B$18*Work!E50)+('R3'!$B$19*Work!H50)+('R3'!$B$20*Data!Q50),0)</f>
        <v>133.44794002587747</v>
      </c>
      <c r="G50" s="56">
        <f>IFERROR('R4'!$B$17+('R4'!$B$18*Work!D50)+('R4'!$B$19*Work!E50)+('R4'!$B$20*Work!H50)+('R4'!$B$21*Data!Q50)+(P50*'R4'!$B$22)+(Data!S50*'R4'!$B$23)+(IsYoga!C50*'R4'!$B$24)+(IsWalking!B50*'R4'!$B$26)+(IsRunning!B50*'R4'!$B$27)+(IsYoga!D50*'R4'!$B$28)+(IsCourse!B50*'R4'!$B$30)+(IsCourse!C50*'R4'!$B$31),0)</f>
        <v>141.40023047708979</v>
      </c>
      <c r="H50" s="58">
        <f>IFERROR(ABS(D50-Data!J50)/Data!J50,0)</f>
        <v>0.11427254337411492</v>
      </c>
      <c r="I50" s="58">
        <f>IFERROR(ABS(E50-Data!J50)/Data!J50,0)</f>
        <v>0.10703349592728047</v>
      </c>
      <c r="J50" s="58">
        <f>IFERROR(ABS(F50-Data!J50)/Data!J50,0)</f>
        <v>0.11623880777564588</v>
      </c>
      <c r="K50" s="58">
        <f>IFERROR(ABS(G50-Data!J50)/Data!J50,0)</f>
        <v>6.3574632602054357E-2</v>
      </c>
    </row>
    <row r="51" spans="1:11" x14ac:dyDescent="0.15">
      <c r="A51" s="53">
        <f>Data!A51</f>
        <v>50</v>
      </c>
      <c r="B51" s="15">
        <f>Data!J51</f>
        <v>126</v>
      </c>
      <c r="C51" s="15">
        <f>Data!K51</f>
        <v>152</v>
      </c>
      <c r="D51" s="56">
        <f>IFERROR('R'!$B$17+('R'!$B$18*Work!E51)+('R'!$B$19*Work!H51),0)</f>
        <v>132.31934393623925</v>
      </c>
      <c r="E51" s="56">
        <f>IFERROR('R2'!$B$17+('R2'!$B$18*Data!Q51)+('R2'!$B$19*Data!R51)+('R2'!$B$20*Data!S51)+('R2'!$B$21*Work!D51)+('R2'!$B$22*Work!E51)+('R2'!$B$23*Work!H51),0)</f>
        <v>134.81860977003566</v>
      </c>
      <c r="F51" s="56">
        <f>IFERROR('R3'!$B$17+('R3'!$B$18*Work!E51)+('R3'!$B$19*Work!H51)+('R3'!$B$20*Data!Q51),0)</f>
        <v>135.51990989388707</v>
      </c>
      <c r="G51" s="56">
        <f>IFERROR('R4'!$B$17+('R4'!$B$18*Work!D51)+('R4'!$B$19*Work!E51)+('R4'!$B$20*Work!H51)+('R4'!$B$21*Data!Q51)+(P51*'R4'!$B$22)+(Data!S51*'R4'!$B$23)+(IsYoga!C51*'R4'!$B$24)+(IsWalking!B51*'R4'!$B$26)+(IsRunning!B51*'R4'!$B$27)+(IsYoga!D51*'R4'!$B$28)+(IsCourse!B51*'R4'!$B$30)+(IsCourse!C51*'R4'!$B$31),0)</f>
        <v>139.87847266219774</v>
      </c>
      <c r="H51" s="58">
        <f>IFERROR(ABS(D51-Data!J51)/Data!J51,0)</f>
        <v>5.015352330348611E-2</v>
      </c>
      <c r="I51" s="58">
        <f>IFERROR(ABS(E51-Data!J51)/Data!J51,0)</f>
        <v>6.9988966428854479E-2</v>
      </c>
      <c r="J51" s="58">
        <f>IFERROR(ABS(F51-Data!J51)/Data!J51,0)</f>
        <v>7.5554840427675199E-2</v>
      </c>
      <c r="K51" s="58">
        <f>IFERROR(ABS(G51-Data!J51)/Data!J51,0)</f>
        <v>0.11014660843014076</v>
      </c>
    </row>
    <row r="52" spans="1:11" x14ac:dyDescent="0.15">
      <c r="A52" s="53">
        <f>Data!A52</f>
        <v>51</v>
      </c>
      <c r="B52" s="15">
        <f>Data!J52</f>
        <v>97</v>
      </c>
      <c r="C52" s="15">
        <f>Data!K52</f>
        <v>116</v>
      </c>
      <c r="D52" s="56">
        <f>IFERROR('R'!$B$17+('R'!$B$18*Work!E52)+('R'!$B$19*Work!H52),0)</f>
        <v>97.101741934422535</v>
      </c>
      <c r="E52" s="56">
        <f>IFERROR('R2'!$B$17+('R2'!$B$18*Data!Q52)+('R2'!$B$19*Data!R52)+('R2'!$B$20*Data!S52)+('R2'!$B$21*Work!D52)+('R2'!$B$22*Work!E52)+('R2'!$B$23*Work!H52),0)</f>
        <v>97.301808333626511</v>
      </c>
      <c r="F52" s="56">
        <f>IFERROR('R3'!$B$17+('R3'!$B$18*Work!E52)+('R3'!$B$19*Work!H52)+('R3'!$B$20*Data!Q52),0)</f>
        <v>99.680535868301675</v>
      </c>
      <c r="G52" s="56">
        <f>IFERROR('R4'!$B$17+('R4'!$B$18*Work!D52)+('R4'!$B$19*Work!E52)+('R4'!$B$20*Work!H52)+('R4'!$B$21*Data!Q52)+(P52*'R4'!$B$22)+(Data!S52*'R4'!$B$23)+(IsYoga!C52*'R4'!$B$24)+(IsWalking!B52*'R4'!$B$26)+(IsRunning!B52*'R4'!$B$27)+(IsYoga!D52*'R4'!$B$28)+(IsCourse!B52*'R4'!$B$30)+(IsCourse!C52*'R4'!$B$31),0)</f>
        <v>106.76806439380015</v>
      </c>
      <c r="H52" s="58">
        <f>IFERROR(ABS(D52-Data!J52)/Data!J52,0)</f>
        <v>1.0488859218817995E-3</v>
      </c>
      <c r="I52" s="58">
        <f>IFERROR(ABS(E52-Data!J52)/Data!J52,0)</f>
        <v>3.111426119860935E-3</v>
      </c>
      <c r="J52" s="58">
        <f>IFERROR(ABS(F52-Data!J52)/Data!J52,0)</f>
        <v>2.7634390394862627E-2</v>
      </c>
      <c r="K52" s="58">
        <f>IFERROR(ABS(G52-Data!J52)/Data!J52,0)</f>
        <v>0.10070169478144479</v>
      </c>
    </row>
    <row r="53" spans="1:11" x14ac:dyDescent="0.15">
      <c r="A53" s="53">
        <f>Data!A53</f>
        <v>52</v>
      </c>
      <c r="B53" s="15">
        <f>Data!J53</f>
        <v>141</v>
      </c>
      <c r="C53" s="15">
        <f>Data!K53</f>
        <v>153</v>
      </c>
      <c r="D53" s="56">
        <f>IFERROR('R'!$B$17+('R'!$B$18*Work!E53)+('R'!$B$19*Work!H53),0)</f>
        <v>111.52681554336537</v>
      </c>
      <c r="E53" s="56">
        <f>IFERROR('R2'!$B$17+('R2'!$B$18*Data!Q53)+('R2'!$B$19*Data!R53)+('R2'!$B$20*Data!S53)+('R2'!$B$21*Work!D53)+('R2'!$B$22*Work!E53)+('R2'!$B$23*Work!H53),0)</f>
        <v>115.66257112467265</v>
      </c>
      <c r="F53" s="56">
        <f>IFERROR('R3'!$B$17+('R3'!$B$18*Work!E53)+('R3'!$B$19*Work!H53)+('R3'!$B$20*Data!Q53),0)</f>
        <v>116.60685948928116</v>
      </c>
      <c r="G53" s="56">
        <f>IFERROR('R4'!$B$17+('R4'!$B$18*Work!D53)+('R4'!$B$19*Work!E53)+('R4'!$B$20*Work!H53)+('R4'!$B$21*Data!Q53)+(P53*'R4'!$B$22)+(Data!S53*'R4'!$B$23)+(IsYoga!C53*'R4'!$B$24)+(IsWalking!B53*'R4'!$B$26)+(IsRunning!B53*'R4'!$B$27)+(IsYoga!D53*'R4'!$B$28)+(IsCourse!B53*'R4'!$B$30)+(IsCourse!C53*'R4'!$B$31),0)</f>
        <v>143.86496002861011</v>
      </c>
      <c r="H53" s="58">
        <f>IFERROR(ABS(D53-Data!J53)/Data!J53,0)</f>
        <v>0.20902967699740871</v>
      </c>
      <c r="I53" s="58">
        <f>IFERROR(ABS(E53-Data!J53)/Data!J53,0)</f>
        <v>0.17969807712998118</v>
      </c>
      <c r="J53" s="58">
        <f>IFERROR(ABS(F53-Data!J53)/Data!J53,0)</f>
        <v>0.17300099652992082</v>
      </c>
      <c r="K53" s="58">
        <f>IFERROR(ABS(G53-Data!J53)/Data!J53,0)</f>
        <v>2.0318865451135554E-2</v>
      </c>
    </row>
    <row r="54" spans="1:11" x14ac:dyDescent="0.15">
      <c r="A54" s="53">
        <f>Data!A54</f>
        <v>53</v>
      </c>
      <c r="B54" s="15">
        <f>Data!J54</f>
        <v>91</v>
      </c>
      <c r="C54" s="15">
        <f>Data!K54</f>
        <v>114</v>
      </c>
      <c r="D54" s="56">
        <f>IFERROR('R'!$B$17+('R'!$B$18*Work!E54)+('R'!$B$19*Work!H54),0)</f>
        <v>97.101741934422535</v>
      </c>
      <c r="E54" s="56">
        <f>IFERROR('R2'!$B$17+('R2'!$B$18*Data!Q54)+('R2'!$B$19*Data!R54)+('R2'!$B$20*Data!S54)+('R2'!$B$21*Work!D54)+('R2'!$B$22*Work!E54)+('R2'!$B$23*Work!H54),0)</f>
        <v>95.65448729406225</v>
      </c>
      <c r="F54" s="56">
        <f>IFERROR('R3'!$B$17+('R3'!$B$18*Work!E54)+('R3'!$B$19*Work!H54)+('R3'!$B$20*Data!Q54),0)</f>
        <v>98.288871479028387</v>
      </c>
      <c r="G54" s="56">
        <f>IFERROR('R4'!$B$17+('R4'!$B$18*Work!D54)+('R4'!$B$19*Work!E54)+('R4'!$B$20*Work!H54)+('R4'!$B$21*Data!Q54)+(P54*'R4'!$B$22)+(Data!S54*'R4'!$B$23)+(IsYoga!C54*'R4'!$B$24)+(IsWalking!B54*'R4'!$B$26)+(IsRunning!B54*'R4'!$B$27)+(IsYoga!D54*'R4'!$B$28)+(IsCourse!B54*'R4'!$B$30)+(IsCourse!C54*'R4'!$B$31),0)</f>
        <v>108.9419783955026</v>
      </c>
      <c r="H54" s="58">
        <f>IFERROR(ABS(D54-Data!J54)/Data!J54,0)</f>
        <v>6.7052109169478402E-2</v>
      </c>
      <c r="I54" s="58">
        <f>IFERROR(ABS(E54-Data!J54)/Data!J54,0)</f>
        <v>5.1148212022662086E-2</v>
      </c>
      <c r="J54" s="58">
        <f>IFERROR(ABS(F54-Data!J54)/Data!J54,0)</f>
        <v>8.0097488780531731E-2</v>
      </c>
      <c r="K54" s="58">
        <f>IFERROR(ABS(G54-Data!J54)/Data!J54,0)</f>
        <v>0.19716459775277584</v>
      </c>
    </row>
    <row r="55" spans="1:11" x14ac:dyDescent="0.15">
      <c r="A55" s="53">
        <f>Data!A55</f>
        <v>54</v>
      </c>
      <c r="B55" s="15">
        <f>Data!J55</f>
        <v>92</v>
      </c>
      <c r="C55" s="15">
        <f>Data!K55</f>
        <v>107</v>
      </c>
      <c r="D55" s="56">
        <f>IFERROR('R'!$B$17+('R'!$B$18*Work!E55)+('R'!$B$19*Work!H55),0)</f>
        <v>110.42643360317599</v>
      </c>
      <c r="E55" s="56">
        <f>IFERROR('R2'!$B$17+('R2'!$B$18*Data!Q55)+('R2'!$B$19*Data!R55)+('R2'!$B$20*Data!S55)+('R2'!$B$21*Work!D55)+('R2'!$B$22*Work!E55)+('R2'!$B$23*Work!H55),0)</f>
        <v>109.2480770382317</v>
      </c>
      <c r="F55" s="56">
        <f>IFERROR('R3'!$B$17+('R3'!$B$18*Work!E55)+('R3'!$B$19*Work!H55)+('R3'!$B$20*Data!Q55),0)</f>
        <v>111.51467674818781</v>
      </c>
      <c r="G55" s="56">
        <f>IFERROR('R4'!$B$17+('R4'!$B$18*Work!D55)+('R4'!$B$19*Work!E55)+('R4'!$B$20*Work!H55)+('R4'!$B$21*Data!Q55)+(P55*'R4'!$B$22)+(Data!S55*'R4'!$B$23)+(IsYoga!C55*'R4'!$B$24)+(IsWalking!B55*'R4'!$B$26)+(IsRunning!B55*'R4'!$B$27)+(IsYoga!D55*'R4'!$B$28)+(IsCourse!B55*'R4'!$B$30)+(IsCourse!C55*'R4'!$B$31),0)</f>
        <v>114.40771317734982</v>
      </c>
      <c r="H55" s="58">
        <f>IFERROR(ABS(D55-Data!J55)/Data!J55,0)</f>
        <v>0.2002873217736521</v>
      </c>
      <c r="I55" s="58">
        <f>IFERROR(ABS(E55-Data!J55)/Data!J55,0)</f>
        <v>0.18747909824164891</v>
      </c>
      <c r="J55" s="58">
        <f>IFERROR(ABS(F55-Data!J55)/Data!J55,0)</f>
        <v>0.21211605161073707</v>
      </c>
      <c r="K55" s="58">
        <f>IFERROR(ABS(G55-Data!J55)/Data!J55,0)</f>
        <v>0.24356209975380239</v>
      </c>
    </row>
    <row r="56" spans="1:11" x14ac:dyDescent="0.15">
      <c r="A56" s="53">
        <f>Data!A56</f>
        <v>55</v>
      </c>
      <c r="B56" s="15">
        <f>Data!J56</f>
        <v>94</v>
      </c>
      <c r="C56" s="15">
        <f>Data!K56</f>
        <v>117</v>
      </c>
      <c r="D56" s="56">
        <f>IFERROR('R'!$B$17+('R'!$B$18*Work!E56)+('R'!$B$19*Work!H56),0)</f>
        <v>97.101741934422535</v>
      </c>
      <c r="E56" s="56">
        <f>IFERROR('R2'!$B$17+('R2'!$B$18*Data!Q56)+('R2'!$B$19*Data!R56)+('R2'!$B$20*Data!S56)+('R2'!$B$21*Work!D56)+('R2'!$B$22*Work!E56)+('R2'!$B$23*Work!H56),0)</f>
        <v>96.601798448846921</v>
      </c>
      <c r="F56" s="56">
        <f>IFERROR('R3'!$B$17+('R3'!$B$18*Work!E56)+('R3'!$B$19*Work!H56)+('R3'!$B$20*Data!Q56),0)</f>
        <v>99.680535868301675</v>
      </c>
      <c r="G56" s="56">
        <f>IFERROR('R4'!$B$17+('R4'!$B$18*Work!D56)+('R4'!$B$19*Work!E56)+('R4'!$B$20*Work!H56)+('R4'!$B$21*Data!Q56)+(P56*'R4'!$B$22)+(Data!S56*'R4'!$B$23)+(IsYoga!C56*'R4'!$B$24)+(IsWalking!B56*'R4'!$B$26)+(IsRunning!B56*'R4'!$B$27)+(IsYoga!D56*'R4'!$B$28)+(IsCourse!B56*'R4'!$B$30)+(IsCourse!C56*'R4'!$B$31),0)</f>
        <v>107.10844103390356</v>
      </c>
      <c r="H56" s="58">
        <f>IFERROR(ABS(D56-Data!J56)/Data!J56,0)</f>
        <v>3.2997254621516328E-2</v>
      </c>
      <c r="I56" s="58">
        <f>IFERROR(ABS(E56-Data!J56)/Data!J56,0)</f>
        <v>2.7678706902626818E-2</v>
      </c>
      <c r="J56" s="58">
        <f>IFERROR(ABS(F56-Data!J56)/Data!J56,0)</f>
        <v>6.0431232641507182E-2</v>
      </c>
      <c r="K56" s="58">
        <f>IFERROR(ABS(G56-Data!J56)/Data!J56,0)</f>
        <v>0.13945150036067616</v>
      </c>
    </row>
    <row r="57" spans="1:11" x14ac:dyDescent="0.15">
      <c r="A57" s="53">
        <f>Data!A57</f>
        <v>56</v>
      </c>
      <c r="B57" s="15">
        <f>Data!J57</f>
        <v>139</v>
      </c>
      <c r="C57" s="15">
        <f>Data!K57</f>
        <v>164</v>
      </c>
      <c r="D57" s="56">
        <f>IFERROR('R'!$B$17+('R'!$B$18*Work!E57)+('R'!$B$19*Work!H57),0)</f>
        <v>140.61988884607447</v>
      </c>
      <c r="E57" s="56">
        <f>IFERROR('R2'!$B$17+('R2'!$B$18*Data!Q57)+('R2'!$B$19*Data!R57)+('R2'!$B$20*Data!S57)+('R2'!$B$21*Work!D57)+('R2'!$B$22*Work!E57)+('R2'!$B$23*Work!H57),0)</f>
        <v>137.23562550034677</v>
      </c>
      <c r="F57" s="56">
        <f>IFERROR('R3'!$B$17+('R3'!$B$18*Work!E57)+('R3'!$B$19*Work!H57)+('R3'!$B$20*Data!Q57),0)</f>
        <v>138.96498477532811</v>
      </c>
      <c r="G57" s="56">
        <f>IFERROR('R4'!$B$17+('R4'!$B$18*Work!D57)+('R4'!$B$19*Work!E57)+('R4'!$B$20*Work!H57)+('R4'!$B$21*Data!Q57)+(P57*'R4'!$B$22)+(Data!S57*'R4'!$B$23)+(IsYoga!C57*'R4'!$B$24)+(IsWalking!B57*'R4'!$B$26)+(IsRunning!B57*'R4'!$B$27)+(IsYoga!D57*'R4'!$B$28)+(IsCourse!B57*'R4'!$B$30)+(IsCourse!C57*'R4'!$B$31),0)</f>
        <v>146.2129200886155</v>
      </c>
      <c r="H57" s="58">
        <f>IFERROR(ABS(D57-Data!J57)/Data!J57,0)</f>
        <v>1.1653876590463842E-2</v>
      </c>
      <c r="I57" s="58">
        <f>IFERROR(ABS(E57-Data!J57)/Data!J57,0)</f>
        <v>1.269334172412395E-2</v>
      </c>
      <c r="J57" s="58">
        <f>IFERROR(ABS(F57-Data!J57)/Data!J57,0)</f>
        <v>2.5190809116471137E-4</v>
      </c>
      <c r="K57" s="58">
        <f>IFERROR(ABS(G57-Data!J57)/Data!J57,0)</f>
        <v>5.1891511428888523E-2</v>
      </c>
    </row>
    <row r="58" spans="1:11" x14ac:dyDescent="0.15">
      <c r="A58" s="53">
        <f>Data!A58</f>
        <v>57</v>
      </c>
      <c r="B58" s="15">
        <f>Data!J58</f>
        <v>94</v>
      </c>
      <c r="C58" s="15">
        <f>Data!K58</f>
        <v>114</v>
      </c>
      <c r="D58" s="56">
        <f>IFERROR('R'!$B$17+('R'!$B$18*Work!E58)+('R'!$B$19*Work!H58),0)</f>
        <v>97.101741934422535</v>
      </c>
      <c r="E58" s="56">
        <f>IFERROR('R2'!$B$17+('R2'!$B$18*Data!Q58)+('R2'!$B$19*Data!R58)+('R2'!$B$20*Data!S58)+('R2'!$B$21*Work!D58)+('R2'!$B$22*Work!E58)+('R2'!$B$23*Work!H58),0)</f>
        <v>98.06507843843103</v>
      </c>
      <c r="F58" s="56">
        <f>IFERROR('R3'!$B$17+('R3'!$B$18*Work!E58)+('R3'!$B$19*Work!H58)+('R3'!$B$20*Data!Q58),0)</f>
        <v>99.680535868301675</v>
      </c>
      <c r="G58" s="56">
        <f>IFERROR('R4'!$B$17+('R4'!$B$18*Work!D58)+('R4'!$B$19*Work!E58)+('R4'!$B$20*Work!H58)+('R4'!$B$21*Data!Q58)+(P58*'R4'!$B$22)+(Data!S58*'R4'!$B$23)+(IsYoga!C58*'R4'!$B$24)+(IsWalking!B58*'R4'!$B$26)+(IsRunning!B58*'R4'!$B$27)+(IsYoga!D58*'R4'!$B$28)+(IsCourse!B58*'R4'!$B$30)+(IsCourse!C58*'R4'!$B$31),0)</f>
        <v>106.76806439380015</v>
      </c>
      <c r="H58" s="58">
        <f>IFERROR(ABS(D58-Data!J58)/Data!J58,0)</f>
        <v>3.2997254621516328E-2</v>
      </c>
      <c r="I58" s="58">
        <f>IFERROR(ABS(E58-Data!J58)/Data!J58,0)</f>
        <v>4.3245515302457765E-2</v>
      </c>
      <c r="J58" s="58">
        <f>IFERROR(ABS(F58-Data!J58)/Data!J58,0)</f>
        <v>6.0431232641507182E-2</v>
      </c>
      <c r="K58" s="58">
        <f>IFERROR(ABS(G58-Data!J58)/Data!J58,0)</f>
        <v>0.13583047227446962</v>
      </c>
    </row>
    <row r="59" spans="1:11" x14ac:dyDescent="0.15">
      <c r="A59" s="53">
        <f>Data!A59</f>
        <v>58</v>
      </c>
      <c r="B59" s="15">
        <f>Data!J59</f>
        <v>123</v>
      </c>
      <c r="C59" s="15">
        <f>Data!K59</f>
        <v>157</v>
      </c>
      <c r="D59" s="56">
        <f>IFERROR('R'!$B$17+('R'!$B$18*Work!E59)+('R'!$B$19*Work!H59),0)</f>
        <v>97.101741934422535</v>
      </c>
      <c r="E59" s="56">
        <f>IFERROR('R2'!$B$17+('R2'!$B$18*Data!Q59)+('R2'!$B$19*Data!R59)+('R2'!$B$20*Data!S59)+('R2'!$B$21*Work!D59)+('R2'!$B$22*Work!E59)+('R2'!$B$23*Work!H59),0)</f>
        <v>111.16913333485938</v>
      </c>
      <c r="F59" s="56">
        <f>IFERROR('R3'!$B$17+('R3'!$B$18*Work!E59)+('R3'!$B$19*Work!H59)+('R3'!$B$20*Data!Q59),0)</f>
        <v>104.89927732807651</v>
      </c>
      <c r="G59" s="56">
        <f>IFERROR('R4'!$B$17+('R4'!$B$18*Work!D59)+('R4'!$B$19*Work!E59)+('R4'!$B$20*Work!H59)+('R4'!$B$21*Data!Q59)+(P59*'R4'!$B$22)+(Data!S59*'R4'!$B$23)+(IsYoga!C59*'R4'!$B$24)+(IsWalking!B59*'R4'!$B$26)+(IsRunning!B59*'R4'!$B$27)+(IsYoga!D59*'R4'!$B$28)+(IsCourse!B59*'R4'!$B$30)+(IsCourse!C59*'R4'!$B$31),0)</f>
        <v>127.29807204683399</v>
      </c>
      <c r="H59" s="58">
        <f>IFERROR(ABS(D59-Data!J59)/Data!J59,0)</f>
        <v>0.21055494362258101</v>
      </c>
      <c r="I59" s="58">
        <f>IFERROR(ABS(E59-Data!J59)/Data!J59,0)</f>
        <v>9.6185907846671692E-2</v>
      </c>
      <c r="J59" s="58">
        <f>IFERROR(ABS(F59-Data!J59)/Data!J59,0)</f>
        <v>0.14716034692620725</v>
      </c>
      <c r="K59" s="58">
        <f>IFERROR(ABS(G59-Data!J59)/Data!J59,0)</f>
        <v>3.4943675177512144E-2</v>
      </c>
    </row>
    <row r="60" spans="1:11" x14ac:dyDescent="0.15">
      <c r="A60" s="53">
        <f>Data!A60</f>
        <v>59</v>
      </c>
      <c r="B60" s="15">
        <f>Data!J60</f>
        <v>106</v>
      </c>
      <c r="C60" s="15">
        <f>Data!K60</f>
        <v>132</v>
      </c>
      <c r="D60" s="56">
        <f>IFERROR('R'!$B$17+('R'!$B$18*Work!E60)+('R'!$B$19*Work!H60),0)</f>
        <v>130.02742972533153</v>
      </c>
      <c r="E60" s="56">
        <f>IFERROR('R2'!$B$17+('R2'!$B$18*Data!Q60)+('R2'!$B$19*Data!R60)+('R2'!$B$20*Data!S60)+('R2'!$B$21*Work!D60)+('R2'!$B$22*Work!E60)+('R2'!$B$23*Work!H60),0)</f>
        <v>125.67911847555716</v>
      </c>
      <c r="F60" s="56">
        <f>IFERROR('R3'!$B$17+('R3'!$B$18*Work!E60)+('R3'!$B$19*Work!H60)+('R3'!$B$20*Data!Q60),0)</f>
        <v>128.49972225561081</v>
      </c>
      <c r="G60" s="56">
        <f>IFERROR('R4'!$B$17+('R4'!$B$18*Work!D60)+('R4'!$B$19*Work!E60)+('R4'!$B$20*Work!H60)+('R4'!$B$21*Data!Q60)+(P60*'R4'!$B$22)+(Data!S60*'R4'!$B$23)+(IsYoga!C60*'R4'!$B$24)+(IsWalking!B60*'R4'!$B$26)+(IsRunning!B60*'R4'!$B$27)+(IsYoga!D60*'R4'!$B$28)+(IsCourse!B60*'R4'!$B$30)+(IsCourse!C60*'R4'!$B$31),0)</f>
        <v>133.71042151207695</v>
      </c>
      <c r="H60" s="58">
        <f>IFERROR(ABS(D60-Data!J60)/Data!J60,0)</f>
        <v>0.22667386533331632</v>
      </c>
      <c r="I60" s="58">
        <f>IFERROR(ABS(E60-Data!J60)/Data!J60,0)</f>
        <v>0.18565206109016189</v>
      </c>
      <c r="J60" s="58">
        <f>IFERROR(ABS(F60-Data!J60)/Data!J60,0)</f>
        <v>0.2122615307133095</v>
      </c>
      <c r="K60" s="58">
        <f>IFERROR(ABS(G60-Data!J60)/Data!J60,0)</f>
        <v>0.26141907086865046</v>
      </c>
    </row>
    <row r="61" spans="1:11" x14ac:dyDescent="0.15">
      <c r="A61" s="53">
        <f>Data!A61</f>
        <v>60</v>
      </c>
      <c r="B61" s="15">
        <f>Data!J61</f>
        <v>127</v>
      </c>
      <c r="C61" s="15">
        <f>Data!K61</f>
        <v>138</v>
      </c>
      <c r="D61" s="56">
        <f>IFERROR('R'!$B$17+('R'!$B$18*Work!E61)+('R'!$B$19*Work!H61),0)</f>
        <v>106.58306514095389</v>
      </c>
      <c r="E61" s="56">
        <f>IFERROR('R2'!$B$17+('R2'!$B$18*Data!Q61)+('R2'!$B$19*Data!R61)+('R2'!$B$20*Data!S61)+('R2'!$B$21*Work!D61)+('R2'!$B$22*Work!E61)+('R2'!$B$23*Work!H61),0)</f>
        <v>114.20981852494327</v>
      </c>
      <c r="F61" s="56">
        <f>IFERROR('R3'!$B$17+('R3'!$B$18*Work!E61)+('R3'!$B$19*Work!H61)+('R3'!$B$20*Data!Q61),0)</f>
        <v>116.23507304968933</v>
      </c>
      <c r="G61" s="56">
        <f>IFERROR('R4'!$B$17+('R4'!$B$18*Work!D61)+('R4'!$B$19*Work!E61)+('R4'!$B$20*Work!H61)+('R4'!$B$21*Data!Q61)+(P61*'R4'!$B$22)+(Data!S61*'R4'!$B$23)+(IsYoga!C61*'R4'!$B$24)+(IsWalking!B61*'R4'!$B$26)+(IsRunning!B61*'R4'!$B$27)+(IsYoga!D61*'R4'!$B$28)+(IsCourse!B61*'R4'!$B$30)+(IsCourse!C61*'R4'!$B$31),0)</f>
        <v>130.80471378556612</v>
      </c>
      <c r="H61" s="58">
        <f>IFERROR(ABS(D61-Data!J61)/Data!J61,0)</f>
        <v>0.16076326660666226</v>
      </c>
      <c r="I61" s="58">
        <f>IFERROR(ABS(E61-Data!J61)/Data!J61,0)</f>
        <v>0.10071009035477738</v>
      </c>
      <c r="J61" s="58">
        <f>IFERROR(ABS(F61-Data!J61)/Data!J61,0)</f>
        <v>8.476320433315486E-2</v>
      </c>
      <c r="K61" s="58">
        <f>IFERROR(ABS(G61-Data!J61)/Data!J61,0)</f>
        <v>2.9958376264300174E-2</v>
      </c>
    </row>
    <row r="62" spans="1:11" x14ac:dyDescent="0.15">
      <c r="A62" s="53">
        <f>Data!A62</f>
        <v>61</v>
      </c>
      <c r="B62" s="15">
        <f>Data!J62</f>
        <v>150</v>
      </c>
      <c r="C62" s="15">
        <f>Data!K62</f>
        <v>165</v>
      </c>
      <c r="D62" s="56">
        <f>IFERROR('R'!$B$17+('R'!$B$18*Work!E62)+('R'!$B$19*Work!H62),0)</f>
        <v>133.64870164505732</v>
      </c>
      <c r="E62" s="56">
        <f>IFERROR('R2'!$B$17+('R2'!$B$18*Data!Q62)+('R2'!$B$19*Data!R62)+('R2'!$B$20*Data!S62)+('R2'!$B$21*Work!D62)+('R2'!$B$22*Work!E62)+('R2'!$B$23*Work!H62),0)</f>
        <v>134.81849099614112</v>
      </c>
      <c r="F62" s="56">
        <f>IFERROR('R3'!$B$17+('R3'!$B$18*Work!E62)+('R3'!$B$19*Work!H62)+('R3'!$B$20*Data!Q62),0)</f>
        <v>139.14112080035676</v>
      </c>
      <c r="G62" s="56">
        <f>IFERROR('R4'!$B$17+('R4'!$B$18*Work!D62)+('R4'!$B$19*Work!E62)+('R4'!$B$20*Work!H62)+('R4'!$B$21*Data!Q62)+(P62*'R4'!$B$22)+(Data!S62*'R4'!$B$23)+(IsYoga!C62*'R4'!$B$24)+(IsWalking!B62*'R4'!$B$26)+(IsRunning!B62*'R4'!$B$27)+(IsYoga!D62*'R4'!$B$28)+(IsCourse!B62*'R4'!$B$30)+(IsCourse!C62*'R4'!$B$31),0)</f>
        <v>147.45201575949943</v>
      </c>
      <c r="H62" s="58">
        <f>IFERROR(ABS(D62-Data!J62)/Data!J62,0)</f>
        <v>0.1090086556996179</v>
      </c>
      <c r="I62" s="58">
        <f>IFERROR(ABS(E62-Data!J62)/Data!J62,0)</f>
        <v>0.10121006002572586</v>
      </c>
      <c r="J62" s="58">
        <f>IFERROR(ABS(F62-Data!J62)/Data!J62,0)</f>
        <v>7.2392527997621609E-2</v>
      </c>
      <c r="K62" s="58">
        <f>IFERROR(ABS(G62-Data!J62)/Data!J62,0)</f>
        <v>1.6986561603337124E-2</v>
      </c>
    </row>
    <row r="63" spans="1:11" x14ac:dyDescent="0.15">
      <c r="A63" s="53">
        <f>Data!A63</f>
        <v>62</v>
      </c>
      <c r="B63" s="15">
        <f>Data!J63</f>
        <v>124</v>
      </c>
      <c r="C63" s="15">
        <f>Data!K63</f>
        <v>161</v>
      </c>
      <c r="D63" s="56">
        <f>IFERROR('R'!$B$17+('R'!$B$18*Work!E63)+('R'!$B$19*Work!H63),0)</f>
        <v>132.85673815073082</v>
      </c>
      <c r="E63" s="56">
        <f>IFERROR('R2'!$B$17+('R2'!$B$18*Data!Q63)+('R2'!$B$19*Data!R63)+('R2'!$B$20*Data!S63)+('R2'!$B$21*Work!D63)+('R2'!$B$22*Work!E63)+('R2'!$B$23*Work!H63),0)</f>
        <v>141.63816005180323</v>
      </c>
      <c r="F63" s="56">
        <f>IFERROR('R3'!$B$17+('R3'!$B$18*Work!E63)+('R3'!$B$19*Work!H63)+('R3'!$B$20*Data!Q63),0)</f>
        <v>142.93425601454516</v>
      </c>
      <c r="G63" s="56">
        <f>IFERROR('R4'!$B$17+('R4'!$B$18*Work!D63)+('R4'!$B$19*Work!E63)+('R4'!$B$20*Work!H63)+('R4'!$B$21*Data!Q63)+(P63*'R4'!$B$22)+(Data!S63*'R4'!$B$23)+(IsYoga!C63*'R4'!$B$24)+(IsWalking!B63*'R4'!$B$26)+(IsRunning!B63*'R4'!$B$27)+(IsYoga!D63*'R4'!$B$28)+(IsCourse!B63*'R4'!$B$30)+(IsCourse!C63*'R4'!$B$31),0)</f>
        <v>142.8331271625523</v>
      </c>
      <c r="H63" s="58">
        <f>IFERROR(ABS(D63-Data!J63)/Data!J63,0)</f>
        <v>7.1425307667184038E-2</v>
      </c>
      <c r="I63" s="58">
        <f>IFERROR(ABS(E63-Data!J63)/Data!J63,0)</f>
        <v>0.14224322622421956</v>
      </c>
      <c r="J63" s="58">
        <f>IFERROR(ABS(F63-Data!J63)/Data!J63,0)</f>
        <v>0.15269561302052545</v>
      </c>
      <c r="K63" s="58">
        <f>IFERROR(ABS(G63-Data!J63)/Data!J63,0)</f>
        <v>0.15188005776251856</v>
      </c>
    </row>
    <row r="64" spans="1:11" x14ac:dyDescent="0.15">
      <c r="A64" s="53">
        <f>Data!A64</f>
        <v>63</v>
      </c>
      <c r="B64" s="15">
        <f>Data!J64</f>
        <v>124</v>
      </c>
      <c r="C64" s="15">
        <f>Data!K64</f>
        <v>144</v>
      </c>
      <c r="D64" s="56">
        <f>IFERROR('R'!$B$17+('R'!$B$18*Work!E64)+('R'!$B$19*Work!H64),0)</f>
        <v>130.66724657515812</v>
      </c>
      <c r="E64" s="56">
        <f>IFERROR('R2'!$B$17+('R2'!$B$18*Data!Q64)+('R2'!$B$19*Data!R64)+('R2'!$B$20*Data!S64)+('R2'!$B$21*Work!D64)+('R2'!$B$22*Work!E64)+('R2'!$B$23*Work!H64),0)</f>
        <v>139.16486564870999</v>
      </c>
      <c r="F64" s="56">
        <f>IFERROR('R3'!$B$17+('R3'!$B$18*Work!E64)+('R3'!$B$19*Work!H64)+('R3'!$B$20*Data!Q64),0)</f>
        <v>140.92274514692465</v>
      </c>
      <c r="G64" s="56">
        <f>IFERROR('R4'!$B$17+('R4'!$B$18*Work!D64)+('R4'!$B$19*Work!E64)+('R4'!$B$20*Work!H64)+('R4'!$B$21*Data!Q64)+(P64*'R4'!$B$22)+(Data!S64*'R4'!$B$23)+(IsYoga!C64*'R4'!$B$24)+(IsWalking!B64*'R4'!$B$26)+(IsRunning!B64*'R4'!$B$27)+(IsYoga!D64*'R4'!$B$28)+(IsCourse!B64*'R4'!$B$30)+(IsCourse!C64*'R4'!$B$31),0)</f>
        <v>141.50783909650849</v>
      </c>
      <c r="H64" s="58">
        <f>IFERROR(ABS(D64-Data!J64)/Data!J64,0)</f>
        <v>5.3768117541597722E-2</v>
      </c>
      <c r="I64" s="58">
        <f>IFERROR(ABS(E64-Data!J64)/Data!J64,0)</f>
        <v>0.12229730361862896</v>
      </c>
      <c r="J64" s="58">
        <f>IFERROR(ABS(F64-Data!J64)/Data!J64,0)</f>
        <v>0.13647375118487626</v>
      </c>
      <c r="K64" s="58">
        <f>IFERROR(ABS(G64-Data!J64)/Data!J64,0)</f>
        <v>0.14119225077829428</v>
      </c>
    </row>
    <row r="65" spans="1:11" x14ac:dyDescent="0.15">
      <c r="A65" s="53">
        <f>Data!A65</f>
        <v>64</v>
      </c>
      <c r="B65" s="15">
        <f>Data!J65</f>
        <v>93</v>
      </c>
      <c r="C65" s="15">
        <f>Data!K65</f>
        <v>115</v>
      </c>
      <c r="D65" s="56">
        <f>IFERROR('R'!$B$17+('R'!$B$18*Work!E65)+('R'!$B$19*Work!H65),0)</f>
        <v>97.101741934422535</v>
      </c>
      <c r="E65" s="56">
        <f>IFERROR('R2'!$B$17+('R2'!$B$18*Data!Q65)+('R2'!$B$19*Data!R65)+('R2'!$B$20*Data!S65)+('R2'!$B$21*Work!D65)+('R2'!$B$22*Work!E65)+('R2'!$B$23*Work!H65),0)</f>
        <v>100.09395589586691</v>
      </c>
      <c r="F65" s="56">
        <f>IFERROR('R3'!$B$17+('R3'!$B$18*Work!E65)+('R3'!$B$19*Work!H65)+('R3'!$B$20*Data!Q65),0)</f>
        <v>104.20344513343986</v>
      </c>
      <c r="G65" s="56">
        <f>IFERROR('R4'!$B$17+('R4'!$B$18*Work!D65)+('R4'!$B$19*Work!E65)+('R4'!$B$20*Work!H65)+('R4'!$B$21*Data!Q65)+(P65*'R4'!$B$22)+(Data!S65*'R4'!$B$23)+(IsYoga!C65*'R4'!$B$24)+(IsWalking!B65*'R4'!$B$26)+(IsRunning!B65*'R4'!$B$27)+(IsYoga!D65*'R4'!$B$28)+(IsCourse!B65*'R4'!$B$30)+(IsCourse!C65*'R4'!$B$31),0)</f>
        <v>109.02065441109831</v>
      </c>
      <c r="H65" s="58">
        <f>IFERROR(ABS(D65-Data!J65)/Data!J65,0)</f>
        <v>4.4104751983038003E-2</v>
      </c>
      <c r="I65" s="58">
        <f>IFERROR(ABS(E65-Data!J65)/Data!J65,0)</f>
        <v>7.6279095654482931E-2</v>
      </c>
      <c r="J65" s="58">
        <f>IFERROR(ABS(F65-Data!J65)/Data!J65,0)</f>
        <v>0.12046715197247158</v>
      </c>
      <c r="K65" s="58">
        <f>IFERROR(ABS(G65-Data!J65)/Data!J65,0)</f>
        <v>0.17226510119460545</v>
      </c>
    </row>
    <row r="66" spans="1:11" x14ac:dyDescent="0.15">
      <c r="A66" s="53">
        <f>Data!A66</f>
        <v>65</v>
      </c>
      <c r="B66" s="15">
        <f>Data!J66</f>
        <v>118</v>
      </c>
      <c r="C66" s="15">
        <f>Data!K66</f>
        <v>155</v>
      </c>
      <c r="D66" s="56">
        <f>IFERROR('R'!$B$17+('R'!$B$18*Work!E66)+('R'!$B$19*Work!H66),0)</f>
        <v>136.37828779283322</v>
      </c>
      <c r="E66" s="56">
        <f>IFERROR('R2'!$B$17+('R2'!$B$18*Data!Q66)+('R2'!$B$19*Data!R66)+('R2'!$B$20*Data!S66)+('R2'!$B$21*Work!D66)+('R2'!$B$22*Work!E66)+('R2'!$B$23*Work!H66),0)</f>
        <v>129.03553591903776</v>
      </c>
      <c r="F66" s="56">
        <f>IFERROR('R3'!$B$17+('R3'!$B$18*Work!E66)+('R3'!$B$19*Work!H66)+('R3'!$B$20*Data!Q66),0)</f>
        <v>126.70116749802105</v>
      </c>
      <c r="G66" s="56">
        <f>IFERROR('R4'!$B$17+('R4'!$B$18*Work!D66)+('R4'!$B$19*Work!E66)+('R4'!$B$20*Work!H66)+('R4'!$B$21*Data!Q66)+(P66*'R4'!$B$22)+(Data!S66*'R4'!$B$23)+(IsYoga!C66*'R4'!$B$24)+(IsWalking!B66*'R4'!$B$26)+(IsRunning!B66*'R4'!$B$27)+(IsYoga!D66*'R4'!$B$28)+(IsCourse!B66*'R4'!$B$30)+(IsCourse!C66*'R4'!$B$31),0)</f>
        <v>140.08981834654463</v>
      </c>
      <c r="H66" s="58">
        <f>IFERROR(ABS(D66-Data!J66)/Data!J66,0)</f>
        <v>0.15574820163417982</v>
      </c>
      <c r="I66" s="58">
        <f>IFERROR(ABS(E66-Data!J66)/Data!J66,0)</f>
        <v>9.3521490839303015E-2</v>
      </c>
      <c r="J66" s="58">
        <f>IFERROR(ABS(F66-Data!J66)/Data!J66,0)</f>
        <v>7.3738707610347884E-2</v>
      </c>
      <c r="K66" s="58">
        <f>IFERROR(ABS(G66-Data!J66)/Data!J66,0)</f>
        <v>0.18720185039444603</v>
      </c>
    </row>
    <row r="67" spans="1:11" x14ac:dyDescent="0.15">
      <c r="A67" s="53">
        <f>Data!A67</f>
        <v>66</v>
      </c>
      <c r="B67" s="15">
        <f>Data!J67</f>
        <v>143</v>
      </c>
      <c r="C67" s="15">
        <f>Data!K67</f>
        <v>154</v>
      </c>
      <c r="D67" s="56">
        <f>IFERROR('R'!$B$17+('R'!$B$18*Work!E67)+('R'!$B$19*Work!H67),0)</f>
        <v>114.25387270874567</v>
      </c>
      <c r="E67" s="56">
        <f>IFERROR('R2'!$B$17+('R2'!$B$18*Data!Q67)+('R2'!$B$19*Data!R67)+('R2'!$B$20*Data!S67)+('R2'!$B$21*Work!D67)+('R2'!$B$22*Work!E67)+('R2'!$B$23*Work!H67),0)</f>
        <v>118.69647118235558</v>
      </c>
      <c r="F67" s="56">
        <f>IFERROR('R3'!$B$17+('R3'!$B$18*Work!E67)+('R3'!$B$19*Work!H67)+('R3'!$B$20*Data!Q67),0)</f>
        <v>116.30360902823946</v>
      </c>
      <c r="G67" s="56">
        <f>IFERROR('R4'!$B$17+('R4'!$B$18*Work!D67)+('R4'!$B$19*Work!E67)+('R4'!$B$20*Work!H67)+('R4'!$B$21*Data!Q67)+(P67*'R4'!$B$22)+(Data!S67*'R4'!$B$23)+(IsYoga!C67*'R4'!$B$24)+(IsWalking!B67*'R4'!$B$26)+(IsRunning!B67*'R4'!$B$27)+(IsYoga!D67*'R4'!$B$28)+(IsCourse!B67*'R4'!$B$30)+(IsCourse!C67*'R4'!$B$31),0)</f>
        <v>137.57900425695456</v>
      </c>
      <c r="H67" s="58">
        <f>IFERROR(ABS(D67-Data!J67)/Data!J67,0)</f>
        <v>0.20102186916961068</v>
      </c>
      <c r="I67" s="58">
        <f>IFERROR(ABS(E67-Data!J67)/Data!J67,0)</f>
        <v>0.1699547469765344</v>
      </c>
      <c r="J67" s="58">
        <f>IFERROR(ABS(F67-Data!J67)/Data!J67,0)</f>
        <v>0.18668804875357017</v>
      </c>
      <c r="K67" s="58">
        <f>IFERROR(ABS(G67-Data!J67)/Data!J67,0)</f>
        <v>3.7909061140177891E-2</v>
      </c>
    </row>
    <row r="68" spans="1:11" x14ac:dyDescent="0.15">
      <c r="A68" s="53">
        <f>Data!A68</f>
        <v>67</v>
      </c>
      <c r="B68" s="15">
        <f>Data!J68</f>
        <v>109</v>
      </c>
      <c r="C68" s="15">
        <f>Data!K68</f>
        <v>140</v>
      </c>
      <c r="D68" s="56">
        <f>IFERROR('R'!$B$17+('R'!$B$18*Work!E68)+('R'!$B$19*Work!H68),0)</f>
        <v>97.101741934422535</v>
      </c>
      <c r="E68" s="56">
        <f>IFERROR('R2'!$B$17+('R2'!$B$18*Data!Q68)+('R2'!$B$19*Data!R68)+('R2'!$B$20*Data!S68)+('R2'!$B$21*Work!D68)+('R2'!$B$22*Work!E68)+('R2'!$B$23*Work!H68),0)</f>
        <v>116.98854945093061</v>
      </c>
      <c r="F68" s="56">
        <f>IFERROR('R3'!$B$17+('R3'!$B$18*Work!E68)+('R3'!$B$19*Work!H68)+('R3'!$B$20*Data!Q68),0)</f>
        <v>104.89927732807651</v>
      </c>
      <c r="G68" s="56">
        <f>IFERROR('R4'!$B$17+('R4'!$B$18*Work!D68)+('R4'!$B$19*Work!E68)+('R4'!$B$20*Work!H68)+('R4'!$B$21*Data!Q68)+(P68*'R4'!$B$22)+(Data!S68*'R4'!$B$23)+(IsYoga!C68*'R4'!$B$24)+(IsWalking!B68*'R4'!$B$26)+(IsRunning!B68*'R4'!$B$27)+(IsYoga!D68*'R4'!$B$28)+(IsCourse!B68*'R4'!$B$30)+(IsCourse!C68*'R4'!$B$31),0)</f>
        <v>127.8086370069891</v>
      </c>
      <c r="H68" s="58">
        <f>IFERROR(ABS(D68-Data!J68)/Data!J68,0)</f>
        <v>0.10915833087685749</v>
      </c>
      <c r="I68" s="58">
        <f>IFERROR(ABS(E68-Data!J68)/Data!J68,0)</f>
        <v>7.3289444503950515E-2</v>
      </c>
      <c r="J68" s="58">
        <f>IFERROR(ABS(F68-Data!J68)/Data!J68,0)</f>
        <v>3.7621308916729289E-2</v>
      </c>
      <c r="K68" s="58">
        <f>IFERROR(ABS(G68-Data!J68)/Data!J68,0)</f>
        <v>0.17255630281641376</v>
      </c>
    </row>
    <row r="69" spans="1:11" x14ac:dyDescent="0.15">
      <c r="A69" s="53">
        <f>Data!A69</f>
        <v>68</v>
      </c>
      <c r="B69" s="15">
        <f>Data!J69</f>
        <v>114</v>
      </c>
      <c r="C69" s="15">
        <f>Data!K69</f>
        <v>148</v>
      </c>
      <c r="D69" s="56">
        <f>IFERROR('R'!$B$17+('R'!$B$18*Work!E69)+('R'!$B$19*Work!H69),0)</f>
        <v>97.101741934422535</v>
      </c>
      <c r="E69" s="56">
        <f>IFERROR('R2'!$B$17+('R2'!$B$18*Data!Q69)+('R2'!$B$19*Data!R69)+('R2'!$B$20*Data!S69)+('R2'!$B$21*Work!D69)+('R2'!$B$22*Work!E69)+('R2'!$B$23*Work!H69),0)</f>
        <v>115.90897824600154</v>
      </c>
      <c r="F69" s="56">
        <f>IFERROR('R3'!$B$17+('R3'!$B$18*Work!E69)+('R3'!$B$19*Work!H69)+('R3'!$B$20*Data!Q69),0)</f>
        <v>104.89927732807651</v>
      </c>
      <c r="G69" s="56">
        <f>IFERROR('R4'!$B$17+('R4'!$B$18*Work!D69)+('R4'!$B$19*Work!E69)+('R4'!$B$20*Work!H69)+('R4'!$B$21*Data!Q69)+(P69*'R4'!$B$22)+(Data!S69*'R4'!$B$23)+(IsYoga!C69*'R4'!$B$24)+(IsWalking!B69*'R4'!$B$26)+(IsRunning!B69*'R4'!$B$27)+(IsYoga!D69*'R4'!$B$28)+(IsCourse!B69*'R4'!$B$30)+(IsCourse!C69*'R4'!$B$31),0)</f>
        <v>126.106753806472</v>
      </c>
      <c r="H69" s="58">
        <f>IFERROR(ABS(D69-Data!J69)/Data!J69,0)</f>
        <v>0.14823033390857426</v>
      </c>
      <c r="I69" s="58">
        <f>IFERROR(ABS(E69-Data!J69)/Data!J69,0)</f>
        <v>1.674542321053981E-2</v>
      </c>
      <c r="J69" s="58">
        <f>IFERROR(ABS(F69-Data!J69)/Data!J69,0)</f>
        <v>7.9830900630907822E-2</v>
      </c>
      <c r="K69" s="58">
        <f>IFERROR(ABS(G69-Data!J69)/Data!J69,0)</f>
        <v>0.10619959479361403</v>
      </c>
    </row>
    <row r="70" spans="1:11" x14ac:dyDescent="0.15">
      <c r="A70" s="53">
        <f>Data!A70</f>
        <v>69</v>
      </c>
      <c r="B70" s="15">
        <f>Data!J70</f>
        <v>122</v>
      </c>
      <c r="C70" s="15">
        <f>Data!K70</f>
        <v>159</v>
      </c>
      <c r="D70" s="56">
        <f>IFERROR('R'!$B$17+('R'!$B$18*Work!E70)+('R'!$B$19*Work!H70),0)</f>
        <v>125.83624657960191</v>
      </c>
      <c r="E70" s="56">
        <f>IFERROR('R2'!$B$17+('R2'!$B$18*Data!Q70)+('R2'!$B$19*Data!R70)+('R2'!$B$20*Data!S70)+('R2'!$B$21*Work!D70)+('R2'!$B$22*Work!E70)+('R2'!$B$23*Work!H70),0)</f>
        <v>117.21504149629291</v>
      </c>
      <c r="F70" s="56">
        <f>IFERROR('R3'!$B$17+('R3'!$B$18*Work!E70)+('R3'!$B$19*Work!H70)+('R3'!$B$20*Data!Q70),0)</f>
        <v>116.36616233605469</v>
      </c>
      <c r="G70" s="56">
        <f>IFERROR('R4'!$B$17+('R4'!$B$18*Work!D70)+('R4'!$B$19*Work!E70)+('R4'!$B$20*Work!H70)+('R4'!$B$21*Data!Q70)+(P70*'R4'!$B$22)+(Data!S70*'R4'!$B$23)+(IsYoga!C70*'R4'!$B$24)+(IsWalking!B70*'R4'!$B$26)+(IsRunning!B70*'R4'!$B$27)+(IsYoga!D70*'R4'!$B$28)+(IsCourse!B70*'R4'!$B$30)+(IsCourse!C70*'R4'!$B$31),0)</f>
        <v>129.85071468130718</v>
      </c>
      <c r="H70" s="58">
        <f>IFERROR(ABS(D70-Data!J70)/Data!J70,0)</f>
        <v>3.1444644095097583E-2</v>
      </c>
      <c r="I70" s="58">
        <f>IFERROR(ABS(E70-Data!J70)/Data!J70,0)</f>
        <v>3.922097134186138E-2</v>
      </c>
      <c r="J70" s="58">
        <f>IFERROR(ABS(F70-Data!J70)/Data!J70,0)</f>
        <v>4.61789972454534E-2</v>
      </c>
      <c r="K70" s="58">
        <f>IFERROR(ABS(G70-Data!J70)/Data!J70,0)</f>
        <v>6.435012033858345E-2</v>
      </c>
    </row>
    <row r="71" spans="1:11" x14ac:dyDescent="0.15">
      <c r="A71" s="53">
        <f>Data!A71</f>
        <v>70</v>
      </c>
      <c r="B71" s="15">
        <f>Data!J71</f>
        <v>95</v>
      </c>
      <c r="C71" s="15">
        <f>Data!K71</f>
        <v>115</v>
      </c>
      <c r="D71" s="56">
        <f>IFERROR('R'!$B$17+('R'!$B$18*Work!E71)+('R'!$B$19*Work!H71),0)</f>
        <v>97.101741934422535</v>
      </c>
      <c r="E71" s="56">
        <f>IFERROR('R2'!$B$17+('R2'!$B$18*Data!Q71)+('R2'!$B$19*Data!R71)+('R2'!$B$20*Data!S71)+('R2'!$B$21*Work!D71)+('R2'!$B$22*Work!E71)+('R2'!$B$23*Work!H71),0)</f>
        <v>93.427937199673622</v>
      </c>
      <c r="F71" s="56">
        <f>IFERROR('R3'!$B$17+('R3'!$B$18*Work!E71)+('R3'!$B$19*Work!H71)+('R3'!$B$20*Data!Q71),0)</f>
        <v>98.288871479028387</v>
      </c>
      <c r="G71" s="56">
        <f>IFERROR('R4'!$B$17+('R4'!$B$18*Work!D71)+('R4'!$B$19*Work!E71)+('R4'!$B$20*Work!H71)+('R4'!$B$21*Data!Q71)+(P71*'R4'!$B$22)+(Data!S71*'R4'!$B$23)+(IsYoga!C71*'R4'!$B$24)+(IsWalking!B71*'R4'!$B$26)+(IsRunning!B71*'R4'!$B$27)+(IsYoga!D71*'R4'!$B$28)+(IsCourse!B71*'R4'!$B$30)+(IsCourse!C71*'R4'!$B$31),0)</f>
        <v>109.28235503560602</v>
      </c>
      <c r="H71" s="58">
        <f>IFERROR(ABS(D71-Data!J71)/Data!J71,0)</f>
        <v>2.212359930971089E-2</v>
      </c>
      <c r="I71" s="58">
        <f>IFERROR(ABS(E71-Data!J71)/Data!J71,0)</f>
        <v>1.6548029477119773E-2</v>
      </c>
      <c r="J71" s="58">
        <f>IFERROR(ABS(F71-Data!J71)/Data!J71,0)</f>
        <v>3.4619699779246178E-2</v>
      </c>
      <c r="K71" s="58">
        <f>IFERROR(ABS(G71-Data!J71)/Data!J71,0)</f>
        <v>0.1503405793221686</v>
      </c>
    </row>
    <row r="72" spans="1:11" x14ac:dyDescent="0.15">
      <c r="A72" s="53">
        <f>Data!A72</f>
        <v>71</v>
      </c>
      <c r="B72" s="15">
        <f>Data!J72</f>
        <v>94</v>
      </c>
      <c r="C72" s="15">
        <f>Data!K72</f>
        <v>117</v>
      </c>
      <c r="D72" s="56">
        <f>IFERROR('R'!$B$17+('R'!$B$18*Work!E72)+('R'!$B$19*Work!H72),0)</f>
        <v>97.101741934422535</v>
      </c>
      <c r="E72" s="56">
        <f>IFERROR('R2'!$B$17+('R2'!$B$18*Data!Q72)+('R2'!$B$19*Data!R72)+('R2'!$B$20*Data!S72)+('R2'!$B$21*Work!D72)+('R2'!$B$22*Work!E72)+('R2'!$B$23*Work!H72),0)</f>
        <v>89.271468807861396</v>
      </c>
      <c r="F72" s="56">
        <f>IFERROR('R3'!$B$17+('R3'!$B$18*Work!E72)+('R3'!$B$19*Work!H72)+('R3'!$B$20*Data!Q72),0)</f>
        <v>96.897207089755113</v>
      </c>
      <c r="G72" s="56">
        <f>IFERROR('R4'!$B$17+('R4'!$B$18*Work!D72)+('R4'!$B$19*Work!E72)+('R4'!$B$20*Work!H72)+('R4'!$B$21*Data!Q72)+(P72*'R4'!$B$22)+(Data!S72*'R4'!$B$23)+(IsYoga!C72*'R4'!$B$24)+(IsWalking!B72*'R4'!$B$26)+(IsRunning!B72*'R4'!$B$27)+(IsYoga!D72*'R4'!$B$28)+(IsCourse!B72*'R4'!$B$30)+(IsCourse!C72*'R4'!$B$31),0)</f>
        <v>108.22269095632599</v>
      </c>
      <c r="H72" s="58">
        <f>IFERROR(ABS(D72-Data!J72)/Data!J72,0)</f>
        <v>3.2997254621516328E-2</v>
      </c>
      <c r="I72" s="58">
        <f>IFERROR(ABS(E72-Data!J72)/Data!J72,0)</f>
        <v>5.0303523320623447E-2</v>
      </c>
      <c r="J72" s="58">
        <f>IFERROR(ABS(F72-Data!J72)/Data!J72,0)</f>
        <v>3.0821352018671418E-2</v>
      </c>
      <c r="K72" s="58">
        <f>IFERROR(ABS(G72-Data!J72)/Data!J72,0)</f>
        <v>0.15130522293963819</v>
      </c>
    </row>
    <row r="73" spans="1:11" x14ac:dyDescent="0.15">
      <c r="A73" s="53">
        <f>Data!A73</f>
        <v>72</v>
      </c>
      <c r="B73" s="15">
        <f>Data!J73</f>
        <v>108</v>
      </c>
      <c r="C73" s="15">
        <f>Data!K73</f>
        <v>160</v>
      </c>
      <c r="D73" s="56">
        <f>IFERROR('R'!$B$17+('R'!$B$18*Work!E73)+('R'!$B$19*Work!H73),0)</f>
        <v>129.46665022642736</v>
      </c>
      <c r="E73" s="56">
        <f>IFERROR('R2'!$B$17+('R2'!$B$18*Data!Q73)+('R2'!$B$19*Data!R73)+('R2'!$B$20*Data!S73)+('R2'!$B$21*Work!D73)+('R2'!$B$22*Work!E73)+('R2'!$B$23*Work!H73),0)</f>
        <v>137.34153974950749</v>
      </c>
      <c r="F73" s="56">
        <f>IFERROR('R3'!$B$17+('R3'!$B$18*Work!E73)+('R3'!$B$19*Work!H73)+('R3'!$B$20*Data!Q73),0)</f>
        <v>133.3750756506947</v>
      </c>
      <c r="G73" s="56">
        <f>IFERROR('R4'!$B$17+('R4'!$B$18*Work!D73)+('R4'!$B$19*Work!E73)+('R4'!$B$20*Work!H73)+('R4'!$B$21*Data!Q73)+(P73*'R4'!$B$22)+(Data!S73*'R4'!$B$23)+(IsYoga!C73*'R4'!$B$24)+(IsWalking!B73*'R4'!$B$26)+(IsRunning!B73*'R4'!$B$27)+(IsYoga!D73*'R4'!$B$28)+(IsCourse!B73*'R4'!$B$30)+(IsCourse!C73*'R4'!$B$31),0)</f>
        <v>144.30995203314811</v>
      </c>
      <c r="H73" s="58">
        <f>IFERROR(ABS(D73-Data!J73)/Data!J73,0)</f>
        <v>0.19876527987432743</v>
      </c>
      <c r="I73" s="58">
        <f>IFERROR(ABS(E73-Data!J73)/Data!J73,0)</f>
        <v>0.27168092360655083</v>
      </c>
      <c r="J73" s="58">
        <f>IFERROR(ABS(F73-Data!J73)/Data!J73,0)</f>
        <v>0.23495440417309904</v>
      </c>
      <c r="K73" s="58">
        <f>IFERROR(ABS(G73-Data!J73)/Data!J73,0)</f>
        <v>0.33620325956618619</v>
      </c>
    </row>
    <row r="74" spans="1:11" x14ac:dyDescent="0.15">
      <c r="A74" s="53">
        <f>Data!A74</f>
        <v>73</v>
      </c>
      <c r="B74" s="15">
        <f>Data!J74</f>
        <v>111</v>
      </c>
      <c r="C74" s="15">
        <f>Data!K74</f>
        <v>139</v>
      </c>
      <c r="D74" s="56">
        <f>IFERROR('R'!$B$17+('R'!$B$18*Work!E74)+('R'!$B$19*Work!H74),0)</f>
        <v>126.94119396082276</v>
      </c>
      <c r="E74" s="56">
        <f>IFERROR('R2'!$B$17+('R2'!$B$18*Data!Q74)+('R2'!$B$19*Data!R74)+('R2'!$B$20*Data!S74)+('R2'!$B$21*Work!D74)+('R2'!$B$22*Work!E74)+('R2'!$B$23*Work!H74),0)</f>
        <v>135.83208476765031</v>
      </c>
      <c r="F74" s="56">
        <f>IFERROR('R3'!$B$17+('R3'!$B$18*Work!E74)+('R3'!$B$19*Work!H74)+('R3'!$B$20*Data!Q74),0)</f>
        <v>133.56389866412741</v>
      </c>
      <c r="G74" s="56">
        <f>IFERROR('R4'!$B$17+('R4'!$B$18*Work!D74)+('R4'!$B$19*Work!E74)+('R4'!$B$20*Work!H74)+('R4'!$B$21*Data!Q74)+(P74*'R4'!$B$22)+(Data!S74*'R4'!$B$23)+(IsYoga!C74*'R4'!$B$24)+(IsWalking!B74*'R4'!$B$26)+(IsRunning!B74*'R4'!$B$27)+(IsYoga!D74*'R4'!$B$28)+(IsCourse!B74*'R4'!$B$30)+(IsCourse!C74*'R4'!$B$31),0)</f>
        <v>144.01095447432803</v>
      </c>
      <c r="H74" s="58">
        <f>IFERROR(ABS(D74-Data!J74)/Data!J74,0)</f>
        <v>0.14361436000741223</v>
      </c>
      <c r="I74" s="58">
        <f>IFERROR(ABS(E74-Data!J74)/Data!J74,0)</f>
        <v>0.22371247538423708</v>
      </c>
      <c r="J74" s="58">
        <f>IFERROR(ABS(F74-Data!J74)/Data!J74,0)</f>
        <v>0.20327836634349017</v>
      </c>
      <c r="K74" s="58">
        <f>IFERROR(ABS(G74-Data!J74)/Data!J74,0)</f>
        <v>0.29739598625520747</v>
      </c>
    </row>
    <row r="75" spans="1:11" x14ac:dyDescent="0.15">
      <c r="A75" s="53">
        <f>Data!A75</f>
        <v>74</v>
      </c>
      <c r="B75" s="15">
        <f>Data!J75</f>
        <v>99</v>
      </c>
      <c r="C75" s="15">
        <f>Data!K75</f>
        <v>123</v>
      </c>
      <c r="D75" s="56">
        <f>IFERROR('R'!$B$17+('R'!$B$18*Work!E75)+('R'!$B$19*Work!H75),0)</f>
        <v>122.03969765634965</v>
      </c>
      <c r="E75" s="56">
        <f>IFERROR('R2'!$B$17+('R2'!$B$18*Data!Q75)+('R2'!$B$19*Data!R75)+('R2'!$B$20*Data!S75)+('R2'!$B$21*Work!D75)+('R2'!$B$22*Work!E75)+('R2'!$B$23*Work!H75),0)</f>
        <v>118.99380586741114</v>
      </c>
      <c r="F75" s="56">
        <f>IFERROR('R3'!$B$17+('R3'!$B$18*Work!E75)+('R3'!$B$19*Work!H75)+('R3'!$B$20*Data!Q75),0)</f>
        <v>122.02366944017376</v>
      </c>
      <c r="G75" s="56">
        <f>IFERROR('R4'!$B$17+('R4'!$B$18*Work!D75)+('R4'!$B$19*Work!E75)+('R4'!$B$20*Work!H75)+('R4'!$B$21*Data!Q75)+(P75*'R4'!$B$22)+(Data!S75*'R4'!$B$23)+(IsYoga!C75*'R4'!$B$24)+(IsWalking!B75*'R4'!$B$26)+(IsRunning!B75*'R4'!$B$27)+(IsYoga!D75*'R4'!$B$28)+(IsCourse!B75*'R4'!$B$30)+(IsCourse!C75*'R4'!$B$31),0)</f>
        <v>139.28833780792553</v>
      </c>
      <c r="H75" s="58">
        <f>IFERROR(ABS(D75-Data!J75)/Data!J75,0)</f>
        <v>0.23272421875100652</v>
      </c>
      <c r="I75" s="58">
        <f>IFERROR(ABS(E75-Data!J75)/Data!J75,0)</f>
        <v>0.20195763502435496</v>
      </c>
      <c r="J75" s="58">
        <f>IFERROR(ABS(F75-Data!J75)/Data!J75,0)</f>
        <v>0.23256231757751275</v>
      </c>
      <c r="K75" s="58">
        <f>IFERROR(ABS(G75-Data!J75)/Data!J75,0)</f>
        <v>0.40695290715076293</v>
      </c>
    </row>
    <row r="76" spans="1:11" x14ac:dyDescent="0.15">
      <c r="A76" s="53">
        <f>Data!A76</f>
        <v>75</v>
      </c>
      <c r="B76" s="15">
        <f>Data!J76</f>
        <v>112</v>
      </c>
      <c r="C76" s="15">
        <f>Data!K76</f>
        <v>146</v>
      </c>
      <c r="D76" s="56">
        <f>IFERROR('R'!$B$17+('R'!$B$18*Work!E76)+('R'!$B$19*Work!H76),0)</f>
        <v>97.101741934422535</v>
      </c>
      <c r="E76" s="56">
        <f>IFERROR('R2'!$B$17+('R2'!$B$18*Data!Q76)+('R2'!$B$19*Data!R76)+('R2'!$B$20*Data!S76)+('R2'!$B$21*Work!D76)+('R2'!$B$22*Work!E76)+('R2'!$B$23*Work!H76),0)</f>
        <v>115.39460155679109</v>
      </c>
      <c r="F76" s="56">
        <f>IFERROR('R3'!$B$17+('R3'!$B$18*Work!E76)+('R3'!$B$19*Work!H76)+('R3'!$B$20*Data!Q76),0)</f>
        <v>104.89927732807651</v>
      </c>
      <c r="G76" s="56">
        <f>IFERROR('R4'!$B$17+('R4'!$B$18*Work!D76)+('R4'!$B$19*Work!E76)+('R4'!$B$20*Work!H76)+('R4'!$B$21*Data!Q76)+(P76*'R4'!$B$22)+(Data!S76*'R4'!$B$23)+(IsYoga!C76*'R4'!$B$24)+(IsWalking!B76*'R4'!$B$26)+(IsRunning!B76*'R4'!$B$27)+(IsYoga!D76*'R4'!$B$28)+(IsCourse!B76*'R4'!$B$30)+(IsCourse!C76*'R4'!$B$31),0)</f>
        <v>131.55278004812675</v>
      </c>
      <c r="H76" s="58">
        <f>IFERROR(ABS(D76-Data!J76)/Data!J76,0)</f>
        <v>0.13302016129979879</v>
      </c>
      <c r="I76" s="58">
        <f>IFERROR(ABS(E76-Data!J76)/Data!J76,0)</f>
        <v>3.0308942471348996E-2</v>
      </c>
      <c r="J76" s="58">
        <f>IFERROR(ABS(F76-Data!J76)/Data!J76,0)</f>
        <v>6.3399309570745466E-2</v>
      </c>
      <c r="K76" s="58">
        <f>IFERROR(ABS(G76-Data!J76)/Data!J76,0)</f>
        <v>0.17457839328684596</v>
      </c>
    </row>
    <row r="77" spans="1:11" x14ac:dyDescent="0.15">
      <c r="A77" s="53">
        <f>Data!A77</f>
        <v>76</v>
      </c>
      <c r="B77" s="15">
        <f>Data!J77</f>
        <v>135</v>
      </c>
      <c r="C77" s="15">
        <f>Data!K77</f>
        <v>170</v>
      </c>
      <c r="D77" s="56">
        <f>IFERROR('R'!$B$17+('R'!$B$18*Work!E77)+('R'!$B$19*Work!H77),0)</f>
        <v>132.86639984859025</v>
      </c>
      <c r="E77" s="56">
        <f>IFERROR('R2'!$B$17+('R2'!$B$18*Data!Q77)+('R2'!$B$19*Data!R77)+('R2'!$B$20*Data!S77)+('R2'!$B$21*Work!D77)+('R2'!$B$22*Work!E77)+('R2'!$B$23*Work!H77),0)</f>
        <v>123.55658203354947</v>
      </c>
      <c r="F77" s="56">
        <f>IFERROR('R3'!$B$17+('R3'!$B$18*Work!E77)+('R3'!$B$19*Work!H77)+('R3'!$B$20*Data!Q77),0)</f>
        <v>127.32643220943436</v>
      </c>
      <c r="G77" s="56">
        <f>IFERROR('R4'!$B$17+('R4'!$B$18*Work!D77)+('R4'!$B$19*Work!E77)+('R4'!$B$20*Work!H77)+('R4'!$B$21*Data!Q77)+(P77*'R4'!$B$22)+(Data!S77*'R4'!$B$23)+(IsYoga!C77*'R4'!$B$24)+(IsWalking!B77*'R4'!$B$26)+(IsRunning!B77*'R4'!$B$27)+(IsYoga!D77*'R4'!$B$28)+(IsCourse!B77*'R4'!$B$30)+(IsCourse!C77*'R4'!$B$31),0)</f>
        <v>142.86265547818516</v>
      </c>
      <c r="H77" s="58">
        <f>IFERROR(ABS(D77-Data!J77)/Data!J77,0)</f>
        <v>1.5804445565998162E-2</v>
      </c>
      <c r="I77" s="58">
        <f>IFERROR(ABS(E77-Data!J77)/Data!J77,0)</f>
        <v>8.4766059010744632E-2</v>
      </c>
      <c r="J77" s="58">
        <f>IFERROR(ABS(F77-Data!J77)/Data!J77,0)</f>
        <v>5.6841242893078826E-2</v>
      </c>
      <c r="K77" s="58">
        <f>IFERROR(ABS(G77-Data!J77)/Data!J77,0)</f>
        <v>5.824189243100119E-2</v>
      </c>
    </row>
    <row r="78" spans="1:11" x14ac:dyDescent="0.15">
      <c r="A78" s="53">
        <f>Data!A78</f>
        <v>77</v>
      </c>
      <c r="B78" s="15">
        <f>Data!J78</f>
        <v>99</v>
      </c>
      <c r="C78" s="15">
        <f>Data!K78</f>
        <v>122</v>
      </c>
      <c r="D78" s="56">
        <f>IFERROR('R'!$B$17+('R'!$B$18*Work!E78)+('R'!$B$19*Work!H78),0)</f>
        <v>97.101741934422535</v>
      </c>
      <c r="E78" s="56">
        <f>IFERROR('R2'!$B$17+('R2'!$B$18*Data!Q78)+('R2'!$B$19*Data!R78)+('R2'!$B$20*Data!S78)+('R2'!$B$21*Work!D78)+('R2'!$B$22*Work!E78)+('R2'!$B$23*Work!H78),0)</f>
        <v>91.39321528610229</v>
      </c>
      <c r="F78" s="56">
        <f>IFERROR('R3'!$B$17+('R3'!$B$18*Work!E78)+('R3'!$B$19*Work!H78)+('R3'!$B$20*Data!Q78),0)</f>
        <v>99.332619770983356</v>
      </c>
      <c r="G78" s="56">
        <f>IFERROR('R4'!$B$17+('R4'!$B$18*Work!D78)+('R4'!$B$19*Work!E78)+('R4'!$B$20*Work!H78)+('R4'!$B$21*Data!Q78)+(P78*'R4'!$B$22)+(Data!S78*'R4'!$B$23)+(IsYoga!C78*'R4'!$B$24)+(IsWalking!B78*'R4'!$B$26)+(IsRunning!B78*'R4'!$B$27)+(IsYoga!D78*'R4'!$B$28)+(IsCourse!B78*'R4'!$B$30)+(IsCourse!C78*'R4'!$B$31),0)</f>
        <v>110.07710309506605</v>
      </c>
      <c r="H78" s="58">
        <f>IFERROR(ABS(D78-Data!J78)/Data!J78,0)</f>
        <v>1.9174323894721873E-2</v>
      </c>
      <c r="I78" s="58">
        <f>IFERROR(ABS(E78-Data!J78)/Data!J78,0)</f>
        <v>7.6836209231290004E-2</v>
      </c>
      <c r="J78" s="58">
        <f>IFERROR(ABS(F78-Data!J78)/Data!J78,0)</f>
        <v>3.3597956664985504E-3</v>
      </c>
      <c r="K78" s="58">
        <f>IFERROR(ABS(G78-Data!J78)/Data!J78,0)</f>
        <v>0.11188993025319242</v>
      </c>
    </row>
    <row r="79" spans="1:11" x14ac:dyDescent="0.15">
      <c r="A79" s="53">
        <f>Data!A79</f>
        <v>78</v>
      </c>
      <c r="B79" s="15">
        <f>Data!J79</f>
        <v>144</v>
      </c>
      <c r="C79" s="15">
        <f>Data!K79</f>
        <v>171</v>
      </c>
      <c r="D79" s="56">
        <f>IFERROR('R'!$B$17+('R'!$B$18*Work!E79)+('R'!$B$19*Work!H79),0)</f>
        <v>110.29220428730542</v>
      </c>
      <c r="E79" s="56">
        <f>IFERROR('R2'!$B$17+('R2'!$B$18*Data!Q79)+('R2'!$B$19*Data!R79)+('R2'!$B$20*Data!S79)+('R2'!$B$21*Work!D79)+('R2'!$B$22*Work!E79)+('R2'!$B$23*Work!H79),0)</f>
        <v>113.89110751638138</v>
      </c>
      <c r="F79" s="56">
        <f>IFERROR('R3'!$B$17+('R3'!$B$18*Work!E79)+('R3'!$B$19*Work!H79)+('R3'!$B$20*Data!Q79),0)</f>
        <v>118.7605174327757</v>
      </c>
      <c r="G79" s="56">
        <f>IFERROR('R4'!$B$17+('R4'!$B$18*Work!D79)+('R4'!$B$19*Work!E79)+('R4'!$B$20*Work!H79)+('R4'!$B$21*Data!Q79)+(P79*'R4'!$B$22)+(Data!S79*'R4'!$B$23)+(IsYoga!C79*'R4'!$B$24)+(IsWalking!B79*'R4'!$B$26)+(IsRunning!B79*'R4'!$B$27)+(IsYoga!D79*'R4'!$B$28)+(IsCourse!B79*'R4'!$B$30)+(IsCourse!C79*'R4'!$B$31),0)</f>
        <v>146.90660126731106</v>
      </c>
      <c r="H79" s="58">
        <f>IFERROR(ABS(D79-Data!J79)/Data!J79,0)</f>
        <v>0.23408191467149012</v>
      </c>
      <c r="I79" s="58">
        <f>IFERROR(ABS(E79-Data!J79)/Data!J79,0)</f>
        <v>0.2090895311362404</v>
      </c>
      <c r="J79" s="58">
        <f>IFERROR(ABS(F79-Data!J79)/Data!J79,0)</f>
        <v>0.17527418449461318</v>
      </c>
      <c r="K79" s="58">
        <f>IFERROR(ABS(G79-Data!J79)/Data!J79,0)</f>
        <v>2.0184731022993476E-2</v>
      </c>
    </row>
    <row r="80" spans="1:11" x14ac:dyDescent="0.15">
      <c r="A80" s="53">
        <f>Data!A80</f>
        <v>79</v>
      </c>
      <c r="B80" s="15">
        <f>Data!J80</f>
        <v>109</v>
      </c>
      <c r="C80" s="15">
        <f>Data!K80</f>
        <v>148</v>
      </c>
      <c r="D80" s="56">
        <f>IFERROR('R'!$B$17+('R'!$B$18*Work!E80)+('R'!$B$19*Work!H80),0)</f>
        <v>107.58230611857431</v>
      </c>
      <c r="E80" s="56">
        <f>IFERROR('R2'!$B$17+('R2'!$B$18*Data!Q80)+('R2'!$B$19*Data!R80)+('R2'!$B$20*Data!S80)+('R2'!$B$21*Work!D80)+('R2'!$B$22*Work!E80)+('R2'!$B$23*Work!H80),0)</f>
        <v>109.31736177621522</v>
      </c>
      <c r="F80" s="56">
        <f>IFERROR('R3'!$B$17+('R3'!$B$18*Work!E80)+('R3'!$B$19*Work!H80)+('R3'!$B$20*Data!Q80),0)</f>
        <v>114.48286562870763</v>
      </c>
      <c r="G80" s="56">
        <f>IFERROR('R4'!$B$17+('R4'!$B$18*Work!D80)+('R4'!$B$19*Work!E80)+('R4'!$B$20*Work!H80)+('R4'!$B$21*Data!Q80)+(P80*'R4'!$B$22)+(Data!S80*'R4'!$B$23)+(IsYoga!C80*'R4'!$B$24)+(IsWalking!B80*'R4'!$B$26)+(IsRunning!B80*'R4'!$B$27)+(IsYoga!D80*'R4'!$B$28)+(IsCourse!B80*'R4'!$B$30)+(IsCourse!C80*'R4'!$B$31),0)</f>
        <v>132.37155552464745</v>
      </c>
      <c r="H80" s="58">
        <f>IFERROR(ABS(D80-Data!J80)/Data!J80,0)</f>
        <v>1.3006365884639371E-2</v>
      </c>
      <c r="I80" s="58">
        <f>IFERROR(ABS(E80-Data!J80)/Data!J80,0)</f>
        <v>2.9115759285800171E-3</v>
      </c>
      <c r="J80" s="58">
        <f>IFERROR(ABS(F80-Data!J80)/Data!J80,0)</f>
        <v>5.0301519529427782E-2</v>
      </c>
      <c r="K80" s="58">
        <f>IFERROR(ABS(G80-Data!J80)/Data!J80,0)</f>
        <v>0.21441794059309585</v>
      </c>
    </row>
    <row r="81" spans="1:11" x14ac:dyDescent="0.15">
      <c r="A81" s="53">
        <f>Data!A81</f>
        <v>80</v>
      </c>
      <c r="B81" s="15">
        <f>Data!J81</f>
        <v>99</v>
      </c>
      <c r="C81" s="15">
        <f>Data!K81</f>
        <v>123</v>
      </c>
      <c r="D81" s="56">
        <f>IFERROR('R'!$B$17+('R'!$B$18*Work!E81)+('R'!$B$19*Work!H81),0)</f>
        <v>97.101741934422535</v>
      </c>
      <c r="E81" s="56">
        <f>IFERROR('R2'!$B$17+('R2'!$B$18*Data!Q81)+('R2'!$B$19*Data!R81)+('R2'!$B$20*Data!S81)+('R2'!$B$21*Work!D81)+('R2'!$B$22*Work!E81)+('R2'!$B$23*Work!H81),0)</f>
        <v>95.549683677914501</v>
      </c>
      <c r="F81" s="56">
        <f>IFERROR('R3'!$B$17+('R3'!$B$18*Work!E81)+('R3'!$B$19*Work!H81)+('R3'!$B$20*Data!Q81),0)</f>
        <v>100.72428416025664</v>
      </c>
      <c r="G81" s="56">
        <f>IFERROR('R4'!$B$17+('R4'!$B$18*Work!D81)+('R4'!$B$19*Work!E81)+('R4'!$B$20*Work!H81)+('R4'!$B$21*Data!Q81)+(P81*'R4'!$B$22)+(Data!S81*'R4'!$B$23)+(IsYoga!C81*'R4'!$B$24)+(IsWalking!B81*'R4'!$B$26)+(IsRunning!B81*'R4'!$B$27)+(IsYoga!D81*'R4'!$B$28)+(IsCourse!B81*'R4'!$B$30)+(IsCourse!C81*'R4'!$B$31),0)</f>
        <v>111.1367671743461</v>
      </c>
      <c r="H81" s="58">
        <f>IFERROR(ABS(D81-Data!J81)/Data!J81,0)</f>
        <v>1.9174323894721873E-2</v>
      </c>
      <c r="I81" s="58">
        <f>IFERROR(ABS(E81-Data!J81)/Data!J81,0)</f>
        <v>3.4851680021065645E-2</v>
      </c>
      <c r="J81" s="58">
        <f>IFERROR(ABS(F81-Data!J81)/Data!J81,0)</f>
        <v>1.7417011719764085E-2</v>
      </c>
      <c r="K81" s="58">
        <f>IFERROR(ABS(G81-Data!J81)/Data!J81,0)</f>
        <v>0.12259360782167783</v>
      </c>
    </row>
    <row r="82" spans="1:11" x14ac:dyDescent="0.15">
      <c r="A82" s="53">
        <f>Data!A82</f>
        <v>81</v>
      </c>
      <c r="B82" s="15">
        <f>Data!J82</f>
        <v>112</v>
      </c>
      <c r="C82" s="15">
        <f>Data!K82</f>
        <v>146</v>
      </c>
      <c r="D82" s="56">
        <f>IFERROR('R'!$B$17+('R'!$B$18*Work!E82)+('R'!$B$19*Work!H82),0)</f>
        <v>127.56948109718886</v>
      </c>
      <c r="E82" s="56">
        <f>IFERROR('R2'!$B$17+('R2'!$B$18*Data!Q82)+('R2'!$B$19*Data!R82)+('R2'!$B$20*Data!S82)+('R2'!$B$21*Work!D82)+('R2'!$B$22*Work!E82)+('R2'!$B$23*Work!H82),0)</f>
        <v>123.43687100257455</v>
      </c>
      <c r="F82" s="56">
        <f>IFERROR('R3'!$B$17+('R3'!$B$18*Work!E82)+('R3'!$B$19*Work!H82)+('R3'!$B$20*Data!Q82),0)</f>
        <v>121.98200849681474</v>
      </c>
      <c r="G82" s="56">
        <f>IFERROR('R4'!$B$17+('R4'!$B$18*Work!D82)+('R4'!$B$19*Work!E82)+('R4'!$B$20*Work!H82)+('R4'!$B$21*Data!Q82)+(P82*'R4'!$B$22)+(Data!S82*'R4'!$B$23)+(IsYoga!C82*'R4'!$B$24)+(IsWalking!B82*'R4'!$B$26)+(IsRunning!B82*'R4'!$B$27)+(IsYoga!D82*'R4'!$B$28)+(IsCourse!B82*'R4'!$B$30)+(IsCourse!C82*'R4'!$B$31),0)</f>
        <v>138.58615825437883</v>
      </c>
      <c r="H82" s="58">
        <f>IFERROR(ABS(D82-Data!J82)/Data!J82,0)</f>
        <v>0.13901322408204336</v>
      </c>
      <c r="I82" s="58">
        <f>IFERROR(ABS(E82-Data!J82)/Data!J82,0)</f>
        <v>0.10211491966584418</v>
      </c>
      <c r="J82" s="58">
        <f>IFERROR(ABS(F82-Data!J82)/Data!J82,0)</f>
        <v>8.9125075864417341E-2</v>
      </c>
      <c r="K82" s="58">
        <f>IFERROR(ABS(G82-Data!J82)/Data!J82,0)</f>
        <v>0.23737641298552528</v>
      </c>
    </row>
    <row r="83" spans="1:11" x14ac:dyDescent="0.15">
      <c r="A83" s="53">
        <f>Data!A83</f>
        <v>82</v>
      </c>
      <c r="B83" s="15">
        <f>Data!J83</f>
        <v>109</v>
      </c>
      <c r="C83" s="15">
        <f>Data!K83</f>
        <v>150</v>
      </c>
      <c r="D83" s="56">
        <f>IFERROR('R'!$B$17+('R'!$B$18*Work!E83)+('R'!$B$19*Work!H83),0)</f>
        <v>97.101741934422535</v>
      </c>
      <c r="E83" s="56">
        <f>IFERROR('R2'!$B$17+('R2'!$B$18*Data!Q83)+('R2'!$B$19*Data!R83)+('R2'!$B$20*Data!S83)+('R2'!$B$21*Work!D83)+('R2'!$B$22*Work!E83)+('R2'!$B$23*Work!H83),0)</f>
        <v>107.15885468625648</v>
      </c>
      <c r="F83" s="56">
        <f>IFERROR('R3'!$B$17+('R3'!$B$18*Work!E83)+('R3'!$B$19*Work!H83)+('R3'!$B$20*Data!Q83),0)</f>
        <v>104.89927732807651</v>
      </c>
      <c r="G83" s="56">
        <f>IFERROR('R4'!$B$17+('R4'!$B$18*Work!D83)+('R4'!$B$19*Work!E83)+('R4'!$B$20*Work!H83)+('R4'!$B$21*Data!Q83)+(P83*'R4'!$B$22)+(Data!S83*'R4'!$B$23)+(IsYoga!C83*'R4'!$B$24)+(IsWalking!B83*'R4'!$B$26)+(IsRunning!B83*'R4'!$B$27)+(IsYoga!D83*'R4'!$B$28)+(IsCourse!B83*'R4'!$B$30)+(IsCourse!C83*'R4'!$B$31),0)</f>
        <v>130.36146180776478</v>
      </c>
      <c r="H83" s="58">
        <f>IFERROR(ABS(D83-Data!J83)/Data!J83,0)</f>
        <v>0.10915833087685749</v>
      </c>
      <c r="I83" s="58">
        <f>IFERROR(ABS(E83-Data!J83)/Data!J83,0)</f>
        <v>1.6891241410491052E-2</v>
      </c>
      <c r="J83" s="58">
        <f>IFERROR(ABS(F83-Data!J83)/Data!J83,0)</f>
        <v>3.7621308916729289E-2</v>
      </c>
      <c r="K83" s="58">
        <f>IFERROR(ABS(G83-Data!J83)/Data!J83,0)</f>
        <v>0.19597671383270443</v>
      </c>
    </row>
    <row r="84" spans="1:11" x14ac:dyDescent="0.15">
      <c r="A84" s="53">
        <f>Data!A84</f>
        <v>83</v>
      </c>
      <c r="B84" s="15">
        <f>Data!J84</f>
        <v>138</v>
      </c>
      <c r="C84" s="15">
        <f>Data!K84</f>
        <v>170</v>
      </c>
      <c r="D84" s="56">
        <f>IFERROR('R'!$B$17+('R'!$B$18*Work!E84)+('R'!$B$19*Work!H84),0)</f>
        <v>133.32681318541611</v>
      </c>
      <c r="E84" s="56">
        <f>IFERROR('R2'!$B$17+('R2'!$B$18*Data!Q84)+('R2'!$B$19*Data!R84)+('R2'!$B$20*Data!S84)+('R2'!$B$21*Work!D84)+('R2'!$B$22*Work!E84)+('R2'!$B$23*Work!H84),0)</f>
        <v>124.35961578110147</v>
      </c>
      <c r="F84" s="56">
        <f>IFERROR('R3'!$B$17+('R3'!$B$18*Work!E84)+('R3'!$B$19*Work!H84)+('R3'!$B$20*Data!Q84),0)</f>
        <v>130.65923667101598</v>
      </c>
      <c r="G84" s="56">
        <f>IFERROR('R4'!$B$17+('R4'!$B$18*Work!D84)+('R4'!$B$19*Work!E84)+('R4'!$B$20*Work!H84)+('R4'!$B$21*Data!Q84)+(P84*'R4'!$B$22)+(Data!S84*'R4'!$B$23)+(IsYoga!C84*'R4'!$B$24)+(IsWalking!B84*'R4'!$B$26)+(IsRunning!B84*'R4'!$B$27)+(IsYoga!D84*'R4'!$B$28)+(IsCourse!B84*'R4'!$B$30)+(IsCourse!C84*'R4'!$B$31),0)</f>
        <v>144.21365708102113</v>
      </c>
      <c r="H84" s="58">
        <f>IFERROR(ABS(D84-Data!J84)/Data!J84,0)</f>
        <v>3.3863672569448451E-2</v>
      </c>
      <c r="I84" s="58">
        <f>IFERROR(ABS(E84-Data!J84)/Data!J84,0)</f>
        <v>9.8843363905061835E-2</v>
      </c>
      <c r="J84" s="58">
        <f>IFERROR(ABS(F84-Data!J84)/Data!J84,0)</f>
        <v>5.3193937166550902E-2</v>
      </c>
      <c r="K84" s="58">
        <f>IFERROR(ABS(G84-Data!J84)/Data!J84,0)</f>
        <v>4.5026500587109601E-2</v>
      </c>
    </row>
    <row r="85" spans="1:11" x14ac:dyDescent="0.15">
      <c r="A85" s="53">
        <f>Data!A85</f>
        <v>84</v>
      </c>
      <c r="B85" s="15">
        <f>Data!J85</f>
        <v>148</v>
      </c>
      <c r="C85" s="15">
        <f>Data!K85</f>
        <v>165</v>
      </c>
      <c r="D85" s="56">
        <f>IFERROR('R'!$B$17+('R'!$B$18*Work!E85)+('R'!$B$19*Work!H85),0)</f>
        <v>121.44902503234688</v>
      </c>
      <c r="E85" s="56">
        <f>IFERROR('R2'!$B$17+('R2'!$B$18*Data!Q85)+('R2'!$B$19*Data!R85)+('R2'!$B$20*Data!S85)+('R2'!$B$21*Work!D85)+('R2'!$B$22*Work!E85)+('R2'!$B$23*Work!H85),0)</f>
        <v>124.32327857991338</v>
      </c>
      <c r="F85" s="56">
        <f>IFERROR('R3'!$B$17+('R3'!$B$18*Work!E85)+('R3'!$B$19*Work!H85)+('R3'!$B$20*Data!Q85),0)</f>
        <v>126.96798076829111</v>
      </c>
      <c r="G85" s="56">
        <f>IFERROR('R4'!$B$17+('R4'!$B$18*Work!D85)+('R4'!$B$19*Work!E85)+('R4'!$B$20*Work!H85)+('R4'!$B$21*Data!Q85)+(P85*'R4'!$B$22)+(Data!S85*'R4'!$B$23)+(IsYoga!C85*'R4'!$B$24)+(IsWalking!B85*'R4'!$B$26)+(IsRunning!B85*'R4'!$B$27)+(IsYoga!D85*'R4'!$B$28)+(IsCourse!B85*'R4'!$B$30)+(IsCourse!C85*'R4'!$B$31),0)</f>
        <v>159.70417257010547</v>
      </c>
      <c r="H85" s="58">
        <f>IFERROR(ABS(D85-Data!J85)/Data!J85,0)</f>
        <v>0.17939847951116972</v>
      </c>
      <c r="I85" s="58">
        <f>IFERROR(ABS(E85-Data!J85)/Data!J85,0)</f>
        <v>0.15997784743301771</v>
      </c>
      <c r="J85" s="58">
        <f>IFERROR(ABS(F85-Data!J85)/Data!J85,0)</f>
        <v>0.14210823805208708</v>
      </c>
      <c r="K85" s="58">
        <f>IFERROR(ABS(G85-Data!J85)/Data!J85,0)</f>
        <v>7.9082247095307229E-2</v>
      </c>
    </row>
    <row r="86" spans="1:11" x14ac:dyDescent="0.15">
      <c r="A86" s="53">
        <f>Data!A86</f>
        <v>85</v>
      </c>
      <c r="B86" s="15">
        <f>Data!J86</f>
        <v>145</v>
      </c>
      <c r="C86" s="15">
        <f>Data!K86</f>
        <v>165</v>
      </c>
      <c r="D86" s="56">
        <f>IFERROR('R'!$B$17+('R'!$B$18*Work!E86)+('R'!$B$19*Work!H86),0)</f>
        <v>159.77170615217557</v>
      </c>
      <c r="E86" s="56">
        <f>IFERROR('R2'!$B$17+('R2'!$B$18*Data!Q86)+('R2'!$B$19*Data!R86)+('R2'!$B$20*Data!S86)+('R2'!$B$21*Work!D86)+('R2'!$B$22*Work!E86)+('R2'!$B$23*Work!H86),0)</f>
        <v>144.32179476135607</v>
      </c>
      <c r="F86" s="56">
        <f>IFERROR('R3'!$B$17+('R3'!$B$18*Work!E86)+('R3'!$B$19*Work!H86)+('R3'!$B$20*Data!Q86),0)</f>
        <v>143.9836264926397</v>
      </c>
      <c r="G86" s="56">
        <f>IFERROR('R4'!$B$17+('R4'!$B$18*Work!D86)+('R4'!$B$19*Work!E86)+('R4'!$B$20*Work!H86)+('R4'!$B$21*Data!Q86)+(P86*'R4'!$B$22)+(Data!S86*'R4'!$B$23)+(IsYoga!C86*'R4'!$B$24)+(IsWalking!B86*'R4'!$B$26)+(IsRunning!B86*'R4'!$B$27)+(IsYoga!D86*'R4'!$B$28)+(IsCourse!B86*'R4'!$B$30)+(IsCourse!C86*'R4'!$B$31),0)</f>
        <v>146.83223110032498</v>
      </c>
      <c r="H86" s="58">
        <f>IFERROR(ABS(D86-Data!J86)/Data!J86,0)</f>
        <v>0.1018738355322453</v>
      </c>
      <c r="I86" s="58">
        <f>IFERROR(ABS(E86-Data!J86)/Data!J86,0)</f>
        <v>4.6772775078891453E-3</v>
      </c>
      <c r="J86" s="58">
        <f>IFERROR(ABS(F86-Data!J86)/Data!J86,0)</f>
        <v>7.0094724645537879E-3</v>
      </c>
      <c r="K86" s="58">
        <f>IFERROR(ABS(G86-Data!J86)/Data!J86,0)</f>
        <v>1.2636076553965345E-2</v>
      </c>
    </row>
    <row r="87" spans="1:11" x14ac:dyDescent="0.15">
      <c r="A87" s="53">
        <f>Data!A87</f>
        <v>86</v>
      </c>
      <c r="B87" s="15">
        <f>Data!J87</f>
        <v>149</v>
      </c>
      <c r="C87" s="15">
        <f>Data!K87</f>
        <v>165</v>
      </c>
      <c r="D87" s="56">
        <f>IFERROR('R'!$B$17+('R'!$B$18*Work!E87)+('R'!$B$19*Work!H87),0)</f>
        <v>135.79939385882929</v>
      </c>
      <c r="E87" s="56">
        <f>IFERROR('R2'!$B$17+('R2'!$B$18*Data!Q87)+('R2'!$B$19*Data!R87)+('R2'!$B$20*Data!S87)+('R2'!$B$21*Work!D87)+('R2'!$B$22*Work!E87)+('R2'!$B$23*Work!H87),0)</f>
        <v>131.11394882901371</v>
      </c>
      <c r="F87" s="56">
        <f>IFERROR('R3'!$B$17+('R3'!$B$18*Work!E87)+('R3'!$B$19*Work!H87)+('R3'!$B$20*Data!Q87),0)</f>
        <v>130.86086883355486</v>
      </c>
      <c r="G87" s="56">
        <f>IFERROR('R4'!$B$17+('R4'!$B$18*Work!D87)+('R4'!$B$19*Work!E87)+('R4'!$B$20*Work!H87)+('R4'!$B$21*Data!Q87)+(P87*'R4'!$B$22)+(Data!S87*'R4'!$B$23)+(IsYoga!C87*'R4'!$B$24)+(IsWalking!B87*'R4'!$B$26)+(IsRunning!B87*'R4'!$B$27)+(IsYoga!D87*'R4'!$B$28)+(IsCourse!B87*'R4'!$B$30)+(IsCourse!C87*'R4'!$B$31),0)</f>
        <v>142.09586793658309</v>
      </c>
      <c r="H87" s="58">
        <f>IFERROR(ABS(D87-Data!J87)/Data!J87,0)</f>
        <v>8.8594672088394028E-2</v>
      </c>
      <c r="I87" s="58">
        <f>IFERROR(ABS(E87-Data!J87)/Data!J87,0)</f>
        <v>0.12004061188581404</v>
      </c>
      <c r="J87" s="58">
        <f>IFERROR(ABS(F87-Data!J87)/Data!J87,0)</f>
        <v>0.12173913534526939</v>
      </c>
      <c r="K87" s="58">
        <f>IFERROR(ABS(G87-Data!J87)/Data!J87,0)</f>
        <v>4.6336456801455768E-2</v>
      </c>
    </row>
    <row r="88" spans="1:11" x14ac:dyDescent="0.15">
      <c r="A88" s="53">
        <f>Data!A88</f>
        <v>87</v>
      </c>
      <c r="B88" s="15">
        <f>Data!J88</f>
        <v>148</v>
      </c>
      <c r="C88" s="15">
        <f>Data!K88</f>
        <v>161</v>
      </c>
      <c r="D88" s="56">
        <f>IFERROR('R'!$B$17+('R'!$B$18*Work!E88)+('R'!$B$19*Work!H88),0)</f>
        <v>131.96492175626847</v>
      </c>
      <c r="E88" s="56">
        <f>IFERROR('R2'!$B$17+('R2'!$B$18*Data!Q88)+('R2'!$B$19*Data!R88)+('R2'!$B$20*Data!S88)+('R2'!$B$21*Work!D88)+('R2'!$B$22*Work!E88)+('R2'!$B$23*Work!H88),0)</f>
        <v>129.01188047761269</v>
      </c>
      <c r="F88" s="56">
        <f>IFERROR('R3'!$B$17+('R3'!$B$18*Work!E88)+('R3'!$B$19*Work!H88)+('R3'!$B$20*Data!Q88),0)</f>
        <v>128.71158167659732</v>
      </c>
      <c r="G88" s="56">
        <f>IFERROR('R4'!$B$17+('R4'!$B$18*Work!D88)+('R4'!$B$19*Work!E88)+('R4'!$B$20*Work!H88)+('R4'!$B$21*Data!Q88)+(P88*'R4'!$B$22)+(Data!S88*'R4'!$B$23)+(IsYoga!C88*'R4'!$B$24)+(IsWalking!B88*'R4'!$B$26)+(IsRunning!B88*'R4'!$B$27)+(IsYoga!D88*'R4'!$B$28)+(IsCourse!B88*'R4'!$B$30)+(IsCourse!C88*'R4'!$B$31),0)</f>
        <v>141.10269368184447</v>
      </c>
      <c r="H88" s="58">
        <f>IFERROR(ABS(D88-Data!J88)/Data!J88,0)</f>
        <v>0.1083451232684563</v>
      </c>
      <c r="I88" s="58">
        <f>IFERROR(ABS(E88-Data!J88)/Data!J88,0)</f>
        <v>0.12829810488099533</v>
      </c>
      <c r="J88" s="58">
        <f>IFERROR(ABS(F88-Data!J88)/Data!J88,0)</f>
        <v>0.13032715083380189</v>
      </c>
      <c r="K88" s="58">
        <f>IFERROR(ABS(G88-Data!J88)/Data!J88,0)</f>
        <v>4.6603421068618436E-2</v>
      </c>
    </row>
    <row r="89" spans="1:11" x14ac:dyDescent="0.15">
      <c r="A89" s="53">
        <f>Data!A89</f>
        <v>88</v>
      </c>
      <c r="B89" s="15">
        <f>Data!J89</f>
        <v>146</v>
      </c>
      <c r="C89" s="15">
        <f>Data!K89</f>
        <v>164</v>
      </c>
      <c r="D89" s="56">
        <f>IFERROR('R'!$B$17+('R'!$B$18*Work!E89)+('R'!$B$19*Work!H89),0)</f>
        <v>139.71894544804451</v>
      </c>
      <c r="E89" s="56">
        <f>IFERROR('R2'!$B$17+('R2'!$B$18*Data!Q89)+('R2'!$B$19*Data!R89)+('R2'!$B$20*Data!S89)+('R2'!$B$21*Work!D89)+('R2'!$B$22*Work!E89)+('R2'!$B$23*Work!H89),0)</f>
        <v>129.28279653703265</v>
      </c>
      <c r="F89" s="56">
        <f>IFERROR('R3'!$B$17+('R3'!$B$18*Work!E89)+('R3'!$B$19*Work!H89)+('R3'!$B$20*Data!Q89),0)</f>
        <v>130.79738387891101</v>
      </c>
      <c r="G89" s="56">
        <f>IFERROR('R4'!$B$17+('R4'!$B$18*Work!D89)+('R4'!$B$19*Work!E89)+('R4'!$B$20*Work!H89)+('R4'!$B$21*Data!Q89)+(P89*'R4'!$B$22)+(Data!S89*'R4'!$B$23)+(IsYoga!C89*'R4'!$B$24)+(IsWalking!B89*'R4'!$B$26)+(IsRunning!B89*'R4'!$B$27)+(IsYoga!D89*'R4'!$B$28)+(IsCourse!B89*'R4'!$B$30)+(IsCourse!C89*'R4'!$B$31),0)</f>
        <v>143.66073974392177</v>
      </c>
      <c r="H89" s="58">
        <f>IFERROR(ABS(D89-Data!J89)/Data!J89,0)</f>
        <v>4.3020921588736244E-2</v>
      </c>
      <c r="I89" s="58">
        <f>IFERROR(ABS(E89-Data!J89)/Data!J89,0)</f>
        <v>0.11450139358196813</v>
      </c>
      <c r="J89" s="58">
        <f>IFERROR(ABS(F89-Data!J89)/Data!J89,0)</f>
        <v>0.10412750767869174</v>
      </c>
      <c r="K89" s="58">
        <f>IFERROR(ABS(G89-Data!J89)/Data!J89,0)</f>
        <v>1.6022330521083792E-2</v>
      </c>
    </row>
    <row r="90" spans="1:11" x14ac:dyDescent="0.15">
      <c r="A90" s="53">
        <f>Data!A90</f>
        <v>89</v>
      </c>
      <c r="B90" s="15">
        <f>Data!J90</f>
        <v>83</v>
      </c>
      <c r="C90" s="15">
        <f>Data!K90</f>
        <v>102</v>
      </c>
      <c r="D90" s="56">
        <f>IFERROR('R'!$B$17+('R'!$B$18*Work!E90)+('R'!$B$19*Work!H90),0)</f>
        <v>97.101741934422535</v>
      </c>
      <c r="E90" s="56">
        <f>IFERROR('R2'!$B$17+('R2'!$B$18*Data!Q90)+('R2'!$B$19*Data!R90)+('R2'!$B$20*Data!S90)+('R2'!$B$21*Work!D90)+('R2'!$B$22*Work!E90)+('R2'!$B$23*Work!H90),0)</f>
        <v>86.805807526438031</v>
      </c>
      <c r="F90" s="56">
        <f>IFERROR('R3'!$B$17+('R3'!$B$18*Work!E90)+('R3'!$B$19*Work!H90)+('R3'!$B$20*Data!Q90),0)</f>
        <v>99.680535868301675</v>
      </c>
      <c r="G90" s="56">
        <f>IFERROR('R4'!$B$17+('R4'!$B$18*Work!D90)+('R4'!$B$19*Work!E90)+('R4'!$B$20*Work!H90)+('R4'!$B$21*Data!Q90)+(P90*'R4'!$B$22)+(Data!S90*'R4'!$B$23)+(IsYoga!C90*'R4'!$B$24)+(IsWalking!B90*'R4'!$B$26)+(IsRunning!B90*'R4'!$B$27)+(IsYoga!D90*'R4'!$B$28)+(IsCourse!B90*'R4'!$B$30)+(IsCourse!C90*'R4'!$B$31),0)</f>
        <v>122.30320182922355</v>
      </c>
      <c r="H90" s="58">
        <f>IFERROR(ABS(D90-Data!J90)/Data!J90,0)</f>
        <v>0.16990050523400643</v>
      </c>
      <c r="I90" s="58">
        <f>IFERROR(ABS(E90-Data!J90)/Data!J90,0)</f>
        <v>4.5853102728169046E-2</v>
      </c>
      <c r="J90" s="58">
        <f>IFERROR(ABS(F90-Data!J90)/Data!J90,0)</f>
        <v>0.20097031166628523</v>
      </c>
      <c r="K90" s="58">
        <f>IFERROR(ABS(G90-Data!J90)/Data!J90,0)</f>
        <v>0.47353255215931994</v>
      </c>
    </row>
    <row r="91" spans="1:11" x14ac:dyDescent="0.15">
      <c r="A91" s="53">
        <f>Data!A91</f>
        <v>90</v>
      </c>
      <c r="B91" s="15">
        <f>Data!J91</f>
        <v>148</v>
      </c>
      <c r="C91" s="15">
        <f>Data!K91</f>
        <v>156</v>
      </c>
      <c r="D91" s="56">
        <f>IFERROR('R'!$B$17+('R'!$B$18*Work!E91)+('R'!$B$19*Work!H91),0)</f>
        <v>120.94407364530707</v>
      </c>
      <c r="E91" s="56">
        <f>IFERROR('R2'!$B$17+('R2'!$B$18*Data!Q91)+('R2'!$B$19*Data!R91)+('R2'!$B$20*Data!S91)+('R2'!$B$21*Work!D91)+('R2'!$B$22*Work!E91)+('R2'!$B$23*Work!H91),0)</f>
        <v>123.68442324323661</v>
      </c>
      <c r="F91" s="56">
        <f>IFERROR('R3'!$B$17+('R3'!$B$18*Work!E91)+('R3'!$B$19*Work!H91)+('R3'!$B$20*Data!Q91),0)</f>
        <v>121.6496117509942</v>
      </c>
      <c r="G91" s="56">
        <f>IFERROR('R4'!$B$17+('R4'!$B$18*Work!D91)+('R4'!$B$19*Work!E91)+('R4'!$B$20*Work!H91)+('R4'!$B$21*Data!Q91)+(P91*'R4'!$B$22)+(Data!S91*'R4'!$B$23)+(IsYoga!C91*'R4'!$B$24)+(IsWalking!B91*'R4'!$B$26)+(IsRunning!B91*'R4'!$B$27)+(IsYoga!D91*'R4'!$B$28)+(IsCourse!B91*'R4'!$B$30)+(IsCourse!C91*'R4'!$B$31),0)</f>
        <v>147.47542626346467</v>
      </c>
      <c r="H91" s="58">
        <f>IFERROR(ABS(D91-Data!J91)/Data!J91,0)</f>
        <v>0.18281031320738467</v>
      </c>
      <c r="I91" s="58">
        <f>IFERROR(ABS(E91-Data!J91)/Data!J91,0)</f>
        <v>0.16429443754569859</v>
      </c>
      <c r="J91" s="58">
        <f>IFERROR(ABS(F91-Data!J91)/Data!J91,0)</f>
        <v>0.17804316384463381</v>
      </c>
      <c r="K91" s="58">
        <f>IFERROR(ABS(G91-Data!J91)/Data!J91,0)</f>
        <v>3.5444171387522343E-3</v>
      </c>
    </row>
    <row r="92" spans="1:11" x14ac:dyDescent="0.15">
      <c r="A92" s="53">
        <f>Data!A92</f>
        <v>91</v>
      </c>
      <c r="B92" s="15">
        <f>Data!J92</f>
        <v>83</v>
      </c>
      <c r="C92" s="15">
        <f>Data!K92</f>
        <v>97</v>
      </c>
      <c r="D92" s="56">
        <f>IFERROR('R'!$B$17+('R'!$B$18*Work!E92)+('R'!$B$19*Work!H92),0)</f>
        <v>97.101741934422535</v>
      </c>
      <c r="E92" s="56">
        <f>IFERROR('R2'!$B$17+('R2'!$B$18*Data!Q92)+('R2'!$B$19*Data!R92)+('R2'!$B$20*Data!S92)+('R2'!$B$21*Work!D92)+('R2'!$B$22*Work!E92)+('R2'!$B$23*Work!H92),0)</f>
        <v>95.294595277072276</v>
      </c>
      <c r="F92" s="56">
        <f>IFERROR('R3'!$B$17+('R3'!$B$18*Work!E92)+('R3'!$B$19*Work!H92)+('R3'!$B$20*Data!Q92),0)</f>
        <v>99.680535868301675</v>
      </c>
      <c r="G92" s="56">
        <f>IFERROR('R4'!$B$17+('R4'!$B$18*Work!D92)+('R4'!$B$19*Work!E92)+('R4'!$B$20*Work!H92)+('R4'!$B$21*Data!Q92)+(P92*'R4'!$B$22)+(Data!S92*'R4'!$B$23)+(IsYoga!C92*'R4'!$B$24)+(IsWalking!B92*'R4'!$B$26)+(IsRunning!B92*'R4'!$B$27)+(IsYoga!D92*'R4'!$B$28)+(IsCourse!B92*'R4'!$B$30)+(IsCourse!C92*'R4'!$B$31),0)</f>
        <v>124.85602662999923</v>
      </c>
      <c r="H92" s="58">
        <f>IFERROR(ABS(D92-Data!J92)/Data!J92,0)</f>
        <v>0.16990050523400643</v>
      </c>
      <c r="I92" s="58">
        <f>IFERROR(ABS(E92-Data!J92)/Data!J92,0)</f>
        <v>0.14812765394062982</v>
      </c>
      <c r="J92" s="58">
        <f>IFERROR(ABS(F92-Data!J92)/Data!J92,0)</f>
        <v>0.20097031166628523</v>
      </c>
      <c r="K92" s="58">
        <f>IFERROR(ABS(G92-Data!J92)/Data!J92,0)</f>
        <v>0.5042894774698703</v>
      </c>
    </row>
    <row r="93" spans="1:11" x14ac:dyDescent="0.15">
      <c r="A93" s="53">
        <f>Data!A93</f>
        <v>92</v>
      </c>
      <c r="B93" s="15">
        <f>Data!J93</f>
        <v>115</v>
      </c>
      <c r="C93" s="15">
        <f>Data!K93</f>
        <v>137</v>
      </c>
      <c r="D93" s="56">
        <f>IFERROR('R'!$B$17+('R'!$B$18*Work!E93)+('R'!$B$19*Work!H93),0)</f>
        <v>127.75947475039072</v>
      </c>
      <c r="E93" s="56">
        <f>IFERROR('R2'!$B$17+('R2'!$B$18*Data!Q93)+('R2'!$B$19*Data!R93)+('R2'!$B$20*Data!S93)+('R2'!$B$21*Work!D93)+('R2'!$B$22*Work!E93)+('R2'!$B$23*Work!H93),0)</f>
        <v>122.67883550218964</v>
      </c>
      <c r="F93" s="56">
        <f>IFERROR('R3'!$B$17+('R3'!$B$18*Work!E93)+('R3'!$B$19*Work!H93)+('R3'!$B$20*Data!Q93),0)</f>
        <v>126.19551476776346</v>
      </c>
      <c r="G93" s="56">
        <f>IFERROR('R4'!$B$17+('R4'!$B$18*Work!D93)+('R4'!$B$19*Work!E93)+('R4'!$B$20*Work!H93)+('R4'!$B$21*Data!Q93)+(P93*'R4'!$B$22)+(Data!S93*'R4'!$B$23)+(IsYoga!C93*'R4'!$B$24)+(IsWalking!B93*'R4'!$B$26)+(IsRunning!B93*'R4'!$B$27)+(IsYoga!D93*'R4'!$B$28)+(IsCourse!B93*'R4'!$B$30)+(IsCourse!C93*'R4'!$B$31),0)</f>
        <v>135.63247768290987</v>
      </c>
      <c r="H93" s="58">
        <f>IFERROR(ABS(D93-Data!J93)/Data!J93,0)</f>
        <v>0.11095195435122368</v>
      </c>
      <c r="I93" s="58">
        <f>IFERROR(ABS(E93-Data!J93)/Data!J93,0)</f>
        <v>6.6772482627736024E-2</v>
      </c>
      <c r="J93" s="58">
        <f>IFERROR(ABS(F93-Data!J93)/Data!J93,0)</f>
        <v>9.7352302328377882E-2</v>
      </c>
      <c r="K93" s="58">
        <f>IFERROR(ABS(G93-Data!J93)/Data!J93,0)</f>
        <v>0.17941284941660751</v>
      </c>
    </row>
    <row r="94" spans="1:11" x14ac:dyDescent="0.15">
      <c r="A94" s="53">
        <f>Data!A94</f>
        <v>93</v>
      </c>
      <c r="B94" s="15">
        <f>Data!J94</f>
        <v>140</v>
      </c>
      <c r="C94" s="15">
        <f>Data!K94</f>
        <v>168</v>
      </c>
      <c r="D94" s="56">
        <f>IFERROR('R'!$B$17+('R'!$B$18*Work!E94)+('R'!$B$19*Work!H94),0)</f>
        <v>134.57362328307747</v>
      </c>
      <c r="E94" s="56">
        <f>IFERROR('R2'!$B$17+('R2'!$B$18*Data!Q94)+('R2'!$B$19*Data!R94)+('R2'!$B$20*Data!S94)+('R2'!$B$21*Work!D94)+('R2'!$B$22*Work!E94)+('R2'!$B$23*Work!H94),0)</f>
        <v>125.30367189570896</v>
      </c>
      <c r="F94" s="56">
        <f>IFERROR('R3'!$B$17+('R3'!$B$18*Work!E94)+('R3'!$B$19*Work!H94)+('R3'!$B$20*Data!Q94),0)</f>
        <v>128.08725626845819</v>
      </c>
      <c r="G94" s="56">
        <f>IFERROR('R4'!$B$17+('R4'!$B$18*Work!D94)+('R4'!$B$19*Work!E94)+('R4'!$B$20*Work!H94)+('R4'!$B$21*Data!Q94)+(P94*'R4'!$B$22)+(Data!S94*'R4'!$B$23)+(IsYoga!C94*'R4'!$B$24)+(IsWalking!B94*'R4'!$B$26)+(IsRunning!B94*'R4'!$B$27)+(IsYoga!D94*'R4'!$B$28)+(IsCourse!B94*'R4'!$B$30)+(IsCourse!C94*'R4'!$B$31),0)</f>
        <v>143.23785589033744</v>
      </c>
      <c r="H94" s="58">
        <f>IFERROR(ABS(D94-Data!J94)/Data!J94,0)</f>
        <v>3.8759833692303812E-2</v>
      </c>
      <c r="I94" s="58">
        <f>IFERROR(ABS(E94-Data!J94)/Data!J94,0)</f>
        <v>0.10497377217350744</v>
      </c>
      <c r="J94" s="58">
        <f>IFERROR(ABS(F94-Data!J94)/Data!J94,0)</f>
        <v>8.5091026653870069E-2</v>
      </c>
      <c r="K94" s="58">
        <f>IFERROR(ABS(G94-Data!J94)/Data!J94,0)</f>
        <v>2.3127542073838877E-2</v>
      </c>
    </row>
    <row r="95" spans="1:11" x14ac:dyDescent="0.15">
      <c r="A95" s="53">
        <f>Data!A95</f>
        <v>94</v>
      </c>
      <c r="B95" s="15">
        <f>Data!J95</f>
        <v>98</v>
      </c>
      <c r="C95" s="15">
        <f>Data!K95</f>
        <v>134</v>
      </c>
      <c r="D95" s="56">
        <f>IFERROR('R'!$B$17+('R'!$B$18*Work!E95)+('R'!$B$19*Work!H95),0)</f>
        <v>178.23303308928709</v>
      </c>
      <c r="E95" s="56">
        <f>IFERROR('R2'!$B$17+('R2'!$B$18*Data!Q95)+('R2'!$B$19*Data!R95)+('R2'!$B$20*Data!S95)+('R2'!$B$21*Work!D95)+('R2'!$B$22*Work!E95)+('R2'!$B$23*Work!H95),0)</f>
        <v>147.13589609854745</v>
      </c>
      <c r="F95" s="56">
        <f>IFERROR('R3'!$B$17+('R3'!$B$18*Work!E95)+('R3'!$B$19*Work!H95)+('R3'!$B$20*Data!Q95),0)</f>
        <v>144.58634241105426</v>
      </c>
      <c r="G95" s="56">
        <f>IFERROR('R4'!$B$17+('R4'!$B$18*Work!D95)+('R4'!$B$19*Work!E95)+('R4'!$B$20*Work!H95)+('R4'!$B$21*Data!Q95)+(P95*'R4'!$B$22)+(Data!S95*'R4'!$B$23)+(IsYoga!C95*'R4'!$B$24)+(IsWalking!B95*'R4'!$B$26)+(IsRunning!B95*'R4'!$B$27)+(IsYoga!D95*'R4'!$B$28)+(IsCourse!B95*'R4'!$B$30)+(IsCourse!C95*'R4'!$B$31),0)</f>
        <v>143.51634172594277</v>
      </c>
      <c r="H95" s="58">
        <f>IFERROR(ABS(D95-Data!J95)/Data!J95,0)</f>
        <v>0.81870441927843973</v>
      </c>
      <c r="I95" s="58">
        <f>IFERROR(ABS(E95-Data!J95)/Data!J95,0)</f>
        <v>0.50138669488313725</v>
      </c>
      <c r="J95" s="58">
        <f>IFERROR(ABS(F95-Data!J95)/Data!J95,0)</f>
        <v>0.47537084092912513</v>
      </c>
      <c r="K95" s="58">
        <f>IFERROR(ABS(G95-Data!J95)/Data!J95,0)</f>
        <v>0.46445246659125272</v>
      </c>
    </row>
    <row r="96" spans="1:11" x14ac:dyDescent="0.15">
      <c r="A96" s="53">
        <f>Data!A96</f>
        <v>95</v>
      </c>
      <c r="B96" s="15">
        <f>Data!J96</f>
        <v>97</v>
      </c>
      <c r="C96" s="15">
        <f>Data!K96</f>
        <v>135</v>
      </c>
      <c r="D96" s="56">
        <f>IFERROR('R'!$B$17+('R'!$B$18*Work!E96)+('R'!$B$19*Work!H96),0)</f>
        <v>155.92264805352826</v>
      </c>
      <c r="E96" s="56">
        <f>IFERROR('R2'!$B$17+('R2'!$B$18*Data!Q96)+('R2'!$B$19*Data!R96)+('R2'!$B$20*Data!S96)+('R2'!$B$21*Work!D96)+('R2'!$B$22*Work!E96)+('R2'!$B$23*Work!H96),0)</f>
        <v>124.48278236029086</v>
      </c>
      <c r="F96" s="56">
        <f>IFERROR('R3'!$B$17+('R3'!$B$18*Work!E96)+('R3'!$B$19*Work!H96)+('R3'!$B$20*Data!Q96),0)</f>
        <v>129.55755396714673</v>
      </c>
      <c r="G96" s="56">
        <f>IFERROR('R4'!$B$17+('R4'!$B$18*Work!D96)+('R4'!$B$19*Work!E96)+('R4'!$B$20*Work!H96)+('R4'!$B$21*Data!Q96)+(P96*'R4'!$B$22)+(Data!S96*'R4'!$B$23)+(IsYoga!C96*'R4'!$B$24)+(IsWalking!B96*'R4'!$B$26)+(IsRunning!B96*'R4'!$B$27)+(IsYoga!D96*'R4'!$B$28)+(IsCourse!B96*'R4'!$B$30)+(IsCourse!C96*'R4'!$B$31),0)</f>
        <v>134.65274878226222</v>
      </c>
      <c r="H96" s="58">
        <f>IFERROR(ABS(D96-Data!J96)/Data!J96,0)</f>
        <v>0.60744997993328109</v>
      </c>
      <c r="I96" s="58">
        <f>IFERROR(ABS(E96-Data!J96)/Data!J96,0)</f>
        <v>0.28332765319887482</v>
      </c>
      <c r="J96" s="58">
        <f>IFERROR(ABS(F96-Data!J96)/Data!J96,0)</f>
        <v>0.33564488625924466</v>
      </c>
      <c r="K96" s="58">
        <f>IFERROR(ABS(G96-Data!J96)/Data!J96,0)</f>
        <v>0.3881726678583734</v>
      </c>
    </row>
    <row r="97" spans="1:11" x14ac:dyDescent="0.15">
      <c r="A97" s="53">
        <f>Data!A97</f>
        <v>96</v>
      </c>
      <c r="B97" s="15">
        <f>Data!J97</f>
        <v>98</v>
      </c>
      <c r="C97" s="15">
        <f>Data!K97</f>
        <v>161</v>
      </c>
      <c r="D97" s="56">
        <f>IFERROR('R'!$B$17+('R'!$B$18*Work!E97)+('R'!$B$19*Work!H97),0)</f>
        <v>164.65323707987969</v>
      </c>
      <c r="E97" s="56">
        <f>IFERROR('R2'!$B$17+('R2'!$B$18*Data!Q97)+('R2'!$B$19*Data!R97)+('R2'!$B$20*Data!S97)+('R2'!$B$21*Work!D97)+('R2'!$B$22*Work!E97)+('R2'!$B$23*Work!H97),0)</f>
        <v>132.50591861436459</v>
      </c>
      <c r="F97" s="56">
        <f>IFERROR('R3'!$B$17+('R3'!$B$18*Work!E97)+('R3'!$B$19*Work!H97)+('R3'!$B$20*Data!Q97),0)</f>
        <v>135.52089949428068</v>
      </c>
      <c r="G97" s="56">
        <f>IFERROR('R4'!$B$17+('R4'!$B$18*Work!D97)+('R4'!$B$19*Work!E97)+('R4'!$B$20*Work!H97)+('R4'!$B$21*Data!Q97)+(P97*'R4'!$B$22)+(Data!S97*'R4'!$B$23)+(IsYoga!C97*'R4'!$B$24)+(IsWalking!B97*'R4'!$B$26)+(IsRunning!B97*'R4'!$B$27)+(IsYoga!D97*'R4'!$B$28)+(IsCourse!B97*'R4'!$B$30)+(IsCourse!C97*'R4'!$B$31),0)</f>
        <v>138.74853165340511</v>
      </c>
      <c r="H97" s="58">
        <f>IFERROR(ABS(D97-Data!J97)/Data!J97,0)</f>
        <v>0.68013507224367031</v>
      </c>
      <c r="I97" s="58">
        <f>IFERROR(ABS(E97-Data!J97)/Data!J97,0)</f>
        <v>0.35210121035065906</v>
      </c>
      <c r="J97" s="58">
        <f>IFERROR(ABS(F97-Data!J97)/Data!J97,0)</f>
        <v>0.38286632137021104</v>
      </c>
      <c r="K97" s="58">
        <f>IFERROR(ABS(G97-Data!J97)/Data!J97,0)</f>
        <v>0.41580134340209296</v>
      </c>
    </row>
    <row r="98" spans="1:11" x14ac:dyDescent="0.15">
      <c r="A98" s="53">
        <f>Data!A98</f>
        <v>97</v>
      </c>
      <c r="B98" s="15">
        <f>Data!J98</f>
        <v>82</v>
      </c>
      <c r="C98" s="15">
        <f>Data!K98</f>
        <v>115</v>
      </c>
      <c r="D98" s="56">
        <f>IFERROR('R'!$B$17+('R'!$B$18*Work!E98)+('R'!$B$19*Work!H98),0)</f>
        <v>123.23047302855426</v>
      </c>
      <c r="E98" s="56">
        <f>IFERROR('R2'!$B$17+('R2'!$B$18*Data!Q98)+('R2'!$B$19*Data!R98)+('R2'!$B$20*Data!S98)+('R2'!$B$21*Work!D98)+('R2'!$B$22*Work!E98)+('R2'!$B$23*Work!H98),0)</f>
        <v>114.31814260864559</v>
      </c>
      <c r="F98" s="56">
        <f>IFERROR('R3'!$B$17+('R3'!$B$18*Work!E98)+('R3'!$B$19*Work!H98)+('R3'!$B$20*Data!Q98),0)</f>
        <v>110.26592524750647</v>
      </c>
      <c r="G98" s="56">
        <f>IFERROR('R4'!$B$17+('R4'!$B$18*Work!D98)+('R4'!$B$19*Work!E98)+('R4'!$B$20*Work!H98)+('R4'!$B$21*Data!Q98)+(P98*'R4'!$B$22)+(Data!S98*'R4'!$B$23)+(IsYoga!C98*'R4'!$B$24)+(IsWalking!B98*'R4'!$B$26)+(IsRunning!B98*'R4'!$B$27)+(IsYoga!D98*'R4'!$B$28)+(IsCourse!B98*'R4'!$B$30)+(IsCourse!C98*'R4'!$B$31),0)</f>
        <v>135.52245758208707</v>
      </c>
      <c r="H98" s="58">
        <f>IFERROR(ABS(D98-Data!J98)/Data!J98,0)</f>
        <v>0.50281064668968611</v>
      </c>
      <c r="I98" s="58">
        <f>IFERROR(ABS(E98-Data!J98)/Data!J98,0)</f>
        <v>0.39412369034933642</v>
      </c>
      <c r="J98" s="58">
        <f>IFERROR(ABS(F98-Data!J98)/Data!J98,0)</f>
        <v>0.344706405457396</v>
      </c>
      <c r="K98" s="58">
        <f>IFERROR(ABS(G98-Data!J98)/Data!J98,0)</f>
        <v>0.65271289734252524</v>
      </c>
    </row>
    <row r="99" spans="1:11" x14ac:dyDescent="0.15">
      <c r="A99" s="53">
        <f>Data!A99</f>
        <v>98</v>
      </c>
      <c r="B99" s="15">
        <f>Data!J99</f>
        <v>157</v>
      </c>
      <c r="C99" s="15">
        <f>Data!K99</f>
        <v>168</v>
      </c>
      <c r="D99" s="56">
        <f>IFERROR('R'!$B$17+('R'!$B$18*Work!E99)+('R'!$B$19*Work!H99),0)</f>
        <v>125.47436313651447</v>
      </c>
      <c r="E99" s="56">
        <f>IFERROR('R2'!$B$17+('R2'!$B$18*Data!Q99)+('R2'!$B$19*Data!R99)+('R2'!$B$20*Data!S99)+('R2'!$B$21*Work!D99)+('R2'!$B$22*Work!E99)+('R2'!$B$23*Work!H99),0)</f>
        <v>122.5092317357701</v>
      </c>
      <c r="F99" s="56">
        <f>IFERROR('R3'!$B$17+('R3'!$B$18*Work!E99)+('R3'!$B$19*Work!H99)+('R3'!$B$20*Data!Q99),0)</f>
        <v>125.14667223070815</v>
      </c>
      <c r="G99" s="56">
        <f>IFERROR('R4'!$B$17+('R4'!$B$18*Work!D99)+('R4'!$B$19*Work!E99)+('R4'!$B$20*Work!H99)+('R4'!$B$21*Data!Q99)+(P99*'R4'!$B$22)+(Data!S99*'R4'!$B$23)+(IsYoga!C99*'R4'!$B$24)+(IsWalking!B99*'R4'!$B$26)+(IsRunning!B99*'R4'!$B$27)+(IsYoga!D99*'R4'!$B$28)+(IsCourse!B99*'R4'!$B$30)+(IsCourse!C99*'R4'!$B$31),0)</f>
        <v>143.97831907909872</v>
      </c>
      <c r="H99" s="58">
        <f>IFERROR(ABS(D99-Data!J99)/Data!J99,0)</f>
        <v>0.20080023479927089</v>
      </c>
      <c r="I99" s="58">
        <f>IFERROR(ABS(E99-Data!J99)/Data!J99,0)</f>
        <v>0.21968642206515859</v>
      </c>
      <c r="J99" s="58">
        <f>IFERROR(ABS(F99-Data!J99)/Data!J99,0)</f>
        <v>0.2028874380209672</v>
      </c>
      <c r="K99" s="58">
        <f>IFERROR(ABS(G99-Data!J99)/Data!J99,0)</f>
        <v>8.2940642808288376E-2</v>
      </c>
    </row>
    <row r="100" spans="1:11" x14ac:dyDescent="0.15">
      <c r="A100" s="53">
        <f>Data!A100</f>
        <v>99</v>
      </c>
      <c r="B100" s="15">
        <f>Data!J100</f>
        <v>94</v>
      </c>
      <c r="C100" s="15">
        <f>Data!K100</f>
        <v>119</v>
      </c>
      <c r="D100" s="56">
        <f>IFERROR('R'!$B$17+('R'!$B$18*Work!E100)+('R'!$B$19*Work!H100),0)</f>
        <v>97.101741934422535</v>
      </c>
      <c r="E100" s="56">
        <f>IFERROR('R2'!$B$17+('R2'!$B$18*Data!Q100)+('R2'!$B$19*Data!R100)+('R2'!$B$20*Data!S100)+('R2'!$B$21*Work!D100)+('R2'!$B$22*Work!E100)+('R2'!$B$23*Work!H100),0)</f>
        <v>89.032357620826659</v>
      </c>
      <c r="F100" s="56">
        <f>IFERROR('R3'!$B$17+('R3'!$B$18*Work!E100)+('R3'!$B$19*Work!H100)+('R3'!$B$20*Data!Q100),0)</f>
        <v>99.680535868301675</v>
      </c>
      <c r="G100" s="56">
        <f>IFERROR('R4'!$B$17+('R4'!$B$18*Work!D100)+('R4'!$B$19*Work!E100)+('R4'!$B$20*Work!H100)+('R4'!$B$21*Data!Q100)+(P100*'R4'!$B$22)+(Data!S100*'R4'!$B$23)+(IsYoga!C100*'R4'!$B$24)+(IsWalking!B100*'R4'!$B$26)+(IsRunning!B100*'R4'!$B$27)+(IsYoga!D100*'R4'!$B$28)+(IsCourse!B100*'R4'!$B$30)+(IsCourse!C100*'R4'!$B$31),0)</f>
        <v>107.44881767400697</v>
      </c>
      <c r="H100" s="58">
        <f>IFERROR(ABS(D100-Data!J100)/Data!J100,0)</f>
        <v>3.2997254621516328E-2</v>
      </c>
      <c r="I100" s="58">
        <f>IFERROR(ABS(E100-Data!J100)/Data!J100,0)</f>
        <v>5.2847259352907884E-2</v>
      </c>
      <c r="J100" s="58">
        <f>IFERROR(ABS(F100-Data!J100)/Data!J100,0)</f>
        <v>6.0431232641507182E-2</v>
      </c>
      <c r="K100" s="58">
        <f>IFERROR(ABS(G100-Data!J100)/Data!J100,0)</f>
        <v>0.1430725284468827</v>
      </c>
    </row>
    <row r="101" spans="1:11" x14ac:dyDescent="0.15">
      <c r="A101" s="53">
        <f>Data!A101</f>
        <v>100</v>
      </c>
      <c r="B101" s="15">
        <f>Data!J101</f>
        <v>131</v>
      </c>
      <c r="C101" s="15">
        <f>Data!K101</f>
        <v>156</v>
      </c>
      <c r="D101" s="56">
        <f>IFERROR('R'!$B$17+('R'!$B$18*Work!E101)+('R'!$B$19*Work!H101),0)</f>
        <v>140.72825366339569</v>
      </c>
      <c r="E101" s="56">
        <f>IFERROR('R2'!$B$17+('R2'!$B$18*Data!Q101)+('R2'!$B$19*Data!R101)+('R2'!$B$20*Data!S101)+('R2'!$B$21*Work!D101)+('R2'!$B$22*Work!E101)+('R2'!$B$23*Work!H101),0)</f>
        <v>144.404183158313</v>
      </c>
      <c r="F101" s="56">
        <f>IFERROR('R3'!$B$17+('R3'!$B$18*Work!E101)+('R3'!$B$19*Work!H101)+('R3'!$B$20*Data!Q101),0)</f>
        <v>147.48927103754295</v>
      </c>
      <c r="G101" s="56">
        <f>IFERROR('R4'!$B$17+('R4'!$B$18*Work!D101)+('R4'!$B$19*Work!E101)+('R4'!$B$20*Work!H101)+('R4'!$B$21*Data!Q101)+(P101*'R4'!$B$22)+(Data!S101*'R4'!$B$23)+(IsYoga!C101*'R4'!$B$24)+(IsWalking!B101*'R4'!$B$26)+(IsRunning!B101*'R4'!$B$27)+(IsYoga!D101*'R4'!$B$28)+(IsCourse!B101*'R4'!$B$30)+(IsCourse!C101*'R4'!$B$31),0)</f>
        <v>156.50090656436296</v>
      </c>
      <c r="H101" s="58">
        <f>IFERROR(ABS(D101-Data!J101)/Data!J101,0)</f>
        <v>7.4261478346531989E-2</v>
      </c>
      <c r="I101" s="58">
        <f>IFERROR(ABS(E101-Data!J101)/Data!J101,0)</f>
        <v>0.10232200884208399</v>
      </c>
      <c r="J101" s="58">
        <f>IFERROR(ABS(F101-Data!J101)/Data!J101,0)</f>
        <v>0.12587229799651106</v>
      </c>
      <c r="K101" s="58">
        <f>IFERROR(ABS(G101-Data!J101)/Data!J101,0)</f>
        <v>0.19466340888826691</v>
      </c>
    </row>
    <row r="102" spans="1:11" x14ac:dyDescent="0.15">
      <c r="A102" s="53">
        <f>Data!A102</f>
        <v>101</v>
      </c>
      <c r="B102" s="15">
        <f>Data!J102</f>
        <v>111</v>
      </c>
      <c r="C102" s="15">
        <f>Data!K102</f>
        <v>145</v>
      </c>
      <c r="D102" s="56">
        <f>IFERROR('R'!$B$17+('R'!$B$18*Work!E102)+('R'!$B$19*Work!H102),0)</f>
        <v>97.101741934422535</v>
      </c>
      <c r="E102" s="56">
        <f>IFERROR('R2'!$B$17+('R2'!$B$18*Data!Q102)+('R2'!$B$19*Data!R102)+('R2'!$B$20*Data!S102)+('R2'!$B$21*Work!D102)+('R2'!$B$22*Work!E102)+('R2'!$B$23*Work!H102),0)</f>
        <v>112.81804652001264</v>
      </c>
      <c r="F102" s="56">
        <f>IFERROR('R3'!$B$17+('R3'!$B$18*Work!E102)+('R3'!$B$19*Work!H102)+('R3'!$B$20*Data!Q102),0)</f>
        <v>104.89927732807651</v>
      </c>
      <c r="G102" s="56">
        <f>IFERROR('R4'!$B$17+('R4'!$B$18*Work!D102)+('R4'!$B$19*Work!E102)+('R4'!$B$20*Work!H102)+('R4'!$B$21*Data!Q102)+(P102*'R4'!$B$22)+(Data!S102*'R4'!$B$23)+(IsYoga!C102*'R4'!$B$24)+(IsWalking!B102*'R4'!$B$26)+(IsRunning!B102*'R4'!$B$27)+(IsYoga!D102*'R4'!$B$28)+(IsCourse!B102*'R4'!$B$30)+(IsCourse!C102*'R4'!$B$31),0)</f>
        <v>132.06334500828189</v>
      </c>
      <c r="H102" s="58">
        <f>IFERROR(ABS(D102-Data!J102)/Data!J102,0)</f>
        <v>0.1252095321223195</v>
      </c>
      <c r="I102" s="58">
        <f>IFERROR(ABS(E102-Data!J102)/Data!J102,0)</f>
        <v>1.6378797477591384E-2</v>
      </c>
      <c r="J102" s="58">
        <f>IFERROR(ABS(F102-Data!J102)/Data!J102,0)</f>
        <v>5.4961465512824256E-2</v>
      </c>
      <c r="K102" s="58">
        <f>IFERROR(ABS(G102-Data!J102)/Data!J102,0)</f>
        <v>0.18975986493947644</v>
      </c>
    </row>
    <row r="103" spans="1:11" x14ac:dyDescent="0.15">
      <c r="A103" s="53">
        <f>Data!A103</f>
        <v>102</v>
      </c>
      <c r="B103" s="15">
        <f>Data!J103</f>
        <v>153</v>
      </c>
      <c r="C103" s="15">
        <f>Data!K103</f>
        <v>171</v>
      </c>
      <c r="D103" s="56">
        <f>IFERROR('R'!$B$17+('R'!$B$18*Work!E103)+('R'!$B$19*Work!H103),0)</f>
        <v>132.09801278911917</v>
      </c>
      <c r="E103" s="56">
        <f>IFERROR('R2'!$B$17+('R2'!$B$18*Data!Q103)+('R2'!$B$19*Data!R103)+('R2'!$B$20*Data!S103)+('R2'!$B$21*Work!D103)+('R2'!$B$22*Work!E103)+('R2'!$B$23*Work!H103),0)</f>
        <v>126.67292948867359</v>
      </c>
      <c r="F103" s="56">
        <f>IFERROR('R3'!$B$17+('R3'!$B$18*Work!E103)+('R3'!$B$19*Work!H103)+('R3'!$B$20*Data!Q103),0)</f>
        <v>128.22272443190082</v>
      </c>
      <c r="G103" s="56">
        <f>IFERROR('R4'!$B$17+('R4'!$B$18*Work!D103)+('R4'!$B$19*Work!E103)+('R4'!$B$20*Work!H103)+('R4'!$B$21*Data!Q103)+(P103*'R4'!$B$22)+(Data!S103*'R4'!$B$23)+(IsYoga!C103*'R4'!$B$24)+(IsWalking!B103*'R4'!$B$26)+(IsRunning!B103*'R4'!$B$27)+(IsYoga!D103*'R4'!$B$28)+(IsCourse!B103*'R4'!$B$30)+(IsCourse!C103*'R4'!$B$31),0)</f>
        <v>147.3423837707868</v>
      </c>
      <c r="H103" s="58">
        <f>IFERROR(ABS(D103-Data!J103)/Data!J103,0)</f>
        <v>0.13661429549595316</v>
      </c>
      <c r="I103" s="58">
        <f>IFERROR(ABS(E103-Data!J103)/Data!J103,0)</f>
        <v>0.17207235628317916</v>
      </c>
      <c r="J103" s="58">
        <f>IFERROR(ABS(F103-Data!J103)/Data!J103,0)</f>
        <v>0.16194297756927573</v>
      </c>
      <c r="K103" s="58">
        <f>IFERROR(ABS(G103-Data!J103)/Data!J103,0)</f>
        <v>3.6977883851066692E-2</v>
      </c>
    </row>
    <row r="104" spans="1:11" x14ac:dyDescent="0.15">
      <c r="A104" s="53">
        <f>Data!A104</f>
        <v>103</v>
      </c>
      <c r="B104" s="15">
        <f>Data!J104</f>
        <v>151</v>
      </c>
      <c r="C104" s="15">
        <f>Data!K104</f>
        <v>165</v>
      </c>
      <c r="D104" s="56">
        <f>IFERROR('R'!$B$17+('R'!$B$18*Work!E104)+('R'!$B$19*Work!H104),0)</f>
        <v>110.66865448818589</v>
      </c>
      <c r="E104" s="56">
        <f>IFERROR('R2'!$B$17+('R2'!$B$18*Data!Q104)+('R2'!$B$19*Data!R104)+('R2'!$B$20*Data!S104)+('R2'!$B$21*Work!D104)+('R2'!$B$22*Work!E104)+('R2'!$B$23*Work!H104),0)</f>
        <v>117.37088766049433</v>
      </c>
      <c r="F104" s="56">
        <f>IFERROR('R3'!$B$17+('R3'!$B$18*Work!E104)+('R3'!$B$19*Work!H104)+('R3'!$B$20*Data!Q104),0)</f>
        <v>119.97388660466159</v>
      </c>
      <c r="G104" s="56">
        <f>IFERROR('R4'!$B$17+('R4'!$B$18*Work!D104)+('R4'!$B$19*Work!E104)+('R4'!$B$20*Work!H104)+('R4'!$B$21*Data!Q104)+(P104*'R4'!$B$22)+(Data!S104*'R4'!$B$23)+(IsYoga!C104*'R4'!$B$24)+(IsWalking!B104*'R4'!$B$26)+(IsRunning!B104*'R4'!$B$27)+(IsYoga!D104*'R4'!$B$28)+(IsCourse!B104*'R4'!$B$30)+(IsCourse!C104*'R4'!$B$31),0)</f>
        <v>161.31865194964737</v>
      </c>
      <c r="H104" s="58">
        <f>IFERROR(ABS(D104-Data!J104)/Data!J104,0)</f>
        <v>0.26709500338949738</v>
      </c>
      <c r="I104" s="58">
        <f>IFERROR(ABS(E104-Data!J104)/Data!J104,0)</f>
        <v>0.22270935324175939</v>
      </c>
      <c r="J104" s="58">
        <f>IFERROR(ABS(F104-Data!J104)/Data!J104,0)</f>
        <v>0.20547094963800275</v>
      </c>
      <c r="K104" s="58">
        <f>IFERROR(ABS(G104-Data!J104)/Data!J104,0)</f>
        <v>6.8335443375148172E-2</v>
      </c>
    </row>
    <row r="105" spans="1:11" x14ac:dyDescent="0.15">
      <c r="A105" s="53">
        <f>Data!A105</f>
        <v>104</v>
      </c>
      <c r="B105" s="15">
        <f>Data!J105</f>
        <v>150</v>
      </c>
      <c r="C105" s="15">
        <f>Data!K105</f>
        <v>158</v>
      </c>
      <c r="D105" s="56">
        <f>IFERROR('R'!$B$17+('R'!$B$18*Work!E105)+('R'!$B$19*Work!H105),0)</f>
        <v>110.70276282678537</v>
      </c>
      <c r="E105" s="56">
        <f>IFERROR('R2'!$B$17+('R2'!$B$18*Data!Q105)+('R2'!$B$19*Data!R105)+('R2'!$B$20*Data!S105)+('R2'!$B$21*Work!D105)+('R2'!$B$22*Work!E105)+('R2'!$B$23*Work!H105),0)</f>
        <v>117.95714729459576</v>
      </c>
      <c r="F105" s="56">
        <f>IFERROR('R3'!$B$17+('R3'!$B$18*Work!E105)+('R3'!$B$19*Work!H105)+('R3'!$B$20*Data!Q105),0)</f>
        <v>119.57358856600665</v>
      </c>
      <c r="G105" s="56">
        <f>IFERROR('R4'!$B$17+('R4'!$B$18*Work!D105)+('R4'!$B$19*Work!E105)+('R4'!$B$20*Work!H105)+('R4'!$B$21*Data!Q105)+(P105*'R4'!$B$22)+(Data!S105*'R4'!$B$23)+(IsYoga!C105*'R4'!$B$24)+(IsWalking!B105*'R4'!$B$26)+(IsRunning!B105*'R4'!$B$27)+(IsYoga!D105*'R4'!$B$28)+(IsCourse!B105*'R4'!$B$30)+(IsCourse!C105*'R4'!$B$31),0)</f>
        <v>162.13329735680841</v>
      </c>
      <c r="H105" s="58">
        <f>IFERROR(ABS(D105-Data!J105)/Data!J105,0)</f>
        <v>0.26198158115476416</v>
      </c>
      <c r="I105" s="58">
        <f>IFERROR(ABS(E105-Data!J105)/Data!J105,0)</f>
        <v>0.21361901803602829</v>
      </c>
      <c r="J105" s="58">
        <f>IFERROR(ABS(F105-Data!J105)/Data!J105,0)</f>
        <v>0.20284274289328902</v>
      </c>
      <c r="K105" s="58">
        <f>IFERROR(ABS(G105-Data!J105)/Data!J105,0)</f>
        <v>8.0888649045389421E-2</v>
      </c>
    </row>
    <row r="106" spans="1:11" x14ac:dyDescent="0.15">
      <c r="A106" s="53">
        <f>Data!A106</f>
        <v>105</v>
      </c>
      <c r="B106" s="15">
        <f>Data!J106</f>
        <v>145</v>
      </c>
      <c r="C106" s="15">
        <f>Data!K106</f>
        <v>157</v>
      </c>
      <c r="D106" s="56">
        <f>IFERROR('R'!$B$17+('R'!$B$18*Work!E106)+('R'!$B$19*Work!H106),0)</f>
        <v>110.89058830920081</v>
      </c>
      <c r="E106" s="56">
        <f>IFERROR('R2'!$B$17+('R2'!$B$18*Data!Q106)+('R2'!$B$19*Data!R106)+('R2'!$B$20*Data!S106)+('R2'!$B$21*Work!D106)+('R2'!$B$22*Work!E106)+('R2'!$B$23*Work!H106),0)</f>
        <v>116.85557219098857</v>
      </c>
      <c r="F106" s="56">
        <f>IFERROR('R3'!$B$17+('R3'!$B$18*Work!E106)+('R3'!$B$19*Work!H106)+('R3'!$B$20*Data!Q106),0)</f>
        <v>118.84153141778508</v>
      </c>
      <c r="G106" s="56">
        <f>IFERROR('R4'!$B$17+('R4'!$B$18*Work!D106)+('R4'!$B$19*Work!E106)+('R4'!$B$20*Work!H106)+('R4'!$B$21*Data!Q106)+(P106*'R4'!$B$22)+(Data!S106*'R4'!$B$23)+(IsYoga!C106*'R4'!$B$24)+(IsWalking!B106*'R4'!$B$26)+(IsRunning!B106*'R4'!$B$27)+(IsYoga!D106*'R4'!$B$28)+(IsCourse!B106*'R4'!$B$30)+(IsCourse!C106*'R4'!$B$31),0)</f>
        <v>161.02562183803386</v>
      </c>
      <c r="H106" s="58">
        <f>IFERROR(ABS(D106-Data!J106)/Data!J106,0)</f>
        <v>0.23523732200551167</v>
      </c>
      <c r="I106" s="58">
        <f>IFERROR(ABS(E106-Data!J106)/Data!J106,0)</f>
        <v>0.19409950213111332</v>
      </c>
      <c r="J106" s="58">
        <f>IFERROR(ABS(F106-Data!J106)/Data!J106,0)</f>
        <v>0.18040323160148222</v>
      </c>
      <c r="K106" s="58">
        <f>IFERROR(ABS(G106-Data!J106)/Data!J106,0)</f>
        <v>0.11052152991747487</v>
      </c>
    </row>
    <row r="107" spans="1:11" x14ac:dyDescent="0.15">
      <c r="A107" s="53">
        <f>Data!A107</f>
        <v>106</v>
      </c>
      <c r="B107" s="15">
        <f>Data!J107</f>
        <v>0</v>
      </c>
      <c r="C107" s="15">
        <f>Data!K107</f>
        <v>0</v>
      </c>
      <c r="D107" s="56">
        <f>IFERROR('R'!$B$17+('R'!$B$18*Work!E107)+('R'!$B$19*Work!H107),0)</f>
        <v>97.101741934422535</v>
      </c>
      <c r="E107" s="56">
        <f>IFERROR('R2'!$B$17+('R2'!$B$18*Data!Q107)+('R2'!$B$19*Data!R107)+('R2'!$B$20*Data!S107)+('R2'!$B$21*Work!D107)+('R2'!$B$22*Work!E107)+('R2'!$B$23*Work!H107),0)</f>
        <v>55.185718755819678</v>
      </c>
      <c r="F107" s="56">
        <f>IFERROR('R3'!$B$17+('R3'!$B$18*Work!E107)+('R3'!$B$19*Work!H107)+('R3'!$B$20*Data!Q107),0)</f>
        <v>73.586828569427553</v>
      </c>
      <c r="G107" s="56">
        <f>IFERROR('R4'!$B$17+('R4'!$B$18*Work!D107)+('R4'!$B$19*Work!E107)+('R4'!$B$20*Work!H107)+('R4'!$B$21*Data!Q107)+(P107*'R4'!$B$22)+(Data!S107*'R4'!$B$23)+(IsYoga!C107*'R4'!$B$24)+(IsWalking!B107*'R4'!$B$26)+(IsRunning!B107*'R4'!$B$27)+(IsYoga!D107*'R4'!$B$28)+(IsCourse!B107*'R4'!$B$30)+(IsCourse!C107*'R4'!$B$31),0)</f>
        <v>101.74876668333775</v>
      </c>
      <c r="H107" s="58">
        <f>IFERROR(ABS(D107-Data!J107)/Data!J107,0)</f>
        <v>0</v>
      </c>
      <c r="I107" s="58">
        <f>IFERROR(ABS(E107-Data!J107)/Data!J107,0)</f>
        <v>0</v>
      </c>
      <c r="J107" s="58">
        <f>IFERROR(ABS(F107-Data!J107)/Data!J107,0)</f>
        <v>0</v>
      </c>
      <c r="K107" s="58">
        <f>IFERROR(ABS(G107-Data!J107)/Data!J107,0)</f>
        <v>0</v>
      </c>
    </row>
    <row r="108" spans="1:11" x14ac:dyDescent="0.15">
      <c r="A108" s="53">
        <f>Data!A108</f>
        <v>107</v>
      </c>
      <c r="B108" s="15">
        <f>Data!J108</f>
        <v>0</v>
      </c>
      <c r="C108" s="15">
        <f>Data!K108</f>
        <v>0</v>
      </c>
      <c r="D108" s="56">
        <f>IFERROR('R'!$B$17+('R'!$B$18*Work!E108)+('R'!$B$19*Work!H108),0)</f>
        <v>97.101741934422535</v>
      </c>
      <c r="E108" s="56">
        <f>IFERROR('R2'!$B$17+('R2'!$B$18*Data!Q108)+('R2'!$B$19*Data!R108)+('R2'!$B$20*Data!S108)+('R2'!$B$21*Work!D108)+('R2'!$B$22*Work!E108)+('R2'!$B$23*Work!H108),0)</f>
        <v>55.185718755819678</v>
      </c>
      <c r="F108" s="56">
        <f>IFERROR('R3'!$B$17+('R3'!$B$18*Work!E108)+('R3'!$B$19*Work!H108)+('R3'!$B$20*Data!Q108),0)</f>
        <v>73.586828569427553</v>
      </c>
      <c r="G108" s="56">
        <f>IFERROR('R4'!$B$17+('R4'!$B$18*Work!D108)+('R4'!$B$19*Work!E108)+('R4'!$B$20*Work!H108)+('R4'!$B$21*Data!Q108)+(P108*'R4'!$B$22)+(Data!S108*'R4'!$B$23)+(IsYoga!C108*'R4'!$B$24)+(IsWalking!B108*'R4'!$B$26)+(IsRunning!B108*'R4'!$B$27)+(IsYoga!D108*'R4'!$B$28)+(IsCourse!B108*'R4'!$B$30)+(IsCourse!C108*'R4'!$B$31),0)</f>
        <v>101.74876668333775</v>
      </c>
      <c r="H108" s="58">
        <f>IFERROR(ABS(D108-Data!J108)/Data!J108,0)</f>
        <v>0</v>
      </c>
      <c r="I108" s="58">
        <f>IFERROR(ABS(E108-Data!J108)/Data!J108,0)</f>
        <v>0</v>
      </c>
      <c r="J108" s="58">
        <f>IFERROR(ABS(F108-Data!J108)/Data!J108,0)</f>
        <v>0</v>
      </c>
      <c r="K108" s="58">
        <f>IFERROR(ABS(G108-Data!J108)/Data!J108,0)</f>
        <v>0</v>
      </c>
    </row>
    <row r="109" spans="1:11" x14ac:dyDescent="0.15">
      <c r="A109" s="53">
        <f>Data!A109</f>
        <v>108</v>
      </c>
      <c r="B109" s="15">
        <f>Data!J109</f>
        <v>0</v>
      </c>
      <c r="C109" s="15">
        <f>Data!K109</f>
        <v>0</v>
      </c>
      <c r="D109" s="56">
        <f>IFERROR('R'!$B$17+('R'!$B$18*Work!E109)+('R'!$B$19*Work!H109),0)</f>
        <v>97.101741934422535</v>
      </c>
      <c r="E109" s="56">
        <f>IFERROR('R2'!$B$17+('R2'!$B$18*Data!Q109)+('R2'!$B$19*Data!R109)+('R2'!$B$20*Data!S109)+('R2'!$B$21*Work!D109)+('R2'!$B$22*Work!E109)+('R2'!$B$23*Work!H109),0)</f>
        <v>55.185718755819678</v>
      </c>
      <c r="F109" s="56">
        <f>IFERROR('R3'!$B$17+('R3'!$B$18*Work!E109)+('R3'!$B$19*Work!H109)+('R3'!$B$20*Data!Q109),0)</f>
        <v>73.586828569427553</v>
      </c>
      <c r="G109" s="56">
        <f>IFERROR('R4'!$B$17+('R4'!$B$18*Work!D109)+('R4'!$B$19*Work!E109)+('R4'!$B$20*Work!H109)+('R4'!$B$21*Data!Q109)+(P109*'R4'!$B$22)+(Data!S109*'R4'!$B$23)+(IsYoga!C109*'R4'!$B$24)+(IsWalking!B109*'R4'!$B$26)+(IsRunning!B109*'R4'!$B$27)+(IsYoga!D109*'R4'!$B$28)+(IsCourse!B109*'R4'!$B$30)+(IsCourse!C109*'R4'!$B$31),0)</f>
        <v>101.74876668333775</v>
      </c>
      <c r="H109" s="58">
        <f>IFERROR(ABS(D109-Data!J109)/Data!J109,0)</f>
        <v>0</v>
      </c>
      <c r="I109" s="58">
        <f>IFERROR(ABS(E109-Data!J109)/Data!J109,0)</f>
        <v>0</v>
      </c>
      <c r="J109" s="58">
        <f>IFERROR(ABS(F109-Data!J109)/Data!J109,0)</f>
        <v>0</v>
      </c>
      <c r="K109" s="58">
        <f>IFERROR(ABS(G109-Data!J109)/Data!J109,0)</f>
        <v>0</v>
      </c>
    </row>
    <row r="110" spans="1:11" x14ac:dyDescent="0.15">
      <c r="A110" s="53">
        <f>Data!A110</f>
        <v>109</v>
      </c>
      <c r="B110" s="15">
        <f>Data!J110</f>
        <v>0</v>
      </c>
      <c r="C110" s="15">
        <f>Data!K110</f>
        <v>0</v>
      </c>
      <c r="D110" s="56">
        <f>IFERROR('R'!$B$17+('R'!$B$18*Work!E110)+('R'!$B$19*Work!H110),0)</f>
        <v>97.101741934422535</v>
      </c>
      <c r="E110" s="56">
        <f>IFERROR('R2'!$B$17+('R2'!$B$18*Data!Q110)+('R2'!$B$19*Data!R110)+('R2'!$B$20*Data!S110)+('R2'!$B$21*Work!D110)+('R2'!$B$22*Work!E110)+('R2'!$B$23*Work!H110),0)</f>
        <v>55.185718755819678</v>
      </c>
      <c r="F110" s="56">
        <f>IFERROR('R3'!$B$17+('R3'!$B$18*Work!E110)+('R3'!$B$19*Work!H110)+('R3'!$B$20*Data!Q110),0)</f>
        <v>73.586828569427553</v>
      </c>
      <c r="G110" s="56">
        <f>IFERROR('R4'!$B$17+('R4'!$B$18*Work!D110)+('R4'!$B$19*Work!E110)+('R4'!$B$20*Work!H110)+('R4'!$B$21*Data!Q110)+(P110*'R4'!$B$22)+(Data!S110*'R4'!$B$23)+(IsYoga!C110*'R4'!$B$24)+(IsWalking!B110*'R4'!$B$26)+(IsRunning!B110*'R4'!$B$27)+(IsYoga!D110*'R4'!$B$28)+(IsCourse!B110*'R4'!$B$30)+(IsCourse!C110*'R4'!$B$31),0)</f>
        <v>101.74876668333775</v>
      </c>
      <c r="H110" s="58">
        <f>IFERROR(ABS(D110-Data!J110)/Data!J110,0)</f>
        <v>0</v>
      </c>
      <c r="I110" s="58">
        <f>IFERROR(ABS(E110-Data!J110)/Data!J110,0)</f>
        <v>0</v>
      </c>
      <c r="J110" s="58">
        <f>IFERROR(ABS(F110-Data!J110)/Data!J110,0)</f>
        <v>0</v>
      </c>
      <c r="K110" s="58">
        <f>IFERROR(ABS(G110-Data!J110)/Data!J110,0)</f>
        <v>0</v>
      </c>
    </row>
    <row r="111" spans="1:11" x14ac:dyDescent="0.15">
      <c r="A111" s="53">
        <f>Data!A111</f>
        <v>110</v>
      </c>
      <c r="B111" s="15">
        <f>Data!J111</f>
        <v>0</v>
      </c>
      <c r="C111" s="15">
        <f>Data!K111</f>
        <v>0</v>
      </c>
      <c r="D111" s="56">
        <f>IFERROR('R'!$B$17+('R'!$B$18*Work!E111)+('R'!$B$19*Work!H111),0)</f>
        <v>97.101741934422535</v>
      </c>
      <c r="E111" s="56">
        <f>IFERROR('R2'!$B$17+('R2'!$B$18*Data!Q111)+('R2'!$B$19*Data!R111)+('R2'!$B$20*Data!S111)+('R2'!$B$21*Work!D111)+('R2'!$B$22*Work!E111)+('R2'!$B$23*Work!H111),0)</f>
        <v>55.185718755819678</v>
      </c>
      <c r="F111" s="56">
        <f>IFERROR('R3'!$B$17+('R3'!$B$18*Work!E111)+('R3'!$B$19*Work!H111)+('R3'!$B$20*Data!Q111),0)</f>
        <v>73.586828569427553</v>
      </c>
      <c r="G111" s="56">
        <f>IFERROR('R4'!$B$17+('R4'!$B$18*Work!D111)+('R4'!$B$19*Work!E111)+('R4'!$B$20*Work!H111)+('R4'!$B$21*Data!Q111)+(P111*'R4'!$B$22)+(Data!S111*'R4'!$B$23)+(IsYoga!C111*'R4'!$B$24)+(IsWalking!B111*'R4'!$B$26)+(IsRunning!B111*'R4'!$B$27)+(IsYoga!D111*'R4'!$B$28)+(IsCourse!B111*'R4'!$B$30)+(IsCourse!C111*'R4'!$B$31),0)</f>
        <v>101.74876668333775</v>
      </c>
      <c r="H111" s="58">
        <f>IFERROR(ABS(D111-Data!J111)/Data!J111,0)</f>
        <v>0</v>
      </c>
      <c r="I111" s="58">
        <f>IFERROR(ABS(E111-Data!J111)/Data!J111,0)</f>
        <v>0</v>
      </c>
      <c r="J111" s="58">
        <f>IFERROR(ABS(F111-Data!J111)/Data!J111,0)</f>
        <v>0</v>
      </c>
      <c r="K111" s="58">
        <f>IFERROR(ABS(G111-Data!J111)/Data!J111,0)</f>
        <v>0</v>
      </c>
    </row>
    <row r="112" spans="1:11" x14ac:dyDescent="0.15">
      <c r="A112" s="53">
        <f>Data!A112</f>
        <v>111</v>
      </c>
      <c r="B112" s="15">
        <f>Data!J112</f>
        <v>0</v>
      </c>
      <c r="C112" s="15">
        <f>Data!K112</f>
        <v>0</v>
      </c>
      <c r="D112" s="56">
        <f>IFERROR('R'!$B$17+('R'!$B$18*Work!E112)+('R'!$B$19*Work!H112),0)</f>
        <v>97.101741934422535</v>
      </c>
      <c r="E112" s="56">
        <f>IFERROR('R2'!$B$17+('R2'!$B$18*Data!Q112)+('R2'!$B$19*Data!R112)+('R2'!$B$20*Data!S112)+('R2'!$B$21*Work!D112)+('R2'!$B$22*Work!E112)+('R2'!$B$23*Work!H112),0)</f>
        <v>55.185718755819678</v>
      </c>
      <c r="F112" s="56">
        <f>IFERROR('R3'!$B$17+('R3'!$B$18*Work!E112)+('R3'!$B$19*Work!H112)+('R3'!$B$20*Data!Q112),0)</f>
        <v>73.586828569427553</v>
      </c>
      <c r="G112" s="56">
        <f>IFERROR('R4'!$B$17+('R4'!$B$18*Work!D112)+('R4'!$B$19*Work!E112)+('R4'!$B$20*Work!H112)+('R4'!$B$21*Data!Q112)+(P112*'R4'!$B$22)+(Data!S112*'R4'!$B$23)+(IsYoga!C112*'R4'!$B$24)+(IsWalking!B112*'R4'!$B$26)+(IsRunning!B112*'R4'!$B$27)+(IsYoga!D112*'R4'!$B$28)+(IsCourse!B112*'R4'!$B$30)+(IsCourse!C112*'R4'!$B$31),0)</f>
        <v>101.74876668333775</v>
      </c>
      <c r="H112" s="58">
        <f>IFERROR(ABS(D112-Data!J112)/Data!J112,0)</f>
        <v>0</v>
      </c>
      <c r="I112" s="58">
        <f>IFERROR(ABS(E112-Data!J112)/Data!J112,0)</f>
        <v>0</v>
      </c>
      <c r="J112" s="58">
        <f>IFERROR(ABS(F112-Data!J112)/Data!J112,0)</f>
        <v>0</v>
      </c>
      <c r="K112" s="58">
        <f>IFERROR(ABS(G112-Data!J112)/Data!J112,0)</f>
        <v>0</v>
      </c>
    </row>
    <row r="113" spans="1:11" x14ac:dyDescent="0.15">
      <c r="A113" s="53">
        <f>Data!A113</f>
        <v>112</v>
      </c>
      <c r="B113" s="15">
        <f>Data!J113</f>
        <v>0</v>
      </c>
      <c r="C113" s="15">
        <f>Data!K113</f>
        <v>0</v>
      </c>
      <c r="D113" s="56">
        <f>IFERROR('R'!$B$17+('R'!$B$18*Work!E113)+('R'!$B$19*Work!H113),0)</f>
        <v>97.101741934422535</v>
      </c>
      <c r="E113" s="56">
        <f>IFERROR('R2'!$B$17+('R2'!$B$18*Data!Q113)+('R2'!$B$19*Data!R113)+('R2'!$B$20*Data!S113)+('R2'!$B$21*Work!D113)+('R2'!$B$22*Work!E113)+('R2'!$B$23*Work!H113),0)</f>
        <v>55.185718755819678</v>
      </c>
      <c r="F113" s="56">
        <f>IFERROR('R3'!$B$17+('R3'!$B$18*Work!E113)+('R3'!$B$19*Work!H113)+('R3'!$B$20*Data!Q113),0)</f>
        <v>73.586828569427553</v>
      </c>
      <c r="G113" s="56">
        <f>IFERROR('R4'!$B$17+('R4'!$B$18*Work!D113)+('R4'!$B$19*Work!E113)+('R4'!$B$20*Work!H113)+('R4'!$B$21*Data!Q113)+(P113*'R4'!$B$22)+(Data!S113*'R4'!$B$23)+(IsYoga!C113*'R4'!$B$24)+(IsWalking!B113*'R4'!$B$26)+(IsRunning!B113*'R4'!$B$27)+(IsYoga!D113*'R4'!$B$28)+(IsCourse!B113*'R4'!$B$30)+(IsCourse!C113*'R4'!$B$31),0)</f>
        <v>101.74876668333775</v>
      </c>
      <c r="H113" s="58">
        <f>IFERROR(ABS(D113-Data!J113)/Data!J113,0)</f>
        <v>0</v>
      </c>
      <c r="I113" s="58">
        <f>IFERROR(ABS(E113-Data!J113)/Data!J113,0)</f>
        <v>0</v>
      </c>
      <c r="J113" s="58">
        <f>IFERROR(ABS(F113-Data!J113)/Data!J113,0)</f>
        <v>0</v>
      </c>
      <c r="K113" s="58">
        <f>IFERROR(ABS(G113-Data!J113)/Data!J113,0)</f>
        <v>0</v>
      </c>
    </row>
    <row r="114" spans="1:11" x14ac:dyDescent="0.15">
      <c r="A114" s="53">
        <f>Data!A114</f>
        <v>113</v>
      </c>
      <c r="B114" s="15">
        <f>Data!J114</f>
        <v>0</v>
      </c>
      <c r="C114" s="15">
        <f>Data!K114</f>
        <v>0</v>
      </c>
      <c r="D114" s="56">
        <f>IFERROR('R'!$B$17+('R'!$B$18*Work!E114)+('R'!$B$19*Work!H114),0)</f>
        <v>97.101741934422535</v>
      </c>
      <c r="E114" s="56">
        <f>IFERROR('R2'!$B$17+('R2'!$B$18*Data!Q114)+('R2'!$B$19*Data!R114)+('R2'!$B$20*Data!S114)+('R2'!$B$21*Work!D114)+('R2'!$B$22*Work!E114)+('R2'!$B$23*Work!H114),0)</f>
        <v>55.185718755819678</v>
      </c>
      <c r="F114" s="56">
        <f>IFERROR('R3'!$B$17+('R3'!$B$18*Work!E114)+('R3'!$B$19*Work!H114)+('R3'!$B$20*Data!Q114),0)</f>
        <v>73.586828569427553</v>
      </c>
      <c r="G114" s="56">
        <f>IFERROR('R4'!$B$17+('R4'!$B$18*Work!D114)+('R4'!$B$19*Work!E114)+('R4'!$B$20*Work!H114)+('R4'!$B$21*Data!Q114)+(P114*'R4'!$B$22)+(Data!S114*'R4'!$B$23)+(IsYoga!C114*'R4'!$B$24)+(IsWalking!B114*'R4'!$B$26)+(IsRunning!B114*'R4'!$B$27)+(IsYoga!D114*'R4'!$B$28)+(IsCourse!B114*'R4'!$B$30)+(IsCourse!C114*'R4'!$B$31),0)</f>
        <v>101.74876668333775</v>
      </c>
      <c r="H114" s="58">
        <f>IFERROR(ABS(D114-Data!J114)/Data!J114,0)</f>
        <v>0</v>
      </c>
      <c r="I114" s="58">
        <f>IFERROR(ABS(E114-Data!J114)/Data!J114,0)</f>
        <v>0</v>
      </c>
      <c r="J114" s="58">
        <f>IFERROR(ABS(F114-Data!J114)/Data!J114,0)</f>
        <v>0</v>
      </c>
      <c r="K114" s="58">
        <f>IFERROR(ABS(G114-Data!J114)/Data!J114,0)</f>
        <v>0</v>
      </c>
    </row>
    <row r="115" spans="1:11" x14ac:dyDescent="0.15">
      <c r="A115" s="53">
        <f>Data!A115</f>
        <v>114</v>
      </c>
      <c r="B115" s="15">
        <f>Data!J115</f>
        <v>0</v>
      </c>
      <c r="C115" s="15">
        <f>Data!K115</f>
        <v>0</v>
      </c>
      <c r="D115" s="56">
        <f>IFERROR('R'!$B$17+('R'!$B$18*Work!E115)+('R'!$B$19*Work!H115),0)</f>
        <v>97.101741934422535</v>
      </c>
      <c r="E115" s="56">
        <f>IFERROR('R2'!$B$17+('R2'!$B$18*Data!Q115)+('R2'!$B$19*Data!R115)+('R2'!$B$20*Data!S115)+('R2'!$B$21*Work!D115)+('R2'!$B$22*Work!E115)+('R2'!$B$23*Work!H115),0)</f>
        <v>55.185718755819678</v>
      </c>
      <c r="F115" s="56">
        <f>IFERROR('R3'!$B$17+('R3'!$B$18*Work!E115)+('R3'!$B$19*Work!H115)+('R3'!$B$20*Data!Q115),0)</f>
        <v>73.586828569427553</v>
      </c>
      <c r="G115" s="56">
        <f>IFERROR('R4'!$B$17+('R4'!$B$18*Work!D115)+('R4'!$B$19*Work!E115)+('R4'!$B$20*Work!H115)+('R4'!$B$21*Data!Q115)+(P115*'R4'!$B$22)+(Data!S115*'R4'!$B$23)+(IsYoga!C115*'R4'!$B$24)+(IsWalking!B115*'R4'!$B$26)+(IsRunning!B115*'R4'!$B$27)+(IsYoga!D115*'R4'!$B$28)+(IsCourse!B115*'R4'!$B$30)+(IsCourse!C115*'R4'!$B$31),0)</f>
        <v>101.74876668333775</v>
      </c>
      <c r="H115" s="58">
        <f>IFERROR(ABS(D115-Data!J115)/Data!J115,0)</f>
        <v>0</v>
      </c>
      <c r="I115" s="58">
        <f>IFERROR(ABS(E115-Data!J115)/Data!J115,0)</f>
        <v>0</v>
      </c>
      <c r="J115" s="58">
        <f>IFERROR(ABS(F115-Data!J115)/Data!J115,0)</f>
        <v>0</v>
      </c>
      <c r="K115" s="58">
        <f>IFERROR(ABS(G115-Data!J115)/Data!J115,0)</f>
        <v>0</v>
      </c>
    </row>
    <row r="116" spans="1:11" x14ac:dyDescent="0.15">
      <c r="A116" s="53">
        <f>Data!A116</f>
        <v>115</v>
      </c>
      <c r="B116" s="15">
        <f>Data!J116</f>
        <v>0</v>
      </c>
      <c r="C116" s="15">
        <f>Data!K116</f>
        <v>0</v>
      </c>
      <c r="D116" s="56">
        <f>IFERROR('R'!$B$17+('R'!$B$18*Work!E116)+('R'!$B$19*Work!H116),0)</f>
        <v>97.101741934422535</v>
      </c>
      <c r="E116" s="56">
        <f>IFERROR('R2'!$B$17+('R2'!$B$18*Data!Q116)+('R2'!$B$19*Data!R116)+('R2'!$B$20*Data!S116)+('R2'!$B$21*Work!D116)+('R2'!$B$22*Work!E116)+('R2'!$B$23*Work!H116),0)</f>
        <v>55.185718755819678</v>
      </c>
      <c r="F116" s="56">
        <f>IFERROR('R3'!$B$17+('R3'!$B$18*Work!E116)+('R3'!$B$19*Work!H116)+('R3'!$B$20*Data!Q116),0)</f>
        <v>73.586828569427553</v>
      </c>
      <c r="G116" s="56">
        <f>IFERROR('R4'!$B$17+('R4'!$B$18*Work!D116)+('R4'!$B$19*Work!E116)+('R4'!$B$20*Work!H116)+('R4'!$B$21*Data!Q116)+(P116*'R4'!$B$22)+(Data!S116*'R4'!$B$23)+(IsYoga!C116*'R4'!$B$24)+(IsWalking!B116*'R4'!$B$26)+(IsRunning!B116*'R4'!$B$27)+(IsYoga!D116*'R4'!$B$28)+(IsCourse!B116*'R4'!$B$30)+(IsCourse!C116*'R4'!$B$31),0)</f>
        <v>101.74876668333775</v>
      </c>
      <c r="H116" s="58">
        <f>IFERROR(ABS(D116-Data!J116)/Data!J116,0)</f>
        <v>0</v>
      </c>
      <c r="I116" s="58">
        <f>IFERROR(ABS(E116-Data!J116)/Data!J116,0)</f>
        <v>0</v>
      </c>
      <c r="J116" s="58">
        <f>IFERROR(ABS(F116-Data!J116)/Data!J116,0)</f>
        <v>0</v>
      </c>
      <c r="K116" s="58">
        <f>IFERROR(ABS(G116-Data!J116)/Data!J116,0)</f>
        <v>0</v>
      </c>
    </row>
    <row r="117" spans="1:11" x14ac:dyDescent="0.15">
      <c r="A117" s="53">
        <f>Data!A117</f>
        <v>116</v>
      </c>
      <c r="B117" s="15">
        <f>Data!J117</f>
        <v>0</v>
      </c>
      <c r="C117" s="15">
        <f>Data!K117</f>
        <v>0</v>
      </c>
      <c r="D117" s="56">
        <f>IFERROR('R'!$B$17+('R'!$B$18*Work!E117)+('R'!$B$19*Work!H117),0)</f>
        <v>97.101741934422535</v>
      </c>
      <c r="E117" s="56">
        <f>IFERROR('R2'!$B$17+('R2'!$B$18*Data!Q117)+('R2'!$B$19*Data!R117)+('R2'!$B$20*Data!S117)+('R2'!$B$21*Work!D117)+('R2'!$B$22*Work!E117)+('R2'!$B$23*Work!H117),0)</f>
        <v>55.185718755819678</v>
      </c>
      <c r="F117" s="56">
        <f>IFERROR('R3'!$B$17+('R3'!$B$18*Work!E117)+('R3'!$B$19*Work!H117)+('R3'!$B$20*Data!Q117),0)</f>
        <v>73.586828569427553</v>
      </c>
      <c r="G117" s="56">
        <f>IFERROR('R4'!$B$17+('R4'!$B$18*Work!D117)+('R4'!$B$19*Work!E117)+('R4'!$B$20*Work!H117)+('R4'!$B$21*Data!Q117)+(P117*'R4'!$B$22)+(Data!S117*'R4'!$B$23)+(IsYoga!C117*'R4'!$B$24)+(IsWalking!B117*'R4'!$B$26)+(IsRunning!B117*'R4'!$B$27)+(IsYoga!D117*'R4'!$B$28)+(IsCourse!B117*'R4'!$B$30)+(IsCourse!C117*'R4'!$B$31),0)</f>
        <v>101.74876668333775</v>
      </c>
      <c r="H117" s="58">
        <f>IFERROR(ABS(D117-Data!J117)/Data!J117,0)</f>
        <v>0</v>
      </c>
      <c r="I117" s="58">
        <f>IFERROR(ABS(E117-Data!J117)/Data!J117,0)</f>
        <v>0</v>
      </c>
      <c r="J117" s="58">
        <f>IFERROR(ABS(F117-Data!J117)/Data!J117,0)</f>
        <v>0</v>
      </c>
      <c r="K117" s="58">
        <f>IFERROR(ABS(G117-Data!J117)/Data!J117,0)</f>
        <v>0</v>
      </c>
    </row>
    <row r="118" spans="1:11" x14ac:dyDescent="0.15">
      <c r="A118" s="53">
        <f>Data!A118</f>
        <v>117</v>
      </c>
      <c r="B118" s="15">
        <f>Data!J118</f>
        <v>0</v>
      </c>
      <c r="C118" s="15">
        <f>Data!K118</f>
        <v>0</v>
      </c>
      <c r="D118" s="56">
        <f>IFERROR('R'!$B$17+('R'!$B$18*Work!E118)+('R'!$B$19*Work!H118),0)</f>
        <v>97.101741934422535</v>
      </c>
      <c r="E118" s="56">
        <f>IFERROR('R2'!$B$17+('R2'!$B$18*Data!Q118)+('R2'!$B$19*Data!R118)+('R2'!$B$20*Data!S118)+('R2'!$B$21*Work!D118)+('R2'!$B$22*Work!E118)+('R2'!$B$23*Work!H118),0)</f>
        <v>55.185718755819678</v>
      </c>
      <c r="F118" s="56">
        <f>IFERROR('R3'!$B$17+('R3'!$B$18*Work!E118)+('R3'!$B$19*Work!H118)+('R3'!$B$20*Data!Q118),0)</f>
        <v>73.586828569427553</v>
      </c>
      <c r="G118" s="56">
        <f>IFERROR('R4'!$B$17+('R4'!$B$18*Work!D118)+('R4'!$B$19*Work!E118)+('R4'!$B$20*Work!H118)+('R4'!$B$21*Data!Q118)+(P118*'R4'!$B$22)+(Data!S118*'R4'!$B$23)+(IsYoga!C118*'R4'!$B$24)+(IsWalking!B118*'R4'!$B$26)+(IsRunning!B118*'R4'!$B$27)+(IsYoga!D118*'R4'!$B$28)+(IsCourse!B118*'R4'!$B$30)+(IsCourse!C118*'R4'!$B$31),0)</f>
        <v>101.74876668333775</v>
      </c>
      <c r="H118" s="58">
        <f>IFERROR(ABS(D118-Data!J118)/Data!J118,0)</f>
        <v>0</v>
      </c>
      <c r="I118" s="58">
        <f>IFERROR(ABS(E118-Data!J118)/Data!J118,0)</f>
        <v>0</v>
      </c>
      <c r="J118" s="58">
        <f>IFERROR(ABS(F118-Data!J118)/Data!J118,0)</f>
        <v>0</v>
      </c>
      <c r="K118" s="58">
        <f>IFERROR(ABS(G118-Data!J118)/Data!J118,0)</f>
        <v>0</v>
      </c>
    </row>
    <row r="119" spans="1:11" x14ac:dyDescent="0.15">
      <c r="A119" s="53">
        <f>Data!A119</f>
        <v>118</v>
      </c>
      <c r="B119" s="15">
        <f>Data!J119</f>
        <v>0</v>
      </c>
      <c r="C119" s="15">
        <f>Data!K119</f>
        <v>0</v>
      </c>
      <c r="D119" s="56">
        <f>IFERROR('R'!$B$17+('R'!$B$18*Work!E119)+('R'!$B$19*Work!H119),0)</f>
        <v>97.101741934422535</v>
      </c>
      <c r="E119" s="56">
        <f>IFERROR('R2'!$B$17+('R2'!$B$18*Data!Q119)+('R2'!$B$19*Data!R119)+('R2'!$B$20*Data!S119)+('R2'!$B$21*Work!D119)+('R2'!$B$22*Work!E119)+('R2'!$B$23*Work!H119),0)</f>
        <v>55.185718755819678</v>
      </c>
      <c r="F119" s="56">
        <f>IFERROR('R3'!$B$17+('R3'!$B$18*Work!E119)+('R3'!$B$19*Work!H119)+('R3'!$B$20*Data!Q119),0)</f>
        <v>73.586828569427553</v>
      </c>
      <c r="G119" s="56">
        <f>IFERROR('R4'!$B$17+('R4'!$B$18*Work!D119)+('R4'!$B$19*Work!E119)+('R4'!$B$20*Work!H119)+('R4'!$B$21*Data!Q119)+(P119*'R4'!$B$22)+(Data!S119*'R4'!$B$23)+(IsYoga!C119*'R4'!$B$24)+(IsWalking!B119*'R4'!$B$26)+(IsRunning!B119*'R4'!$B$27)+(IsYoga!D119*'R4'!$B$28)+(IsCourse!B119*'R4'!$B$30)+(IsCourse!C119*'R4'!$B$31),0)</f>
        <v>101.74876668333775</v>
      </c>
      <c r="H119" s="58">
        <f>IFERROR(ABS(D119-Data!J119)/Data!J119,0)</f>
        <v>0</v>
      </c>
      <c r="I119" s="58">
        <f>IFERROR(ABS(E119-Data!J119)/Data!J119,0)</f>
        <v>0</v>
      </c>
      <c r="J119" s="58">
        <f>IFERROR(ABS(F119-Data!J119)/Data!J119,0)</f>
        <v>0</v>
      </c>
      <c r="K119" s="58">
        <f>IFERROR(ABS(G119-Data!J119)/Data!J119,0)</f>
        <v>0</v>
      </c>
    </row>
    <row r="120" spans="1:11" x14ac:dyDescent="0.15">
      <c r="A120" s="53">
        <f>Data!A120</f>
        <v>119</v>
      </c>
      <c r="B120" s="15">
        <f>Data!J120</f>
        <v>0</v>
      </c>
      <c r="C120" s="15">
        <f>Data!K120</f>
        <v>0</v>
      </c>
      <c r="D120" s="56">
        <f>IFERROR('R'!$B$17+('R'!$B$18*Work!E120)+('R'!$B$19*Work!H120),0)</f>
        <v>97.101741934422535</v>
      </c>
      <c r="E120" s="56">
        <f>IFERROR('R2'!$B$17+('R2'!$B$18*Data!Q120)+('R2'!$B$19*Data!R120)+('R2'!$B$20*Data!S120)+('R2'!$B$21*Work!D120)+('R2'!$B$22*Work!E120)+('R2'!$B$23*Work!H120),0)</f>
        <v>55.185718755819678</v>
      </c>
      <c r="F120" s="56">
        <f>IFERROR('R3'!$B$17+('R3'!$B$18*Work!E120)+('R3'!$B$19*Work!H120)+('R3'!$B$20*Data!Q120),0)</f>
        <v>73.586828569427553</v>
      </c>
      <c r="G120" s="56">
        <f>IFERROR('R4'!$B$17+('R4'!$B$18*Work!D120)+('R4'!$B$19*Work!E120)+('R4'!$B$20*Work!H120)+('R4'!$B$21*Data!Q120)+(P120*'R4'!$B$22)+(Data!S120*'R4'!$B$23)+(IsYoga!C120*'R4'!$B$24)+(IsWalking!B120*'R4'!$B$26)+(IsRunning!B120*'R4'!$B$27)+(IsYoga!D120*'R4'!$B$28)+(IsCourse!B120*'R4'!$B$30)+(IsCourse!C120*'R4'!$B$31),0)</f>
        <v>101.74876668333775</v>
      </c>
      <c r="H120" s="58">
        <f>IFERROR(ABS(D120-Data!J120)/Data!J120,0)</f>
        <v>0</v>
      </c>
      <c r="I120" s="58">
        <f>IFERROR(ABS(E120-Data!J120)/Data!J120,0)</f>
        <v>0</v>
      </c>
      <c r="J120" s="58">
        <f>IFERROR(ABS(F120-Data!J120)/Data!J120,0)</f>
        <v>0</v>
      </c>
      <c r="K120" s="58">
        <f>IFERROR(ABS(G120-Data!J120)/Data!J120,0)</f>
        <v>0</v>
      </c>
    </row>
    <row r="121" spans="1:11" x14ac:dyDescent="0.15">
      <c r="A121" s="53">
        <f>Data!A121</f>
        <v>120</v>
      </c>
      <c r="B121" s="15">
        <f>Data!J121</f>
        <v>0</v>
      </c>
      <c r="C121" s="15">
        <f>Data!K121</f>
        <v>0</v>
      </c>
      <c r="D121" s="56">
        <f>IFERROR('R'!$B$17+('R'!$B$18*Work!E121)+('R'!$B$19*Work!H121),0)</f>
        <v>97.101741934422535</v>
      </c>
      <c r="E121" s="56">
        <f>IFERROR('R2'!$B$17+('R2'!$B$18*Data!Q121)+('R2'!$B$19*Data!R121)+('R2'!$B$20*Data!S121)+('R2'!$B$21*Work!D121)+('R2'!$B$22*Work!E121)+('R2'!$B$23*Work!H121),0)</f>
        <v>55.185718755819678</v>
      </c>
      <c r="F121" s="56">
        <f>IFERROR('R3'!$B$17+('R3'!$B$18*Work!E121)+('R3'!$B$19*Work!H121)+('R3'!$B$20*Data!Q121),0)</f>
        <v>73.586828569427553</v>
      </c>
      <c r="G121" s="56">
        <f>IFERROR('R4'!$B$17+('R4'!$B$18*Work!D121)+('R4'!$B$19*Work!E121)+('R4'!$B$20*Work!H121)+('R4'!$B$21*Data!Q121)+(P121*'R4'!$B$22)+(Data!S121*'R4'!$B$23)+(IsYoga!C121*'R4'!$B$24)+(IsWalking!B121*'R4'!$B$26)+(IsRunning!B121*'R4'!$B$27)+(IsYoga!D121*'R4'!$B$28)+(IsCourse!B121*'R4'!$B$30)+(IsCourse!C121*'R4'!$B$31),0)</f>
        <v>101.74876668333775</v>
      </c>
      <c r="H121" s="58">
        <f>IFERROR(ABS(D121-Data!J121)/Data!J121,0)</f>
        <v>0</v>
      </c>
      <c r="I121" s="58">
        <f>IFERROR(ABS(E121-Data!J121)/Data!J121,0)</f>
        <v>0</v>
      </c>
      <c r="J121" s="58">
        <f>IFERROR(ABS(F121-Data!J121)/Data!J121,0)</f>
        <v>0</v>
      </c>
      <c r="K121" s="58">
        <f>IFERROR(ABS(G121-Data!J121)/Data!J121,0)</f>
        <v>0</v>
      </c>
    </row>
    <row r="122" spans="1:11" x14ac:dyDescent="0.15">
      <c r="A122" s="53">
        <f>Data!A122</f>
        <v>121</v>
      </c>
      <c r="B122" s="15">
        <f>Data!J122</f>
        <v>0</v>
      </c>
      <c r="C122" s="15">
        <f>Data!K122</f>
        <v>0</v>
      </c>
      <c r="D122" s="56">
        <f>IFERROR('R'!$B$17+('R'!$B$18*Work!E122)+('R'!$B$19*Work!H122),0)</f>
        <v>97.101741934422535</v>
      </c>
      <c r="E122" s="56">
        <f>IFERROR('R2'!$B$17+('R2'!$B$18*Data!Q122)+('R2'!$B$19*Data!R122)+('R2'!$B$20*Data!S122)+('R2'!$B$21*Work!D122)+('R2'!$B$22*Work!E122)+('R2'!$B$23*Work!H122),0)</f>
        <v>55.185718755819678</v>
      </c>
      <c r="F122" s="56">
        <f>IFERROR('R3'!$B$17+('R3'!$B$18*Work!E122)+('R3'!$B$19*Work!H122)+('R3'!$B$20*Data!Q122),0)</f>
        <v>73.586828569427553</v>
      </c>
      <c r="G122" s="56">
        <f>IFERROR('R4'!$B$17+('R4'!$B$18*Work!D122)+('R4'!$B$19*Work!E122)+('R4'!$B$20*Work!H122)+('R4'!$B$21*Data!Q122)+(P122*'R4'!$B$22)+(Data!S122*'R4'!$B$23)+(IsYoga!C122*'R4'!$B$24)+(IsWalking!B122*'R4'!$B$26)+(IsRunning!B122*'R4'!$B$27)+(IsYoga!D122*'R4'!$B$28)+(IsCourse!B122*'R4'!$B$30)+(IsCourse!C122*'R4'!$B$31),0)</f>
        <v>101.74876668333775</v>
      </c>
      <c r="H122" s="58">
        <f>IFERROR(ABS(D122-Data!J122)/Data!J122,0)</f>
        <v>0</v>
      </c>
      <c r="I122" s="58">
        <f>IFERROR(ABS(E122-Data!J122)/Data!J122,0)</f>
        <v>0</v>
      </c>
      <c r="J122" s="58">
        <f>IFERROR(ABS(F122-Data!J122)/Data!J122,0)</f>
        <v>0</v>
      </c>
      <c r="K122" s="58">
        <f>IFERROR(ABS(G122-Data!J122)/Data!J122,0)</f>
        <v>0</v>
      </c>
    </row>
    <row r="123" spans="1:11" x14ac:dyDescent="0.15">
      <c r="A123" s="53">
        <f>Data!A123</f>
        <v>122</v>
      </c>
      <c r="B123" s="15">
        <f>Data!J123</f>
        <v>0</v>
      </c>
      <c r="C123" s="15">
        <f>Data!K123</f>
        <v>0</v>
      </c>
      <c r="D123" s="56">
        <f>IFERROR('R'!$B$17+('R'!$B$18*Work!E123)+('R'!$B$19*Work!H123),0)</f>
        <v>97.101741934422535</v>
      </c>
      <c r="E123" s="56">
        <f>IFERROR('R2'!$B$17+('R2'!$B$18*Data!Q123)+('R2'!$B$19*Data!R123)+('R2'!$B$20*Data!S123)+('R2'!$B$21*Work!D123)+('R2'!$B$22*Work!E123)+('R2'!$B$23*Work!H123),0)</f>
        <v>55.185718755819678</v>
      </c>
      <c r="F123" s="56">
        <f>IFERROR('R3'!$B$17+('R3'!$B$18*Work!E123)+('R3'!$B$19*Work!H123)+('R3'!$B$20*Data!Q123),0)</f>
        <v>73.586828569427553</v>
      </c>
      <c r="G123" s="56">
        <f>IFERROR('R4'!$B$17+('R4'!$B$18*Work!D123)+('R4'!$B$19*Work!E123)+('R4'!$B$20*Work!H123)+('R4'!$B$21*Data!Q123)+(P123*'R4'!$B$22)+(Data!S123*'R4'!$B$23)+(IsYoga!C123*'R4'!$B$24)+(IsWalking!B123*'R4'!$B$26)+(IsRunning!B123*'R4'!$B$27)+(IsYoga!D123*'R4'!$B$28)+(IsCourse!B123*'R4'!$B$30)+(IsCourse!C123*'R4'!$B$31),0)</f>
        <v>101.74876668333775</v>
      </c>
      <c r="H123" s="58">
        <f>IFERROR(ABS(D123-Data!J123)/Data!J123,0)</f>
        <v>0</v>
      </c>
      <c r="I123" s="58">
        <f>IFERROR(ABS(E123-Data!J123)/Data!J123,0)</f>
        <v>0</v>
      </c>
      <c r="J123" s="58">
        <f>IFERROR(ABS(F123-Data!J123)/Data!J123,0)</f>
        <v>0</v>
      </c>
      <c r="K123" s="58">
        <f>IFERROR(ABS(G123-Data!J123)/Data!J123,0)</f>
        <v>0</v>
      </c>
    </row>
    <row r="124" spans="1:11" x14ac:dyDescent="0.15">
      <c r="A124" s="53">
        <f>Data!A124</f>
        <v>123</v>
      </c>
      <c r="B124" s="15">
        <f>Data!J124</f>
        <v>0</v>
      </c>
      <c r="C124" s="15">
        <f>Data!K124</f>
        <v>0</v>
      </c>
      <c r="D124" s="56">
        <f>IFERROR('R'!$B$17+('R'!$B$18*Work!E124)+('R'!$B$19*Work!H124),0)</f>
        <v>97.101741934422535</v>
      </c>
      <c r="E124" s="56">
        <f>IFERROR('R2'!$B$17+('R2'!$B$18*Data!Q124)+('R2'!$B$19*Data!R124)+('R2'!$B$20*Data!S124)+('R2'!$B$21*Work!D124)+('R2'!$B$22*Work!E124)+('R2'!$B$23*Work!H124),0)</f>
        <v>55.185718755819678</v>
      </c>
      <c r="F124" s="56">
        <f>IFERROR('R3'!$B$17+('R3'!$B$18*Work!E124)+('R3'!$B$19*Work!H124)+('R3'!$B$20*Data!Q124),0)</f>
        <v>73.586828569427553</v>
      </c>
      <c r="G124" s="56">
        <f>IFERROR('R4'!$B$17+('R4'!$B$18*Work!D124)+('R4'!$B$19*Work!E124)+('R4'!$B$20*Work!H124)+('R4'!$B$21*Data!Q124)+(P124*'R4'!$B$22)+(Data!S124*'R4'!$B$23)+(IsYoga!C124*'R4'!$B$24)+(IsWalking!B124*'R4'!$B$26)+(IsRunning!B124*'R4'!$B$27)+(IsYoga!D124*'R4'!$B$28)+(IsCourse!B124*'R4'!$B$30)+(IsCourse!C124*'R4'!$B$31),0)</f>
        <v>101.74876668333775</v>
      </c>
      <c r="H124" s="58">
        <f>IFERROR(ABS(D124-Data!J124)/Data!J124,0)</f>
        <v>0</v>
      </c>
      <c r="I124" s="58">
        <f>IFERROR(ABS(E124-Data!J124)/Data!J124,0)</f>
        <v>0</v>
      </c>
      <c r="J124" s="58">
        <f>IFERROR(ABS(F124-Data!J124)/Data!J124,0)</f>
        <v>0</v>
      </c>
      <c r="K124" s="58">
        <f>IFERROR(ABS(G124-Data!J124)/Data!J124,0)</f>
        <v>0</v>
      </c>
    </row>
    <row r="125" spans="1:11" x14ac:dyDescent="0.15">
      <c r="A125" s="53">
        <f>Data!A125</f>
        <v>124</v>
      </c>
      <c r="B125" s="15">
        <f>Data!J125</f>
        <v>0</v>
      </c>
      <c r="C125" s="15">
        <f>Data!K125</f>
        <v>0</v>
      </c>
      <c r="D125" s="56">
        <f>IFERROR('R'!$B$17+('R'!$B$18*Work!E125)+('R'!$B$19*Work!H125),0)</f>
        <v>97.101741934422535</v>
      </c>
      <c r="E125" s="56">
        <f>IFERROR('R2'!$B$17+('R2'!$B$18*Data!Q125)+('R2'!$B$19*Data!R125)+('R2'!$B$20*Data!S125)+('R2'!$B$21*Work!D125)+('R2'!$B$22*Work!E125)+('R2'!$B$23*Work!H125),0)</f>
        <v>55.185718755819678</v>
      </c>
      <c r="F125" s="56">
        <f>IFERROR('R3'!$B$17+('R3'!$B$18*Work!E125)+('R3'!$B$19*Work!H125)+('R3'!$B$20*Data!Q125),0)</f>
        <v>73.586828569427553</v>
      </c>
      <c r="G125" s="56">
        <f>IFERROR('R4'!$B$17+('R4'!$B$18*Work!D125)+('R4'!$B$19*Work!E125)+('R4'!$B$20*Work!H125)+('R4'!$B$21*Data!Q125)+(P125*'R4'!$B$22)+(Data!S125*'R4'!$B$23)+(IsYoga!C125*'R4'!$B$24)+(IsWalking!B125*'R4'!$B$26)+(IsRunning!B125*'R4'!$B$27)+(IsYoga!D125*'R4'!$B$28)+(IsCourse!B125*'R4'!$B$30)+(IsCourse!C125*'R4'!$B$31),0)</f>
        <v>101.74876668333775</v>
      </c>
      <c r="H125" s="58">
        <f>IFERROR(ABS(D125-Data!J125)/Data!J125,0)</f>
        <v>0</v>
      </c>
      <c r="I125" s="58">
        <f>IFERROR(ABS(E125-Data!J125)/Data!J125,0)</f>
        <v>0</v>
      </c>
      <c r="J125" s="58">
        <f>IFERROR(ABS(F125-Data!J125)/Data!J125,0)</f>
        <v>0</v>
      </c>
      <c r="K125" s="58">
        <f>IFERROR(ABS(G125-Data!J125)/Data!J125,0)</f>
        <v>0</v>
      </c>
    </row>
    <row r="126" spans="1:11" x14ac:dyDescent="0.15">
      <c r="A126" s="53">
        <f>Data!A126</f>
        <v>125</v>
      </c>
      <c r="B126" s="15">
        <f>Data!J126</f>
        <v>0</v>
      </c>
      <c r="C126" s="15">
        <f>Data!K126</f>
        <v>0</v>
      </c>
      <c r="D126" s="56">
        <f>IFERROR('R'!$B$17+('R'!$B$18*Work!E126)+('R'!$B$19*Work!H126),0)</f>
        <v>97.101741934422535</v>
      </c>
      <c r="E126" s="56">
        <f>IFERROR('R2'!$B$17+('R2'!$B$18*Data!Q126)+('R2'!$B$19*Data!R126)+('R2'!$B$20*Data!S126)+('R2'!$B$21*Work!D126)+('R2'!$B$22*Work!E126)+('R2'!$B$23*Work!H126),0)</f>
        <v>55.185718755819678</v>
      </c>
      <c r="F126" s="56">
        <f>IFERROR('R3'!$B$17+('R3'!$B$18*Work!E126)+('R3'!$B$19*Work!H126)+('R3'!$B$20*Data!Q126),0)</f>
        <v>73.586828569427553</v>
      </c>
      <c r="G126" s="56">
        <f>IFERROR('R4'!$B$17+('R4'!$B$18*Work!D126)+('R4'!$B$19*Work!E126)+('R4'!$B$20*Work!H126)+('R4'!$B$21*Data!Q126)+(P126*'R4'!$B$22)+(Data!S126*'R4'!$B$23)+(IsYoga!C126*'R4'!$B$24)+(IsWalking!B126*'R4'!$B$26)+(IsRunning!B126*'R4'!$B$27)+(IsYoga!D126*'R4'!$B$28)+(IsCourse!B126*'R4'!$B$30)+(IsCourse!C126*'R4'!$B$31),0)</f>
        <v>101.74876668333775</v>
      </c>
      <c r="H126" s="58">
        <f>IFERROR(ABS(D126-Data!J126)/Data!J126,0)</f>
        <v>0</v>
      </c>
      <c r="I126" s="58">
        <f>IFERROR(ABS(E126-Data!J126)/Data!J126,0)</f>
        <v>0</v>
      </c>
      <c r="J126" s="58">
        <f>IFERROR(ABS(F126-Data!J126)/Data!J126,0)</f>
        <v>0</v>
      </c>
      <c r="K126" s="58">
        <f>IFERROR(ABS(G126-Data!J126)/Data!J126,0)</f>
        <v>0</v>
      </c>
    </row>
    <row r="127" spans="1:11" x14ac:dyDescent="0.15">
      <c r="A127" s="53">
        <f>Data!A127</f>
        <v>126</v>
      </c>
      <c r="B127" s="15">
        <f>Data!J127</f>
        <v>0</v>
      </c>
      <c r="C127" s="15">
        <f>Data!K127</f>
        <v>0</v>
      </c>
      <c r="D127" s="56">
        <f>IFERROR('R'!$B$17+('R'!$B$18*Work!E127)+('R'!$B$19*Work!H127),0)</f>
        <v>97.101741934422535</v>
      </c>
      <c r="E127" s="56">
        <f>IFERROR('R2'!$B$17+('R2'!$B$18*Data!Q127)+('R2'!$B$19*Data!R127)+('R2'!$B$20*Data!S127)+('R2'!$B$21*Work!D127)+('R2'!$B$22*Work!E127)+('R2'!$B$23*Work!H127),0)</f>
        <v>55.185718755819678</v>
      </c>
      <c r="F127" s="56">
        <f>IFERROR('R3'!$B$17+('R3'!$B$18*Work!E127)+('R3'!$B$19*Work!H127)+('R3'!$B$20*Data!Q127),0)</f>
        <v>73.586828569427553</v>
      </c>
      <c r="G127" s="56">
        <f>IFERROR('R4'!$B$17+('R4'!$B$18*Work!D127)+('R4'!$B$19*Work!E127)+('R4'!$B$20*Work!H127)+('R4'!$B$21*Data!Q127)+(P127*'R4'!$B$22)+(Data!S127*'R4'!$B$23)+(IsYoga!C127*'R4'!$B$24)+(IsWalking!B127*'R4'!$B$26)+(IsRunning!B127*'R4'!$B$27)+(IsYoga!D127*'R4'!$B$28)+(IsCourse!B127*'R4'!$B$30)+(IsCourse!C127*'R4'!$B$31),0)</f>
        <v>101.74876668333775</v>
      </c>
      <c r="H127" s="58">
        <f>IFERROR(ABS(D127-Data!J127)/Data!J127,0)</f>
        <v>0</v>
      </c>
      <c r="I127" s="58">
        <f>IFERROR(ABS(E127-Data!J127)/Data!J127,0)</f>
        <v>0</v>
      </c>
      <c r="J127" s="58">
        <f>IFERROR(ABS(F127-Data!J127)/Data!J127,0)</f>
        <v>0</v>
      </c>
      <c r="K127" s="58">
        <f>IFERROR(ABS(G127-Data!J127)/Data!J127,0)</f>
        <v>0</v>
      </c>
    </row>
    <row r="128" spans="1:11" x14ac:dyDescent="0.15">
      <c r="A128" s="53">
        <f>Data!A128</f>
        <v>127</v>
      </c>
      <c r="B128" s="15">
        <f>Data!J128</f>
        <v>0</v>
      </c>
      <c r="C128" s="15">
        <f>Data!K128</f>
        <v>0</v>
      </c>
      <c r="D128" s="56">
        <f>IFERROR('R'!$B$17+('R'!$B$18*Work!E128)+('R'!$B$19*Work!H128),0)</f>
        <v>97.101741934422535</v>
      </c>
      <c r="E128" s="56">
        <f>IFERROR('R2'!$B$17+('R2'!$B$18*Data!Q128)+('R2'!$B$19*Data!R128)+('R2'!$B$20*Data!S128)+('R2'!$B$21*Work!D128)+('R2'!$B$22*Work!E128)+('R2'!$B$23*Work!H128),0)</f>
        <v>55.185718755819678</v>
      </c>
      <c r="F128" s="56">
        <f>IFERROR('R3'!$B$17+('R3'!$B$18*Work!E128)+('R3'!$B$19*Work!H128)+('R3'!$B$20*Data!Q128),0)</f>
        <v>73.586828569427553</v>
      </c>
      <c r="G128" s="56">
        <f>IFERROR('R4'!$B$17+('R4'!$B$18*Work!D128)+('R4'!$B$19*Work!E128)+('R4'!$B$20*Work!H128)+('R4'!$B$21*Data!Q128)+(P128*'R4'!$B$22)+(Data!S128*'R4'!$B$23)+(IsYoga!C128*'R4'!$B$24)+(IsWalking!B128*'R4'!$B$26)+(IsRunning!B128*'R4'!$B$27)+(IsYoga!D128*'R4'!$B$28)+(IsCourse!B128*'R4'!$B$30)+(IsCourse!C128*'R4'!$B$31),0)</f>
        <v>101.74876668333775</v>
      </c>
      <c r="H128" s="58">
        <f>IFERROR(ABS(D128-Data!J128)/Data!J128,0)</f>
        <v>0</v>
      </c>
      <c r="I128" s="58">
        <f>IFERROR(ABS(E128-Data!J128)/Data!J128,0)</f>
        <v>0</v>
      </c>
      <c r="J128" s="58">
        <f>IFERROR(ABS(F128-Data!J128)/Data!J128,0)</f>
        <v>0</v>
      </c>
      <c r="K128" s="58">
        <f>IFERROR(ABS(G128-Data!J128)/Data!J128,0)</f>
        <v>0</v>
      </c>
    </row>
    <row r="129" spans="1:11" x14ac:dyDescent="0.15">
      <c r="A129" s="53">
        <f>Data!A129</f>
        <v>128</v>
      </c>
      <c r="B129" s="15">
        <f>Data!J129</f>
        <v>0</v>
      </c>
      <c r="C129" s="15">
        <f>Data!K129</f>
        <v>0</v>
      </c>
      <c r="D129" s="56">
        <f>IFERROR('R'!$B$17+('R'!$B$18*Work!E129)+('R'!$B$19*Work!H129),0)</f>
        <v>97.101741934422535</v>
      </c>
      <c r="E129" s="56">
        <f>IFERROR('R2'!$B$17+('R2'!$B$18*Data!Q129)+('R2'!$B$19*Data!R129)+('R2'!$B$20*Data!S129)+('R2'!$B$21*Work!D129)+('R2'!$B$22*Work!E129)+('R2'!$B$23*Work!H129),0)</f>
        <v>55.185718755819678</v>
      </c>
      <c r="F129" s="56">
        <f>IFERROR('R3'!$B$17+('R3'!$B$18*Work!E129)+('R3'!$B$19*Work!H129)+('R3'!$B$20*Data!Q129),0)</f>
        <v>73.586828569427553</v>
      </c>
      <c r="G129" s="56">
        <f>IFERROR('R4'!$B$17+('R4'!$B$18*Work!D129)+('R4'!$B$19*Work!E129)+('R4'!$B$20*Work!H129)+('R4'!$B$21*Data!Q129)+(P129*'R4'!$B$22)+(Data!S129*'R4'!$B$23)+(IsYoga!C129*'R4'!$B$24)+(IsWalking!B129*'R4'!$B$26)+(IsRunning!B129*'R4'!$B$27)+(IsYoga!D129*'R4'!$B$28)+(IsCourse!B129*'R4'!$B$30)+(IsCourse!C129*'R4'!$B$31),0)</f>
        <v>101.74876668333775</v>
      </c>
      <c r="H129" s="58">
        <f>IFERROR(ABS(D129-Data!J129)/Data!J129,0)</f>
        <v>0</v>
      </c>
      <c r="I129" s="58">
        <f>IFERROR(ABS(E129-Data!J129)/Data!J129,0)</f>
        <v>0</v>
      </c>
      <c r="J129" s="58">
        <f>IFERROR(ABS(F129-Data!J129)/Data!J129,0)</f>
        <v>0</v>
      </c>
      <c r="K129" s="58">
        <f>IFERROR(ABS(G129-Data!J129)/Data!J129,0)</f>
        <v>0</v>
      </c>
    </row>
    <row r="130" spans="1:11" x14ac:dyDescent="0.15">
      <c r="A130" s="53">
        <f>Data!A130</f>
        <v>129</v>
      </c>
      <c r="B130" s="15">
        <f>Data!J130</f>
        <v>0</v>
      </c>
      <c r="C130" s="15">
        <f>Data!K130</f>
        <v>0</v>
      </c>
      <c r="D130" s="56">
        <f>IFERROR('R'!$B$17+('R'!$B$18*Work!E130)+('R'!$B$19*Work!H130),0)</f>
        <v>97.101741934422535</v>
      </c>
      <c r="E130" s="56">
        <f>IFERROR('R2'!$B$17+('R2'!$B$18*Data!Q130)+('R2'!$B$19*Data!R130)+('R2'!$B$20*Data!S130)+('R2'!$B$21*Work!D130)+('R2'!$B$22*Work!E130)+('R2'!$B$23*Work!H130),0)</f>
        <v>55.185718755819678</v>
      </c>
      <c r="F130" s="56">
        <f>IFERROR('R3'!$B$17+('R3'!$B$18*Work!E130)+('R3'!$B$19*Work!H130)+('R3'!$B$20*Data!Q130),0)</f>
        <v>73.586828569427553</v>
      </c>
      <c r="G130" s="56">
        <f>IFERROR('R4'!$B$17+('R4'!$B$18*Work!D130)+('R4'!$B$19*Work!E130)+('R4'!$B$20*Work!H130)+('R4'!$B$21*Data!Q130)+(P130*'R4'!$B$22)+(Data!S130*'R4'!$B$23)+(IsYoga!C130*'R4'!$B$24)+(IsWalking!B130*'R4'!$B$26)+(IsRunning!B130*'R4'!$B$27)+(IsYoga!D130*'R4'!$B$28)+(IsCourse!B130*'R4'!$B$30)+(IsCourse!C130*'R4'!$B$31),0)</f>
        <v>101.74876668333775</v>
      </c>
      <c r="H130" s="58">
        <f>IFERROR(ABS(D130-Data!J130)/Data!J130,0)</f>
        <v>0</v>
      </c>
      <c r="I130" s="58">
        <f>IFERROR(ABS(E130-Data!J130)/Data!J130,0)</f>
        <v>0</v>
      </c>
      <c r="J130" s="58">
        <f>IFERROR(ABS(F130-Data!J130)/Data!J130,0)</f>
        <v>0</v>
      </c>
      <c r="K130" s="58">
        <f>IFERROR(ABS(G130-Data!J130)/Data!J130,0)</f>
        <v>0</v>
      </c>
    </row>
    <row r="131" spans="1:11" x14ac:dyDescent="0.15">
      <c r="A131" s="53">
        <f>Data!A131</f>
        <v>0</v>
      </c>
      <c r="B131" s="15">
        <f>Data!J131</f>
        <v>0</v>
      </c>
      <c r="C131" s="15">
        <f>Data!K131</f>
        <v>0</v>
      </c>
      <c r="D131" s="56">
        <f>IFERROR('R'!$B$17+('R'!$B$18*Work!E131)+('R'!$B$19*Work!H131),0)</f>
        <v>97.101741934422535</v>
      </c>
      <c r="E131" s="56">
        <f>IFERROR('R2'!$B$17+('R2'!$B$18*Data!Q131)+('R2'!$B$19*Data!R131)+('R2'!$B$20*Data!S131)+('R2'!$B$21*Work!D131)+('R2'!$B$22*Work!E131)+('R2'!$B$23*Work!H131),0)</f>
        <v>55.185718755819678</v>
      </c>
      <c r="F131" s="56">
        <f>IFERROR('R3'!$B$17+('R3'!$B$18*Work!E131)+('R3'!$B$19*Work!H131)+('R3'!$B$20*Data!Q131),0)</f>
        <v>73.586828569427553</v>
      </c>
      <c r="G131" s="56">
        <f>IFERROR('R4'!$B$17+('R4'!$B$18*Work!D131)+('R4'!$B$19*Work!E131)+('R4'!$B$20*Work!H131)+('R4'!$B$21*Data!Q131)+(P131*'R4'!$B$22)+(Data!S131*'R4'!$B$23)+(IsYoga!C131*'R4'!$B$24)+(IsWalking!B131*'R4'!$B$26)+(IsRunning!B131*'R4'!$B$27)+(IsYoga!D131*'R4'!$B$28)+(IsCourse!B131*'R4'!$B$30)+(IsCourse!C131*'R4'!$B$31),0)</f>
        <v>101.74876668333775</v>
      </c>
      <c r="H131" s="58">
        <f>IFERROR(ABS(D131-Data!J131)/Data!J131,0)</f>
        <v>0</v>
      </c>
      <c r="I131" s="58">
        <f>IFERROR(ABS(E131-Data!J131)/Data!J131,0)</f>
        <v>0</v>
      </c>
      <c r="J131" s="58">
        <f>IFERROR(ABS(F131-Data!J131)/Data!J131,0)</f>
        <v>0</v>
      </c>
      <c r="K131" s="58">
        <f>IFERROR(ABS(G131-Data!J131)/Data!J131,0)</f>
        <v>0</v>
      </c>
    </row>
    <row r="132" spans="1:11" x14ac:dyDescent="0.15">
      <c r="A132" s="53">
        <f>Data!A132</f>
        <v>0</v>
      </c>
      <c r="B132" s="15">
        <f>Data!J132</f>
        <v>0</v>
      </c>
      <c r="C132" s="15">
        <f>Data!K132</f>
        <v>0</v>
      </c>
      <c r="D132" s="56">
        <f>IFERROR('R'!$B$17+('R'!$B$18*Work!E132)+('R'!$B$19*Work!H132),0)</f>
        <v>97.101741934422535</v>
      </c>
      <c r="E132" s="56">
        <f>IFERROR('R2'!$B$17+('R2'!$B$18*Data!Q132)+('R2'!$B$19*Data!R132)+('R2'!$B$20*Data!S132)+('R2'!$B$21*Work!D132)+('R2'!$B$22*Work!E132)+('R2'!$B$23*Work!H132),0)</f>
        <v>55.185718755819678</v>
      </c>
      <c r="F132" s="56">
        <f>IFERROR('R3'!$B$17+('R3'!$B$18*Work!E132)+('R3'!$B$19*Work!H132)+('R3'!$B$20*Data!Q132),0)</f>
        <v>73.586828569427553</v>
      </c>
      <c r="G132" s="56">
        <f>IFERROR('R4'!$B$17+('R4'!$B$18*Work!D132)+('R4'!$B$19*Work!E132)+('R4'!$B$20*Work!H132)+('R4'!$B$21*Data!Q132)+(P132*'R4'!$B$22)+(Data!S132*'R4'!$B$23)+(IsYoga!C132*'R4'!$B$24)+(IsWalking!B132*'R4'!$B$26)+(IsRunning!B132*'R4'!$B$27)+(IsYoga!D132*'R4'!$B$28)+(IsCourse!B132*'R4'!$B$30)+(IsCourse!C132*'R4'!$B$31),0)</f>
        <v>101.74876668333775</v>
      </c>
      <c r="H132" s="58">
        <f>IFERROR(ABS(D132-Data!J132)/Data!J132,0)</f>
        <v>0</v>
      </c>
      <c r="I132" s="58">
        <f>IFERROR(ABS(E132-Data!J132)/Data!J132,0)</f>
        <v>0</v>
      </c>
      <c r="J132" s="58">
        <f>IFERROR(ABS(F132-Data!J132)/Data!J132,0)</f>
        <v>0</v>
      </c>
      <c r="K132" s="58">
        <f>IFERROR(ABS(G132-Data!J132)/Data!J132,0)</f>
        <v>0</v>
      </c>
    </row>
    <row r="133" spans="1:11" x14ac:dyDescent="0.15">
      <c r="A133" s="53">
        <f>Data!A133</f>
        <v>0</v>
      </c>
      <c r="B133" s="15">
        <f>Data!J133</f>
        <v>0</v>
      </c>
      <c r="C133" s="15">
        <f>Data!K133</f>
        <v>0</v>
      </c>
      <c r="D133" s="56">
        <f>IFERROR('R'!$B$17+('R'!$B$18*Work!E133)+('R'!$B$19*Work!H133),0)</f>
        <v>97.101741934422535</v>
      </c>
      <c r="E133" s="56">
        <f>IFERROR('R2'!$B$17+('R2'!$B$18*Data!Q133)+('R2'!$B$19*Data!R133)+('R2'!$B$20*Data!S133)+('R2'!$B$21*Work!D133)+('R2'!$B$22*Work!E133)+('R2'!$B$23*Work!H133),0)</f>
        <v>55.185718755819678</v>
      </c>
      <c r="F133" s="56">
        <f>IFERROR('R3'!$B$17+('R3'!$B$18*Work!E133)+('R3'!$B$19*Work!H133)+('R3'!$B$20*Data!Q133),0)</f>
        <v>73.586828569427553</v>
      </c>
      <c r="G133" s="56">
        <f>IFERROR('R4'!$B$17+('R4'!$B$18*Work!D133)+('R4'!$B$19*Work!E133)+('R4'!$B$20*Work!H133)+('R4'!$B$21*Data!Q133)+(P133*'R4'!$B$22)+(Data!S133*'R4'!$B$23)+(IsYoga!C133*'R4'!$B$24)+(IsWalking!B133*'R4'!$B$26)+(IsRunning!B133*'R4'!$B$27)+(IsYoga!D133*'R4'!$B$28)+(IsCourse!B133*'R4'!$B$30)+(IsCourse!C133*'R4'!$B$31),0)</f>
        <v>101.74876668333775</v>
      </c>
      <c r="H133" s="58">
        <f>IFERROR(ABS(D133-Data!J133)/Data!J133,0)</f>
        <v>0</v>
      </c>
      <c r="I133" s="58">
        <f>IFERROR(ABS(E133-Data!J133)/Data!J133,0)</f>
        <v>0</v>
      </c>
      <c r="J133" s="58">
        <f>IFERROR(ABS(F133-Data!J133)/Data!J133,0)</f>
        <v>0</v>
      </c>
      <c r="K133" s="58">
        <f>IFERROR(ABS(G133-Data!J133)/Data!J133,0)</f>
        <v>0</v>
      </c>
    </row>
    <row r="134" spans="1:11" x14ac:dyDescent="0.15">
      <c r="A134" s="53">
        <f>Data!A134</f>
        <v>0</v>
      </c>
      <c r="B134" s="15">
        <f>Data!J134</f>
        <v>0</v>
      </c>
      <c r="C134" s="15">
        <f>Data!K134</f>
        <v>0</v>
      </c>
      <c r="D134" s="56">
        <f>IFERROR('R'!$B$17+('R'!$B$18*Work!E134)+('R'!$B$19*Work!H134),0)</f>
        <v>97.101741934422535</v>
      </c>
      <c r="E134" s="56">
        <f>IFERROR('R2'!$B$17+('R2'!$B$18*Data!Q134)+('R2'!$B$19*Data!R134)+('R2'!$B$20*Data!S134)+('R2'!$B$21*Work!D134)+('R2'!$B$22*Work!E134)+('R2'!$B$23*Work!H134),0)</f>
        <v>55.185718755819678</v>
      </c>
      <c r="F134" s="56">
        <f>IFERROR('R3'!$B$17+('R3'!$B$18*Work!E134)+('R3'!$B$19*Work!H134)+('R3'!$B$20*Data!Q134),0)</f>
        <v>73.586828569427553</v>
      </c>
      <c r="G134" s="56">
        <f>IFERROR('R4'!$B$17+('R4'!$B$18*Work!D134)+('R4'!$B$19*Work!E134)+('R4'!$B$20*Work!H134)+('R4'!$B$21*Data!Q134)+(P134*'R4'!$B$22)+(Data!S134*'R4'!$B$23)+(IsYoga!C134*'R4'!$B$24)+(IsWalking!B134*'R4'!$B$26)+(IsRunning!B134*'R4'!$B$27)+(IsYoga!D134*'R4'!$B$28)+(IsCourse!B134*'R4'!$B$30)+(IsCourse!C134*'R4'!$B$31),0)</f>
        <v>101.74876668333775</v>
      </c>
      <c r="H134" s="58">
        <f>IFERROR(ABS(D134-Data!J134)/Data!J134,0)</f>
        <v>0</v>
      </c>
      <c r="I134" s="58">
        <f>IFERROR(ABS(E134-Data!J134)/Data!J134,0)</f>
        <v>0</v>
      </c>
      <c r="J134" s="58">
        <f>IFERROR(ABS(F134-Data!J134)/Data!J134,0)</f>
        <v>0</v>
      </c>
      <c r="K134" s="58">
        <f>IFERROR(ABS(G134-Data!J134)/Data!J134,0)</f>
        <v>0</v>
      </c>
    </row>
    <row r="135" spans="1:11" x14ac:dyDescent="0.15">
      <c r="A135" s="53">
        <f>Data!A135</f>
        <v>0</v>
      </c>
      <c r="B135" s="15">
        <f>Data!J135</f>
        <v>0</v>
      </c>
      <c r="C135" s="15">
        <f>Data!K135</f>
        <v>0</v>
      </c>
      <c r="D135" s="56">
        <f>IFERROR('R'!$B$17+('R'!$B$18*Work!E135)+('R'!$B$19*Work!H135),0)</f>
        <v>97.101741934422535</v>
      </c>
      <c r="E135" s="56">
        <f>IFERROR('R2'!$B$17+('R2'!$B$18*Data!Q135)+('R2'!$B$19*Data!R135)+('R2'!$B$20*Data!S135)+('R2'!$B$21*Work!D135)+('R2'!$B$22*Work!E135)+('R2'!$B$23*Work!H135),0)</f>
        <v>55.185718755819678</v>
      </c>
      <c r="F135" s="56">
        <f>IFERROR('R3'!$B$17+('R3'!$B$18*Work!E135)+('R3'!$B$19*Work!H135)+('R3'!$B$20*Data!Q135),0)</f>
        <v>73.586828569427553</v>
      </c>
      <c r="G135" s="56">
        <f>IFERROR('R4'!$B$17+('R4'!$B$18*Work!D135)+('R4'!$B$19*Work!E135)+('R4'!$B$20*Work!H135)+('R4'!$B$21*Data!Q135)+(P135*'R4'!$B$22)+(Data!S135*'R4'!$B$23)+(IsYoga!C135*'R4'!$B$24)+(IsWalking!B135*'R4'!$B$26)+(IsRunning!B135*'R4'!$B$27)+(IsYoga!D135*'R4'!$B$28)+(IsCourse!B135*'R4'!$B$30)+(IsCourse!C135*'R4'!$B$31),0)</f>
        <v>101.74876668333775</v>
      </c>
      <c r="H135" s="58">
        <f>IFERROR(ABS(D135-Data!J135)/Data!J135,0)</f>
        <v>0</v>
      </c>
      <c r="I135" s="58">
        <f>IFERROR(ABS(E135-Data!J135)/Data!J135,0)</f>
        <v>0</v>
      </c>
      <c r="J135" s="58">
        <f>IFERROR(ABS(F135-Data!J135)/Data!J135,0)</f>
        <v>0</v>
      </c>
      <c r="K135" s="58">
        <f>IFERROR(ABS(G135-Data!J135)/Data!J135,0)</f>
        <v>0</v>
      </c>
    </row>
    <row r="136" spans="1:11" x14ac:dyDescent="0.15">
      <c r="A136" s="53">
        <f>Data!A136</f>
        <v>0</v>
      </c>
      <c r="B136" s="15">
        <f>Data!J136</f>
        <v>0</v>
      </c>
      <c r="C136" s="15">
        <f>Data!K136</f>
        <v>0</v>
      </c>
      <c r="D136" s="56">
        <f>IFERROR('R'!$B$17+('R'!$B$18*Work!E136)+('R'!$B$19*Work!H136),0)</f>
        <v>97.101741934422535</v>
      </c>
      <c r="E136" s="56">
        <f>IFERROR('R2'!$B$17+('R2'!$B$18*Data!Q136)+('R2'!$B$19*Data!R136)+('R2'!$B$20*Data!S136)+('R2'!$B$21*Work!D136)+('R2'!$B$22*Work!E136)+('R2'!$B$23*Work!H136),0)</f>
        <v>55.185718755819678</v>
      </c>
      <c r="F136" s="56">
        <f>IFERROR('R3'!$B$17+('R3'!$B$18*Work!E136)+('R3'!$B$19*Work!H136)+('R3'!$B$20*Data!Q136),0)</f>
        <v>73.586828569427553</v>
      </c>
      <c r="G136" s="56">
        <f>IFERROR('R4'!$B$17+('R4'!$B$18*Work!D136)+('R4'!$B$19*Work!E136)+('R4'!$B$20*Work!H136)+('R4'!$B$21*Data!Q136)+(P136*'R4'!$B$22)+(Data!S136*'R4'!$B$23)+(IsYoga!C136*'R4'!$B$24)+(IsWalking!B136*'R4'!$B$26)+(IsRunning!B136*'R4'!$B$27)+(IsYoga!D136*'R4'!$B$28)+(IsCourse!B136*'R4'!$B$30)+(IsCourse!C136*'R4'!$B$31),0)</f>
        <v>101.74876668333775</v>
      </c>
      <c r="H136" s="58">
        <f>IFERROR(ABS(D136-Data!J136)/Data!J136,0)</f>
        <v>0</v>
      </c>
      <c r="I136" s="58">
        <f>IFERROR(ABS(E136-Data!J136)/Data!J136,0)</f>
        <v>0</v>
      </c>
      <c r="J136" s="58">
        <f>IFERROR(ABS(F136-Data!J136)/Data!J136,0)</f>
        <v>0</v>
      </c>
      <c r="K136" s="58">
        <f>IFERROR(ABS(G136-Data!J136)/Data!J136,0)</f>
        <v>0</v>
      </c>
    </row>
    <row r="137" spans="1:11" x14ac:dyDescent="0.15">
      <c r="A137" s="53">
        <f>Data!A137</f>
        <v>0</v>
      </c>
      <c r="B137" s="15">
        <f>Data!J137</f>
        <v>0</v>
      </c>
      <c r="C137" s="15">
        <f>Data!K137</f>
        <v>0</v>
      </c>
      <c r="D137" s="56">
        <f>IFERROR('R'!$B$17+('R'!$B$18*Work!E137)+('R'!$B$19*Work!H137),0)</f>
        <v>97.101741934422535</v>
      </c>
      <c r="E137" s="56">
        <f>IFERROR('R2'!$B$17+('R2'!$B$18*Data!Q137)+('R2'!$B$19*Data!R137)+('R2'!$B$20*Data!S137)+('R2'!$B$21*Work!D137)+('R2'!$B$22*Work!E137)+('R2'!$B$23*Work!H137),0)</f>
        <v>55.185718755819678</v>
      </c>
      <c r="F137" s="56">
        <f>IFERROR('R3'!$B$17+('R3'!$B$18*Work!E137)+('R3'!$B$19*Work!H137)+('R3'!$B$20*Data!Q137),0)</f>
        <v>73.586828569427553</v>
      </c>
      <c r="G137" s="56">
        <f>IFERROR('R4'!$B$17+('R4'!$B$18*Work!D137)+('R4'!$B$19*Work!E137)+('R4'!$B$20*Work!H137)+('R4'!$B$21*Data!Q137)+(P137*'R4'!$B$22)+(Data!S137*'R4'!$B$23)+(IsYoga!C137*'R4'!$B$24)+(IsWalking!B137*'R4'!$B$26)+(IsRunning!B137*'R4'!$B$27)+(IsYoga!D137*'R4'!$B$28)+(IsCourse!B137*'R4'!$B$30)+(IsCourse!C137*'R4'!$B$31),0)</f>
        <v>101.74876668333775</v>
      </c>
      <c r="H137" s="58">
        <f>IFERROR(ABS(D137-Data!J137)/Data!J137,0)</f>
        <v>0</v>
      </c>
      <c r="I137" s="58">
        <f>IFERROR(ABS(E137-Data!J137)/Data!J137,0)</f>
        <v>0</v>
      </c>
      <c r="J137" s="58">
        <f>IFERROR(ABS(F137-Data!J137)/Data!J137,0)</f>
        <v>0</v>
      </c>
      <c r="K137" s="58">
        <f>IFERROR(ABS(G137-Data!J137)/Data!J137,0)</f>
        <v>0</v>
      </c>
    </row>
    <row r="138" spans="1:11" x14ac:dyDescent="0.15">
      <c r="A138" s="53">
        <f>Data!A138</f>
        <v>0</v>
      </c>
      <c r="B138" s="15">
        <f>Data!J138</f>
        <v>0</v>
      </c>
      <c r="C138" s="15">
        <f>Data!K138</f>
        <v>0</v>
      </c>
      <c r="D138" s="56">
        <f>IFERROR('R'!$B$17+('R'!$B$18*Work!E138)+('R'!$B$19*Work!H138),0)</f>
        <v>97.101741934422535</v>
      </c>
      <c r="E138" s="56">
        <f>IFERROR('R2'!$B$17+('R2'!$B$18*Data!Q138)+('R2'!$B$19*Data!R138)+('R2'!$B$20*Data!S138)+('R2'!$B$21*Work!D138)+('R2'!$B$22*Work!E138)+('R2'!$B$23*Work!H138),0)</f>
        <v>55.185718755819678</v>
      </c>
      <c r="F138" s="56">
        <f>IFERROR('R3'!$B$17+('R3'!$B$18*Work!E138)+('R3'!$B$19*Work!H138)+('R3'!$B$20*Data!Q138),0)</f>
        <v>73.586828569427553</v>
      </c>
      <c r="G138" s="56">
        <f>IFERROR('R4'!$B$17+('R4'!$B$18*Work!D138)+('R4'!$B$19*Work!E138)+('R4'!$B$20*Work!H138)+('R4'!$B$21*Data!Q138)+(P138*'R4'!$B$22)+(Data!S138*'R4'!$B$23)+(IsYoga!C138*'R4'!$B$24)+(IsWalking!B138*'R4'!$B$26)+(IsRunning!B138*'R4'!$B$27)+(IsYoga!D138*'R4'!$B$28)+(IsCourse!B138*'R4'!$B$30)+(IsCourse!C138*'R4'!$B$31),0)</f>
        <v>101.74876668333775</v>
      </c>
      <c r="H138" s="58">
        <f>IFERROR(ABS(D138-Data!J138)/Data!J138,0)</f>
        <v>0</v>
      </c>
      <c r="I138" s="58">
        <f>IFERROR(ABS(E138-Data!J138)/Data!J138,0)</f>
        <v>0</v>
      </c>
      <c r="J138" s="58">
        <f>IFERROR(ABS(F138-Data!J138)/Data!J138,0)</f>
        <v>0</v>
      </c>
      <c r="K138" s="58">
        <f>IFERROR(ABS(G138-Data!J138)/Data!J138,0)</f>
        <v>0</v>
      </c>
    </row>
    <row r="139" spans="1:11" x14ac:dyDescent="0.15">
      <c r="A139" s="53">
        <f>Data!A139</f>
        <v>0</v>
      </c>
      <c r="B139" s="15">
        <f>Data!J139</f>
        <v>0</v>
      </c>
      <c r="C139" s="15">
        <f>Data!K139</f>
        <v>0</v>
      </c>
      <c r="D139" s="56">
        <f>IFERROR('R'!$B$17+('R'!$B$18*Work!E139)+('R'!$B$19*Work!H139),0)</f>
        <v>97.101741934422535</v>
      </c>
      <c r="E139" s="56">
        <f>IFERROR('R2'!$B$17+('R2'!$B$18*Data!Q139)+('R2'!$B$19*Data!R139)+('R2'!$B$20*Data!S139)+('R2'!$B$21*Work!D139)+('R2'!$B$22*Work!E139)+('R2'!$B$23*Work!H139),0)</f>
        <v>55.185718755819678</v>
      </c>
      <c r="F139" s="56">
        <f>IFERROR('R3'!$B$17+('R3'!$B$18*Work!E139)+('R3'!$B$19*Work!H139)+('R3'!$B$20*Data!Q139),0)</f>
        <v>73.586828569427553</v>
      </c>
      <c r="G139" s="56">
        <f>IFERROR('R4'!$B$17+('R4'!$B$18*Work!D139)+('R4'!$B$19*Work!E139)+('R4'!$B$20*Work!H139)+('R4'!$B$21*Data!Q139)+(P139*'R4'!$B$22)+(Data!S139*'R4'!$B$23)+(IsYoga!C139*'R4'!$B$24)+(IsWalking!B139*'R4'!$B$26)+(IsRunning!B139*'R4'!$B$27)+(IsYoga!D139*'R4'!$B$28)+(IsCourse!B139*'R4'!$B$30)+(IsCourse!C139*'R4'!$B$31),0)</f>
        <v>101.74876668333775</v>
      </c>
      <c r="H139" s="58">
        <f>IFERROR(ABS(D139-Data!J139)/Data!J139,0)</f>
        <v>0</v>
      </c>
      <c r="I139" s="58">
        <f>IFERROR(ABS(E139-Data!J139)/Data!J139,0)</f>
        <v>0</v>
      </c>
      <c r="J139" s="58">
        <f>IFERROR(ABS(F139-Data!J139)/Data!J139,0)</f>
        <v>0</v>
      </c>
      <c r="K139" s="58">
        <f>IFERROR(ABS(G139-Data!J139)/Data!J139,0)</f>
        <v>0</v>
      </c>
    </row>
    <row r="140" spans="1:11" x14ac:dyDescent="0.15">
      <c r="A140" s="53">
        <f>Data!A140</f>
        <v>0</v>
      </c>
      <c r="B140" s="15">
        <f>Data!J140</f>
        <v>0</v>
      </c>
      <c r="C140" s="15">
        <f>Data!K140</f>
        <v>0</v>
      </c>
      <c r="D140" s="56">
        <f>IFERROR('R'!$B$17+('R'!$B$18*Work!E140)+('R'!$B$19*Work!H140),0)</f>
        <v>97.101741934422535</v>
      </c>
      <c r="E140" s="56">
        <f>IFERROR('R2'!$B$17+('R2'!$B$18*Data!Q140)+('R2'!$B$19*Data!R140)+('R2'!$B$20*Data!S140)+('R2'!$B$21*Work!D140)+('R2'!$B$22*Work!E140)+('R2'!$B$23*Work!H140),0)</f>
        <v>55.185718755819678</v>
      </c>
      <c r="F140" s="56">
        <f>IFERROR('R3'!$B$17+('R3'!$B$18*Work!E140)+('R3'!$B$19*Work!H140)+('R3'!$B$20*Data!Q140),0)</f>
        <v>73.586828569427553</v>
      </c>
      <c r="G140" s="56">
        <f>IFERROR('R4'!$B$17+('R4'!$B$18*Work!D140)+('R4'!$B$19*Work!E140)+('R4'!$B$20*Work!H140)+('R4'!$B$21*Data!Q140)+(P140*'R4'!$B$22)+(Data!S140*'R4'!$B$23)+(IsYoga!C140*'R4'!$B$24)+(IsWalking!B140*'R4'!$B$26)+(IsRunning!B140*'R4'!$B$27)+(IsYoga!D140*'R4'!$B$28)+(IsCourse!B140*'R4'!$B$30)+(IsCourse!C140*'R4'!$B$31),0)</f>
        <v>101.74876668333775</v>
      </c>
      <c r="H140" s="58">
        <f>IFERROR(ABS(D140-Data!J140)/Data!J140,0)</f>
        <v>0</v>
      </c>
      <c r="I140" s="58">
        <f>IFERROR(ABS(E140-Data!J140)/Data!J140,0)</f>
        <v>0</v>
      </c>
      <c r="J140" s="58">
        <f>IFERROR(ABS(F140-Data!J140)/Data!J140,0)</f>
        <v>0</v>
      </c>
      <c r="K140" s="58">
        <f>IFERROR(ABS(G140-Data!J140)/Data!J140,0)</f>
        <v>0</v>
      </c>
    </row>
    <row r="141" spans="1:11" x14ac:dyDescent="0.15">
      <c r="A141" s="53">
        <f>Data!A141</f>
        <v>0</v>
      </c>
      <c r="B141" s="15">
        <f>Data!J141</f>
        <v>0</v>
      </c>
      <c r="C141" s="15">
        <f>Data!K141</f>
        <v>0</v>
      </c>
      <c r="D141" s="56">
        <f>IFERROR('R'!$B$17+('R'!$B$18*Work!E141)+('R'!$B$19*Work!H141),0)</f>
        <v>97.101741934422535</v>
      </c>
      <c r="E141" s="56">
        <f>IFERROR('R2'!$B$17+('R2'!$B$18*Data!Q141)+('R2'!$B$19*Data!R141)+('R2'!$B$20*Data!S141)+('R2'!$B$21*Work!D141)+('R2'!$B$22*Work!E141)+('R2'!$B$23*Work!H141),0)</f>
        <v>55.185718755819678</v>
      </c>
      <c r="F141" s="56">
        <f>IFERROR('R3'!$B$17+('R3'!$B$18*Work!E141)+('R3'!$B$19*Work!H141)+('R3'!$B$20*Data!Q141),0)</f>
        <v>73.586828569427553</v>
      </c>
      <c r="G141" s="56">
        <f>IFERROR('R4'!$B$17+('R4'!$B$18*Work!D141)+('R4'!$B$19*Work!E141)+('R4'!$B$20*Work!H141)+('R4'!$B$21*Data!Q141)+(P141*'R4'!$B$22)+(Data!S141*'R4'!$B$23)+(IsYoga!C141*'R4'!$B$24)+(IsWalking!B141*'R4'!$B$26)+(IsRunning!B141*'R4'!$B$27)+(IsYoga!D141*'R4'!$B$28)+(IsCourse!B141*'R4'!$B$30)+(IsCourse!C141*'R4'!$B$31),0)</f>
        <v>101.74876668333775</v>
      </c>
      <c r="H141" s="58">
        <f>IFERROR(ABS(D141-Data!J141)/Data!J141,0)</f>
        <v>0</v>
      </c>
      <c r="I141" s="58">
        <f>IFERROR(ABS(E141-Data!J141)/Data!J141,0)</f>
        <v>0</v>
      </c>
      <c r="J141" s="58">
        <f>IFERROR(ABS(F141-Data!J141)/Data!J141,0)</f>
        <v>0</v>
      </c>
      <c r="K141" s="58">
        <f>IFERROR(ABS(G141-Data!J141)/Data!J141,0)</f>
        <v>0</v>
      </c>
    </row>
    <row r="142" spans="1:11" x14ac:dyDescent="0.15">
      <c r="A142" s="53">
        <f>Data!A142</f>
        <v>0</v>
      </c>
      <c r="B142" s="15">
        <f>Data!J142</f>
        <v>0</v>
      </c>
      <c r="C142" s="15">
        <f>Data!K142</f>
        <v>0</v>
      </c>
      <c r="D142" s="56">
        <f>IFERROR('R'!$B$17+('R'!$B$18*Work!E142)+('R'!$B$19*Work!H142),0)</f>
        <v>97.101741934422535</v>
      </c>
      <c r="E142" s="56">
        <f>IFERROR('R2'!$B$17+('R2'!$B$18*Data!Q142)+('R2'!$B$19*Data!R142)+('R2'!$B$20*Data!S142)+('R2'!$B$21*Work!D142)+('R2'!$B$22*Work!E142)+('R2'!$B$23*Work!H142),0)</f>
        <v>55.185718755819678</v>
      </c>
      <c r="F142" s="56">
        <f>IFERROR('R3'!$B$17+('R3'!$B$18*Work!E142)+('R3'!$B$19*Work!H142)+('R3'!$B$20*Data!Q142),0)</f>
        <v>73.586828569427553</v>
      </c>
      <c r="G142" s="56">
        <f>IFERROR('R4'!$B$17+('R4'!$B$18*Work!D142)+('R4'!$B$19*Work!E142)+('R4'!$B$20*Work!H142)+('R4'!$B$21*Data!Q142)+(P142*'R4'!$B$22)+(Data!S142*'R4'!$B$23)+(IsYoga!C142*'R4'!$B$24)+(IsWalking!B142*'R4'!$B$26)+(IsRunning!B142*'R4'!$B$27)+(IsYoga!D142*'R4'!$B$28)+(IsCourse!B142*'R4'!$B$30)+(IsCourse!C142*'R4'!$B$31),0)</f>
        <v>101.74876668333775</v>
      </c>
      <c r="H142" s="58">
        <f>IFERROR(ABS(D142-Data!J142)/Data!J142,0)</f>
        <v>0</v>
      </c>
      <c r="I142" s="58">
        <f>IFERROR(ABS(E142-Data!J142)/Data!J142,0)</f>
        <v>0</v>
      </c>
      <c r="J142" s="58">
        <f>IFERROR(ABS(F142-Data!J142)/Data!J142,0)</f>
        <v>0</v>
      </c>
      <c r="K142" s="58">
        <f>IFERROR(ABS(G142-Data!J142)/Data!J142,0)</f>
        <v>0</v>
      </c>
    </row>
    <row r="143" spans="1:11" x14ac:dyDescent="0.15">
      <c r="A143" s="53">
        <f>Data!A143</f>
        <v>0</v>
      </c>
      <c r="B143" s="15">
        <f>Data!J143</f>
        <v>0</v>
      </c>
      <c r="C143" s="15">
        <f>Data!K143</f>
        <v>0</v>
      </c>
      <c r="D143" s="56">
        <f>IFERROR('R'!$B$17+('R'!$B$18*Work!E143)+('R'!$B$19*Work!H143),0)</f>
        <v>97.101741934422535</v>
      </c>
      <c r="E143" s="56">
        <f>IFERROR('R2'!$B$17+('R2'!$B$18*Data!Q143)+('R2'!$B$19*Data!R143)+('R2'!$B$20*Data!S143)+('R2'!$B$21*Work!D143)+('R2'!$B$22*Work!E143)+('R2'!$B$23*Work!H143),0)</f>
        <v>55.185718755819678</v>
      </c>
      <c r="F143" s="56">
        <f>IFERROR('R3'!$B$17+('R3'!$B$18*Work!E143)+('R3'!$B$19*Work!H143)+('R3'!$B$20*Data!Q143),0)</f>
        <v>73.586828569427553</v>
      </c>
      <c r="G143" s="56">
        <f>IFERROR('R4'!$B$17+('R4'!$B$18*Work!D143)+('R4'!$B$19*Work!E143)+('R4'!$B$20*Work!H143)+('R4'!$B$21*Data!Q143)+(P143*'R4'!$B$22)+(Data!S143*'R4'!$B$23)+(IsYoga!C143*'R4'!$B$24)+(IsWalking!B143*'R4'!$B$26)+(IsRunning!B143*'R4'!$B$27)+(IsYoga!D143*'R4'!$B$28)+(IsCourse!B143*'R4'!$B$30)+(IsCourse!C143*'R4'!$B$31),0)</f>
        <v>101.74876668333775</v>
      </c>
      <c r="H143" s="58">
        <f>IFERROR(ABS(D143-Data!J143)/Data!J143,0)</f>
        <v>0</v>
      </c>
      <c r="I143" s="58">
        <f>IFERROR(ABS(E143-Data!J143)/Data!J143,0)</f>
        <v>0</v>
      </c>
      <c r="J143" s="58">
        <f>IFERROR(ABS(F143-Data!J143)/Data!J143,0)</f>
        <v>0</v>
      </c>
      <c r="K143" s="58">
        <f>IFERROR(ABS(G143-Data!J143)/Data!J143,0)</f>
        <v>0</v>
      </c>
    </row>
    <row r="144" spans="1:11" x14ac:dyDescent="0.15">
      <c r="A144" s="53">
        <f>Data!A144</f>
        <v>0</v>
      </c>
      <c r="B144" s="15">
        <f>Data!J144</f>
        <v>0</v>
      </c>
      <c r="C144" s="15">
        <f>Data!K144</f>
        <v>0</v>
      </c>
      <c r="D144" s="56">
        <f>IFERROR('R'!$B$17+('R'!$B$18*Work!E144)+('R'!$B$19*Work!H144),0)</f>
        <v>97.101741934422535</v>
      </c>
      <c r="E144" s="56">
        <f>IFERROR('R2'!$B$17+('R2'!$B$18*Data!Q144)+('R2'!$B$19*Data!R144)+('R2'!$B$20*Data!S144)+('R2'!$B$21*Work!D144)+('R2'!$B$22*Work!E144)+('R2'!$B$23*Work!H144),0)</f>
        <v>55.185718755819678</v>
      </c>
      <c r="F144" s="56">
        <f>IFERROR('R3'!$B$17+('R3'!$B$18*Work!E144)+('R3'!$B$19*Work!H144)+('R3'!$B$20*Data!Q144),0)</f>
        <v>73.586828569427553</v>
      </c>
      <c r="G144" s="56">
        <f>IFERROR('R4'!$B$17+('R4'!$B$18*Work!D144)+('R4'!$B$19*Work!E144)+('R4'!$B$20*Work!H144)+('R4'!$B$21*Data!Q144)+(P144*'R4'!$B$22)+(Data!S144*'R4'!$B$23)+(IsYoga!C144*'R4'!$B$24)+(IsWalking!B144*'R4'!$B$26)+(IsRunning!B144*'R4'!$B$27)+(IsYoga!D144*'R4'!$B$28)+(IsCourse!B144*'R4'!$B$30)+(IsCourse!C144*'R4'!$B$31),0)</f>
        <v>101.74876668333775</v>
      </c>
      <c r="H144" s="58">
        <f>IFERROR(ABS(D144-Data!J144)/Data!J144,0)</f>
        <v>0</v>
      </c>
      <c r="I144" s="58">
        <f>IFERROR(ABS(E144-Data!J144)/Data!J144,0)</f>
        <v>0</v>
      </c>
      <c r="J144" s="58">
        <f>IFERROR(ABS(F144-Data!J144)/Data!J144,0)</f>
        <v>0</v>
      </c>
      <c r="K144" s="58">
        <f>IFERROR(ABS(G144-Data!J144)/Data!J144,0)</f>
        <v>0</v>
      </c>
    </row>
    <row r="145" spans="1:11" x14ac:dyDescent="0.15">
      <c r="A145" s="53">
        <f>Data!A145</f>
        <v>0</v>
      </c>
      <c r="B145" s="15">
        <f>Data!J145</f>
        <v>0</v>
      </c>
      <c r="C145" s="15">
        <f>Data!K145</f>
        <v>0</v>
      </c>
      <c r="D145" s="56">
        <f>IFERROR('R'!$B$17+('R'!$B$18*Work!E145)+('R'!$B$19*Work!H145),0)</f>
        <v>97.101741934422535</v>
      </c>
      <c r="E145" s="56">
        <f>IFERROR('R2'!$B$17+('R2'!$B$18*Data!Q145)+('R2'!$B$19*Data!R145)+('R2'!$B$20*Data!S145)+('R2'!$B$21*Work!D145)+('R2'!$B$22*Work!E145)+('R2'!$B$23*Work!H145),0)</f>
        <v>55.185718755819678</v>
      </c>
      <c r="F145" s="56">
        <f>IFERROR('R3'!$B$17+('R3'!$B$18*Work!E145)+('R3'!$B$19*Work!H145)+('R3'!$B$20*Data!Q145),0)</f>
        <v>73.586828569427553</v>
      </c>
      <c r="G145" s="56">
        <f>IFERROR('R4'!$B$17+('R4'!$B$18*Work!D145)+('R4'!$B$19*Work!E145)+('R4'!$B$20*Work!H145)+('R4'!$B$21*Data!Q145)+(P145*'R4'!$B$22)+(Data!S145*'R4'!$B$23)+(IsYoga!C145*'R4'!$B$24)+(IsWalking!B145*'R4'!$B$26)+(IsRunning!B145*'R4'!$B$27)+(IsYoga!D145*'R4'!$B$28)+(IsCourse!B145*'R4'!$B$30)+(IsCourse!C145*'R4'!$B$31),0)</f>
        <v>101.74876668333775</v>
      </c>
      <c r="H145" s="58">
        <f>IFERROR(ABS(D145-Data!J145)/Data!J145,0)</f>
        <v>0</v>
      </c>
      <c r="I145" s="58">
        <f>IFERROR(ABS(E145-Data!J145)/Data!J145,0)</f>
        <v>0</v>
      </c>
      <c r="J145" s="58">
        <f>IFERROR(ABS(F145-Data!J145)/Data!J145,0)</f>
        <v>0</v>
      </c>
      <c r="K145" s="58">
        <f>IFERROR(ABS(G145-Data!J145)/Data!J145,0)</f>
        <v>0</v>
      </c>
    </row>
    <row r="146" spans="1:11" x14ac:dyDescent="0.15">
      <c r="A146" s="53">
        <f>Data!A146</f>
        <v>0</v>
      </c>
      <c r="B146" s="15">
        <f>Data!J146</f>
        <v>0</v>
      </c>
      <c r="C146" s="15">
        <f>Data!K146</f>
        <v>0</v>
      </c>
      <c r="D146" s="56">
        <f>IFERROR('R'!$B$17+('R'!$B$18*Work!E146)+('R'!$B$19*Work!H146),0)</f>
        <v>97.101741934422535</v>
      </c>
      <c r="E146" s="56">
        <f>IFERROR('R2'!$B$17+('R2'!$B$18*Data!Q146)+('R2'!$B$19*Data!R146)+('R2'!$B$20*Data!S146)+('R2'!$B$21*Work!D146)+('R2'!$B$22*Work!E146)+('R2'!$B$23*Work!H146),0)</f>
        <v>55.185718755819678</v>
      </c>
      <c r="F146" s="56">
        <f>IFERROR('R3'!$B$17+('R3'!$B$18*Work!E146)+('R3'!$B$19*Work!H146)+('R3'!$B$20*Data!Q146),0)</f>
        <v>73.586828569427553</v>
      </c>
      <c r="G146" s="56">
        <f>IFERROR('R4'!$B$17+('R4'!$B$18*Work!D146)+('R4'!$B$19*Work!E146)+('R4'!$B$20*Work!H146)+('R4'!$B$21*Data!Q146)+(P146*'R4'!$B$22)+(Data!S146*'R4'!$B$23)+(IsYoga!C146*'R4'!$B$24)+(IsWalking!B146*'R4'!$B$26)+(IsRunning!B146*'R4'!$B$27)+(IsYoga!D146*'R4'!$B$28)+(IsCourse!B146*'R4'!$B$30)+(IsCourse!C146*'R4'!$B$31),0)</f>
        <v>101.74876668333775</v>
      </c>
      <c r="H146" s="58">
        <f>IFERROR(ABS(D146-Data!J146)/Data!J146,0)</f>
        <v>0</v>
      </c>
      <c r="I146" s="58">
        <f>IFERROR(ABS(E146-Data!J146)/Data!J146,0)</f>
        <v>0</v>
      </c>
      <c r="J146" s="58">
        <f>IFERROR(ABS(F146-Data!J146)/Data!J146,0)</f>
        <v>0</v>
      </c>
      <c r="K146" s="58">
        <f>IFERROR(ABS(G146-Data!J146)/Data!J146,0)</f>
        <v>0</v>
      </c>
    </row>
    <row r="147" spans="1:11" x14ac:dyDescent="0.15">
      <c r="A147" s="53">
        <f>Data!A147</f>
        <v>0</v>
      </c>
      <c r="B147" s="15">
        <f>Data!J147</f>
        <v>0</v>
      </c>
      <c r="C147" s="15">
        <f>Data!K147</f>
        <v>0</v>
      </c>
      <c r="D147" s="56">
        <f>IFERROR('R'!$B$17+('R'!$B$18*Work!E147)+('R'!$B$19*Work!H147),0)</f>
        <v>97.101741934422535</v>
      </c>
      <c r="E147" s="56">
        <f>IFERROR('R2'!$B$17+('R2'!$B$18*Data!Q147)+('R2'!$B$19*Data!R147)+('R2'!$B$20*Data!S147)+('R2'!$B$21*Work!D147)+('R2'!$B$22*Work!E147)+('R2'!$B$23*Work!H147),0)</f>
        <v>55.185718755819678</v>
      </c>
      <c r="F147" s="56">
        <f>IFERROR('R3'!$B$17+('R3'!$B$18*Work!E147)+('R3'!$B$19*Work!H147)+('R3'!$B$20*Data!Q147),0)</f>
        <v>73.586828569427553</v>
      </c>
      <c r="G147" s="56">
        <f>IFERROR('R4'!$B$17+('R4'!$B$18*Work!D147)+('R4'!$B$19*Work!E147)+('R4'!$B$20*Work!H147)+('R4'!$B$21*Data!Q147)+(P147*'R4'!$B$22)+(Data!S147*'R4'!$B$23)+(IsYoga!C147*'R4'!$B$24)+(IsWalking!B147*'R4'!$B$26)+(IsRunning!B147*'R4'!$B$27)+(IsYoga!D147*'R4'!$B$28)+(IsCourse!B147*'R4'!$B$30)+(IsCourse!C147*'R4'!$B$31),0)</f>
        <v>101.74876668333775</v>
      </c>
      <c r="H147" s="58">
        <f>IFERROR(ABS(D147-Data!J147)/Data!J147,0)</f>
        <v>0</v>
      </c>
      <c r="I147" s="58">
        <f>IFERROR(ABS(E147-Data!J147)/Data!J147,0)</f>
        <v>0</v>
      </c>
      <c r="J147" s="58">
        <f>IFERROR(ABS(F147-Data!J147)/Data!J147,0)</f>
        <v>0</v>
      </c>
      <c r="K147" s="58">
        <f>IFERROR(ABS(G147-Data!J147)/Data!J147,0)</f>
        <v>0</v>
      </c>
    </row>
    <row r="148" spans="1:11" x14ac:dyDescent="0.15">
      <c r="A148" s="53">
        <f>Data!A148</f>
        <v>0</v>
      </c>
      <c r="B148" s="15">
        <f>Data!J148</f>
        <v>0</v>
      </c>
      <c r="C148" s="15">
        <f>Data!K148</f>
        <v>0</v>
      </c>
      <c r="D148" s="56">
        <f>IFERROR('R'!$B$17+('R'!$B$18*Work!E148)+('R'!$B$19*Work!H148),0)</f>
        <v>97.101741934422535</v>
      </c>
      <c r="E148" s="56">
        <f>IFERROR('R2'!$B$17+('R2'!$B$18*Data!Q148)+('R2'!$B$19*Data!R148)+('R2'!$B$20*Data!S148)+('R2'!$B$21*Work!D148)+('R2'!$B$22*Work!E148)+('R2'!$B$23*Work!H148),0)</f>
        <v>55.185718755819678</v>
      </c>
      <c r="F148" s="56">
        <f>IFERROR('R3'!$B$17+('R3'!$B$18*Work!E148)+('R3'!$B$19*Work!H148)+('R3'!$B$20*Data!Q148),0)</f>
        <v>73.586828569427553</v>
      </c>
      <c r="G148" s="56">
        <f>IFERROR('R4'!$B$17+('R4'!$B$18*Work!D148)+('R4'!$B$19*Work!E148)+('R4'!$B$20*Work!H148)+('R4'!$B$21*Data!Q148)+(P148*'R4'!$B$22)+(Data!S148*'R4'!$B$23)+(IsYoga!C148*'R4'!$B$24)+(IsWalking!B148*'R4'!$B$26)+(IsRunning!B148*'R4'!$B$27)+(IsYoga!D148*'R4'!$B$28)+(IsCourse!B148*'R4'!$B$30)+(IsCourse!C148*'R4'!$B$31),0)</f>
        <v>101.74876668333775</v>
      </c>
      <c r="H148" s="58">
        <f>IFERROR(ABS(D148-Data!J148)/Data!J148,0)</f>
        <v>0</v>
      </c>
      <c r="I148" s="58">
        <f>IFERROR(ABS(E148-Data!J148)/Data!J148,0)</f>
        <v>0</v>
      </c>
      <c r="J148" s="58">
        <f>IFERROR(ABS(F148-Data!J148)/Data!J148,0)</f>
        <v>0</v>
      </c>
      <c r="K148" s="58">
        <f>IFERROR(ABS(G148-Data!J148)/Data!J148,0)</f>
        <v>0</v>
      </c>
    </row>
    <row r="149" spans="1:11" x14ac:dyDescent="0.15">
      <c r="A149" s="53">
        <f>Data!A149</f>
        <v>0</v>
      </c>
      <c r="B149" s="15">
        <f>Data!J149</f>
        <v>0</v>
      </c>
      <c r="C149" s="15">
        <f>Data!K149</f>
        <v>0</v>
      </c>
      <c r="D149" s="56">
        <f>IFERROR('R'!$B$17+('R'!$B$18*Work!E149)+('R'!$B$19*Work!H149),0)</f>
        <v>97.101741934422535</v>
      </c>
      <c r="E149" s="56">
        <f>IFERROR('R2'!$B$17+('R2'!$B$18*Data!Q149)+('R2'!$B$19*Data!R149)+('R2'!$B$20*Data!S149)+('R2'!$B$21*Work!D149)+('R2'!$B$22*Work!E149)+('R2'!$B$23*Work!H149),0)</f>
        <v>55.185718755819678</v>
      </c>
      <c r="F149" s="56">
        <f>IFERROR('R3'!$B$17+('R3'!$B$18*Work!E149)+('R3'!$B$19*Work!H149)+('R3'!$B$20*Data!Q149),0)</f>
        <v>73.586828569427553</v>
      </c>
      <c r="G149" s="56">
        <f>IFERROR('R4'!$B$17+('R4'!$B$18*Work!D149)+('R4'!$B$19*Work!E149)+('R4'!$B$20*Work!H149)+('R4'!$B$21*Data!Q149)+(P149*'R4'!$B$22)+(Data!S149*'R4'!$B$23)+(IsYoga!C149*'R4'!$B$24)+(IsWalking!B149*'R4'!$B$26)+(IsRunning!B149*'R4'!$B$27)+(IsYoga!D149*'R4'!$B$28)+(IsCourse!B149*'R4'!$B$30)+(IsCourse!C149*'R4'!$B$31),0)</f>
        <v>101.74876668333775</v>
      </c>
      <c r="H149" s="58">
        <f>IFERROR(ABS(D149-Data!J149)/Data!J149,0)</f>
        <v>0</v>
      </c>
      <c r="I149" s="58">
        <f>IFERROR(ABS(E149-Data!J149)/Data!J149,0)</f>
        <v>0</v>
      </c>
      <c r="J149" s="58">
        <f>IFERROR(ABS(F149-Data!J149)/Data!J149,0)</f>
        <v>0</v>
      </c>
      <c r="K149" s="58">
        <f>IFERROR(ABS(G149-Data!J149)/Data!J149,0)</f>
        <v>0</v>
      </c>
    </row>
    <row r="150" spans="1:11" x14ac:dyDescent="0.15">
      <c r="A150" s="53">
        <f>Data!A150</f>
        <v>0</v>
      </c>
      <c r="B150" s="15">
        <f>Data!J150</f>
        <v>0</v>
      </c>
      <c r="C150" s="15">
        <f>Data!K150</f>
        <v>0</v>
      </c>
      <c r="D150" s="56">
        <f>IFERROR('R'!$B$17+('R'!$B$18*Work!E150)+('R'!$B$19*Work!H150),0)</f>
        <v>97.101741934422535</v>
      </c>
      <c r="E150" s="56">
        <f>IFERROR('R2'!$B$17+('R2'!$B$18*Data!Q150)+('R2'!$B$19*Data!R150)+('R2'!$B$20*Data!S150)+('R2'!$B$21*Work!D150)+('R2'!$B$22*Work!E150)+('R2'!$B$23*Work!H150),0)</f>
        <v>55.185718755819678</v>
      </c>
      <c r="F150" s="56">
        <f>IFERROR('R3'!$B$17+('R3'!$B$18*Work!E150)+('R3'!$B$19*Work!H150)+('R3'!$B$20*Data!Q150),0)</f>
        <v>73.586828569427553</v>
      </c>
      <c r="G150" s="56">
        <f>IFERROR('R4'!$B$17+('R4'!$B$18*Work!D150)+('R4'!$B$19*Work!E150)+('R4'!$B$20*Work!H150)+('R4'!$B$21*Data!Q150)+(P150*'R4'!$B$22)+(Data!S150*'R4'!$B$23)+(IsYoga!C150*'R4'!$B$24)+(IsWalking!B150*'R4'!$B$26)+(IsRunning!B150*'R4'!$B$27)+(IsYoga!D150*'R4'!$B$28)+(IsCourse!B150*'R4'!$B$30)+(IsCourse!C150*'R4'!$B$31),0)</f>
        <v>101.74876668333775</v>
      </c>
      <c r="H150" s="58">
        <f>IFERROR(ABS(D150-Data!J150)/Data!J150,0)</f>
        <v>0</v>
      </c>
      <c r="I150" s="58">
        <f>IFERROR(ABS(E150-Data!J150)/Data!J150,0)</f>
        <v>0</v>
      </c>
      <c r="J150" s="58">
        <f>IFERROR(ABS(F150-Data!J150)/Data!J150,0)</f>
        <v>0</v>
      </c>
      <c r="K150" s="58">
        <f>IFERROR(ABS(G150-Data!J150)/Data!J150,0)</f>
        <v>0</v>
      </c>
    </row>
    <row r="151" spans="1:11" x14ac:dyDescent="0.15">
      <c r="A151" s="53">
        <f>Data!A151</f>
        <v>0</v>
      </c>
      <c r="B151" s="15">
        <f>Data!J151</f>
        <v>0</v>
      </c>
      <c r="C151" s="15">
        <f>Data!K151</f>
        <v>0</v>
      </c>
      <c r="D151" s="56">
        <f>IFERROR('R'!$B$17+('R'!$B$18*Work!E151)+('R'!$B$19*Work!H151),0)</f>
        <v>97.101741934422535</v>
      </c>
      <c r="E151" s="56">
        <f>IFERROR('R2'!$B$17+('R2'!$B$18*Data!Q151)+('R2'!$B$19*Data!R151)+('R2'!$B$20*Data!S151)+('R2'!$B$21*Work!D151)+('R2'!$B$22*Work!E151)+('R2'!$B$23*Work!H151),0)</f>
        <v>55.185718755819678</v>
      </c>
      <c r="F151" s="56">
        <f>IFERROR('R3'!$B$17+('R3'!$B$18*Work!E151)+('R3'!$B$19*Work!H151)+('R3'!$B$20*Data!Q151),0)</f>
        <v>73.586828569427553</v>
      </c>
      <c r="G151" s="56">
        <f>IFERROR('R4'!$B$17+('R4'!$B$18*Work!D151)+('R4'!$B$19*Work!E151)+('R4'!$B$20*Work!H151)+('R4'!$B$21*Data!Q151)+(P151*'R4'!$B$22)+(Data!S151*'R4'!$B$23)+(IsYoga!C151*'R4'!$B$24)+(IsWalking!B151*'R4'!$B$26)+(IsRunning!B151*'R4'!$B$27)+(IsYoga!D151*'R4'!$B$28)+(IsCourse!B151*'R4'!$B$30)+(IsCourse!C151*'R4'!$B$31),0)</f>
        <v>101.74876668333775</v>
      </c>
      <c r="H151" s="58">
        <f>IFERROR(ABS(D151-Data!J151)/Data!J151,0)</f>
        <v>0</v>
      </c>
      <c r="I151" s="58">
        <f>IFERROR(ABS(E151-Data!J151)/Data!J151,0)</f>
        <v>0</v>
      </c>
      <c r="J151" s="58">
        <f>IFERROR(ABS(F151-Data!J151)/Data!J151,0)</f>
        <v>0</v>
      </c>
      <c r="K151" s="58">
        <f>IFERROR(ABS(G151-Data!J151)/Data!J151,0)</f>
        <v>0</v>
      </c>
    </row>
    <row r="152" spans="1:11" x14ac:dyDescent="0.15">
      <c r="A152" s="53">
        <f>Data!A152</f>
        <v>0</v>
      </c>
      <c r="B152" s="15">
        <f>Data!J152</f>
        <v>0</v>
      </c>
      <c r="C152" s="15">
        <f>Data!K152</f>
        <v>0</v>
      </c>
      <c r="D152" s="56">
        <f>IFERROR('R'!$B$17+('R'!$B$18*Work!E152)+('R'!$B$19*Work!H152),0)</f>
        <v>97.101741934422535</v>
      </c>
      <c r="E152" s="56">
        <f>IFERROR('R2'!$B$17+('R2'!$B$18*Data!Q152)+('R2'!$B$19*Data!R152)+('R2'!$B$20*Data!S152)+('R2'!$B$21*Work!D152)+('R2'!$B$22*Work!E152)+('R2'!$B$23*Work!H152),0)</f>
        <v>55.185718755819678</v>
      </c>
      <c r="F152" s="56">
        <f>IFERROR('R3'!$B$17+('R3'!$B$18*Work!E152)+('R3'!$B$19*Work!H152)+('R3'!$B$20*Data!Q152),0)</f>
        <v>73.586828569427553</v>
      </c>
      <c r="G152" s="56">
        <f>IFERROR('R4'!$B$17+('R4'!$B$18*Work!D152)+('R4'!$B$19*Work!E152)+('R4'!$B$20*Work!H152)+('R4'!$B$21*Data!Q152)+(P152*'R4'!$B$22)+(Data!S152*'R4'!$B$23)+(IsYoga!C152*'R4'!$B$24)+(IsWalking!B152*'R4'!$B$26)+(IsRunning!B152*'R4'!$B$27)+(IsYoga!D152*'R4'!$B$28)+(IsCourse!B152*'R4'!$B$30)+(IsCourse!C152*'R4'!$B$31),0)</f>
        <v>101.74876668333775</v>
      </c>
      <c r="H152" s="58">
        <f>IFERROR(ABS(D152-Data!J152)/Data!J152,0)</f>
        <v>0</v>
      </c>
      <c r="I152" s="58">
        <f>IFERROR(ABS(E152-Data!J152)/Data!J152,0)</f>
        <v>0</v>
      </c>
      <c r="J152" s="58">
        <f>IFERROR(ABS(F152-Data!J152)/Data!J152,0)</f>
        <v>0</v>
      </c>
      <c r="K152" s="58">
        <f>IFERROR(ABS(G152-Data!J152)/Data!J152,0)</f>
        <v>0</v>
      </c>
    </row>
    <row r="153" spans="1:11" x14ac:dyDescent="0.15">
      <c r="A153" s="53">
        <f>Data!A153</f>
        <v>0</v>
      </c>
      <c r="B153" s="15">
        <f>Data!J153</f>
        <v>0</v>
      </c>
      <c r="C153" s="15">
        <f>Data!K153</f>
        <v>0</v>
      </c>
      <c r="D153" s="56">
        <f>IFERROR('R'!$B$17+('R'!$B$18*Work!E153)+('R'!$B$19*Work!H153),0)</f>
        <v>97.101741934422535</v>
      </c>
      <c r="E153" s="56">
        <f>IFERROR('R2'!$B$17+('R2'!$B$18*Data!Q153)+('R2'!$B$19*Data!R153)+('R2'!$B$20*Data!S153)+('R2'!$B$21*Work!D153)+('R2'!$B$22*Work!E153)+('R2'!$B$23*Work!H153),0)</f>
        <v>55.185718755819678</v>
      </c>
      <c r="F153" s="56">
        <f>IFERROR('R3'!$B$17+('R3'!$B$18*Work!E153)+('R3'!$B$19*Work!H153)+('R3'!$B$20*Data!Q153),0)</f>
        <v>73.586828569427553</v>
      </c>
      <c r="G153" s="56">
        <f>IFERROR('R4'!$B$17+('R4'!$B$18*Work!D153)+('R4'!$B$19*Work!E153)+('R4'!$B$20*Work!H153)+('R4'!$B$21*Data!Q153)+(P153*'R4'!$B$22)+(Data!S153*'R4'!$B$23)+(IsYoga!C153*'R4'!$B$24)+(IsWalking!B153*'R4'!$B$26)+(IsRunning!B153*'R4'!$B$27)+(IsYoga!D153*'R4'!$B$28)+(IsCourse!B153*'R4'!$B$30)+(IsCourse!C153*'R4'!$B$31),0)</f>
        <v>101.74876668333775</v>
      </c>
      <c r="H153" s="58">
        <f>IFERROR(ABS(D153-Data!J153)/Data!J153,0)</f>
        <v>0</v>
      </c>
      <c r="I153" s="58">
        <f>IFERROR(ABS(E153-Data!J153)/Data!J153,0)</f>
        <v>0</v>
      </c>
      <c r="J153" s="58">
        <f>IFERROR(ABS(F153-Data!J153)/Data!J153,0)</f>
        <v>0</v>
      </c>
      <c r="K153" s="58">
        <f>IFERROR(ABS(G153-Data!J153)/Data!J153,0)</f>
        <v>0</v>
      </c>
    </row>
    <row r="154" spans="1:11" x14ac:dyDescent="0.15">
      <c r="A154" s="53">
        <f>Data!A154</f>
        <v>0</v>
      </c>
      <c r="B154" s="15">
        <f>Data!J154</f>
        <v>0</v>
      </c>
      <c r="C154" s="15">
        <f>Data!K154</f>
        <v>0</v>
      </c>
      <c r="D154" s="56">
        <f>IFERROR('R'!$B$17+('R'!$B$18*Work!E154)+('R'!$B$19*Work!H154),0)</f>
        <v>97.101741934422535</v>
      </c>
      <c r="E154" s="56">
        <f>IFERROR('R2'!$B$17+('R2'!$B$18*Data!Q154)+('R2'!$B$19*Data!R154)+('R2'!$B$20*Data!S154)+('R2'!$B$21*Work!D154)+('R2'!$B$22*Work!E154)+('R2'!$B$23*Work!H154),0)</f>
        <v>55.185718755819678</v>
      </c>
      <c r="F154" s="56">
        <f>IFERROR('R3'!$B$17+('R3'!$B$18*Work!E154)+('R3'!$B$19*Work!H154)+('R3'!$B$20*Data!Q154),0)</f>
        <v>73.586828569427553</v>
      </c>
      <c r="G154" s="56">
        <f>IFERROR('R4'!$B$17+('R4'!$B$18*Work!D154)+('R4'!$B$19*Work!E154)+('R4'!$B$20*Work!H154)+('R4'!$B$21*Data!Q154)+(P154*'R4'!$B$22)+(Data!S154*'R4'!$B$23)+(IsYoga!C154*'R4'!$B$24)+(IsWalking!B154*'R4'!$B$26)+(IsRunning!B154*'R4'!$B$27)+(IsYoga!D154*'R4'!$B$28)+(IsCourse!B154*'R4'!$B$30)+(IsCourse!C154*'R4'!$B$31),0)</f>
        <v>101.74876668333775</v>
      </c>
      <c r="H154" s="58">
        <f>IFERROR(ABS(D154-Data!J154)/Data!J154,0)</f>
        <v>0</v>
      </c>
      <c r="I154" s="58">
        <f>IFERROR(ABS(E154-Data!J154)/Data!J154,0)</f>
        <v>0</v>
      </c>
      <c r="J154" s="58">
        <f>IFERROR(ABS(F154-Data!J154)/Data!J154,0)</f>
        <v>0</v>
      </c>
      <c r="K154" s="58">
        <f>IFERROR(ABS(G154-Data!J154)/Data!J154,0)</f>
        <v>0</v>
      </c>
    </row>
    <row r="155" spans="1:11" x14ac:dyDescent="0.15">
      <c r="A155" s="53">
        <f>Data!A155</f>
        <v>0</v>
      </c>
      <c r="B155" s="15">
        <f>Data!J155</f>
        <v>0</v>
      </c>
      <c r="C155" s="15">
        <f>Data!K155</f>
        <v>0</v>
      </c>
      <c r="D155" s="56">
        <f>IFERROR('R'!$B$17+('R'!$B$18*Work!E155)+('R'!$B$19*Work!H155),0)</f>
        <v>97.101741934422535</v>
      </c>
      <c r="E155" s="56">
        <f>IFERROR('R2'!$B$17+('R2'!$B$18*Data!Q155)+('R2'!$B$19*Data!R155)+('R2'!$B$20*Data!S155)+('R2'!$B$21*Work!D155)+('R2'!$B$22*Work!E155)+('R2'!$B$23*Work!H155),0)</f>
        <v>55.185718755819678</v>
      </c>
      <c r="F155" s="56">
        <f>IFERROR('R3'!$B$17+('R3'!$B$18*Work!E155)+('R3'!$B$19*Work!H155)+('R3'!$B$20*Data!Q155),0)</f>
        <v>73.586828569427553</v>
      </c>
      <c r="G155" s="56">
        <f>IFERROR('R4'!$B$17+('R4'!$B$18*Work!D155)+('R4'!$B$19*Work!E155)+('R4'!$B$20*Work!H155)+('R4'!$B$21*Data!Q155)+(P155*'R4'!$B$22)+(Data!S155*'R4'!$B$23)+(IsYoga!C155*'R4'!$B$24)+(IsWalking!B155*'R4'!$B$26)+(IsRunning!B155*'R4'!$B$27)+(IsYoga!D155*'R4'!$B$28)+(IsCourse!B155*'R4'!$B$30)+(IsCourse!C155*'R4'!$B$31),0)</f>
        <v>101.74876668333775</v>
      </c>
      <c r="H155" s="58">
        <f>IFERROR(ABS(D155-Data!J155)/Data!J155,0)</f>
        <v>0</v>
      </c>
      <c r="I155" s="58">
        <f>IFERROR(ABS(E155-Data!J155)/Data!J155,0)</f>
        <v>0</v>
      </c>
      <c r="J155" s="58">
        <f>IFERROR(ABS(F155-Data!J155)/Data!J155,0)</f>
        <v>0</v>
      </c>
      <c r="K155" s="58">
        <f>IFERROR(ABS(G155-Data!J155)/Data!J155,0)</f>
        <v>0</v>
      </c>
    </row>
    <row r="156" spans="1:11" x14ac:dyDescent="0.15">
      <c r="A156" s="53">
        <f>Data!A156</f>
        <v>0</v>
      </c>
      <c r="B156" s="15">
        <f>Data!J156</f>
        <v>0</v>
      </c>
      <c r="C156" s="15">
        <f>Data!K156</f>
        <v>0</v>
      </c>
      <c r="D156" s="56">
        <f>IFERROR('R'!$B$17+('R'!$B$18*Work!E156)+('R'!$B$19*Work!H156),0)</f>
        <v>97.101741934422535</v>
      </c>
      <c r="E156" s="56">
        <f>IFERROR('R2'!$B$17+('R2'!$B$18*Data!Q156)+('R2'!$B$19*Data!R156)+('R2'!$B$20*Data!S156)+('R2'!$B$21*Work!D156)+('R2'!$B$22*Work!E156)+('R2'!$B$23*Work!H156),0)</f>
        <v>55.185718755819678</v>
      </c>
      <c r="F156" s="56">
        <f>IFERROR('R3'!$B$17+('R3'!$B$18*Work!E156)+('R3'!$B$19*Work!H156)+('R3'!$B$20*Data!Q156),0)</f>
        <v>73.586828569427553</v>
      </c>
      <c r="G156" s="56">
        <f>IFERROR('R4'!$B$17+('R4'!$B$18*Work!D156)+('R4'!$B$19*Work!E156)+('R4'!$B$20*Work!H156)+('R4'!$B$21*Data!Q156)+(P156*'R4'!$B$22)+(Data!S156*'R4'!$B$23)+(IsYoga!C156*'R4'!$B$24)+(IsWalking!B156*'R4'!$B$26)+(IsRunning!B156*'R4'!$B$27)+(IsYoga!D156*'R4'!$B$28)+(IsCourse!B156*'R4'!$B$30)+(IsCourse!C156*'R4'!$B$31),0)</f>
        <v>101.74876668333775</v>
      </c>
      <c r="H156" s="58">
        <f>IFERROR(ABS(D156-Data!J156)/Data!J156,0)</f>
        <v>0</v>
      </c>
      <c r="I156" s="58">
        <f>IFERROR(ABS(E156-Data!J156)/Data!J156,0)</f>
        <v>0</v>
      </c>
      <c r="J156" s="58">
        <f>IFERROR(ABS(F156-Data!J156)/Data!J156,0)</f>
        <v>0</v>
      </c>
      <c r="K156" s="58">
        <f>IFERROR(ABS(G156-Data!J156)/Data!J156,0)</f>
        <v>0</v>
      </c>
    </row>
    <row r="157" spans="1:11" x14ac:dyDescent="0.15">
      <c r="A157" s="53">
        <f>Data!A157</f>
        <v>0</v>
      </c>
      <c r="B157" s="15">
        <f>Data!J157</f>
        <v>0</v>
      </c>
      <c r="C157" s="15">
        <f>Data!K157</f>
        <v>0</v>
      </c>
      <c r="D157" s="56">
        <f>IFERROR('R'!$B$17+('R'!$B$18*Work!E157)+('R'!$B$19*Work!H157),0)</f>
        <v>97.101741934422535</v>
      </c>
      <c r="E157" s="56">
        <f>IFERROR('R2'!$B$17+('R2'!$B$18*Data!Q157)+('R2'!$B$19*Data!R157)+('R2'!$B$20*Data!S157)+('R2'!$B$21*Work!D157)+('R2'!$B$22*Work!E157)+('R2'!$B$23*Work!H157),0)</f>
        <v>55.185718755819678</v>
      </c>
      <c r="F157" s="56">
        <f>IFERROR('R3'!$B$17+('R3'!$B$18*Work!E157)+('R3'!$B$19*Work!H157)+('R3'!$B$20*Data!Q157),0)</f>
        <v>73.586828569427553</v>
      </c>
      <c r="G157" s="56">
        <f>IFERROR('R4'!$B$17+('R4'!$B$18*Work!D157)+('R4'!$B$19*Work!E157)+('R4'!$B$20*Work!H157)+('R4'!$B$21*Data!Q157)+(P157*'R4'!$B$22)+(Data!S157*'R4'!$B$23)+(IsYoga!C157*'R4'!$B$24)+(IsWalking!B157*'R4'!$B$26)+(IsRunning!B157*'R4'!$B$27)+(IsYoga!D157*'R4'!$B$28)+(IsCourse!B157*'R4'!$B$30)+(IsCourse!C157*'R4'!$B$31),0)</f>
        <v>101.74876668333775</v>
      </c>
      <c r="H157" s="58">
        <f>IFERROR(ABS(D157-Data!J157)/Data!J157,0)</f>
        <v>0</v>
      </c>
      <c r="I157" s="58">
        <f>IFERROR(ABS(E157-Data!J157)/Data!J157,0)</f>
        <v>0</v>
      </c>
      <c r="J157" s="58">
        <f>IFERROR(ABS(F157-Data!J157)/Data!J157,0)</f>
        <v>0</v>
      </c>
      <c r="K157" s="58">
        <f>IFERROR(ABS(G157-Data!J157)/Data!J157,0)</f>
        <v>0</v>
      </c>
    </row>
    <row r="158" spans="1:11" x14ac:dyDescent="0.15">
      <c r="A158" s="53">
        <f>Data!A158</f>
        <v>0</v>
      </c>
      <c r="B158" s="15">
        <f>Data!J158</f>
        <v>0</v>
      </c>
      <c r="C158" s="15">
        <f>Data!K158</f>
        <v>0</v>
      </c>
      <c r="D158" s="56">
        <f>IFERROR('R'!$B$17+('R'!$B$18*Work!E158)+('R'!$B$19*Work!H158),0)</f>
        <v>97.101741934422535</v>
      </c>
      <c r="E158" s="56">
        <f>IFERROR('R2'!$B$17+('R2'!$B$18*Data!Q158)+('R2'!$B$19*Data!R158)+('R2'!$B$20*Data!S158)+('R2'!$B$21*Work!D158)+('R2'!$B$22*Work!E158)+('R2'!$B$23*Work!H158),0)</f>
        <v>55.185718755819678</v>
      </c>
      <c r="F158" s="56">
        <f>IFERROR('R3'!$B$17+('R3'!$B$18*Work!E158)+('R3'!$B$19*Work!H158)+('R3'!$B$20*Data!Q158),0)</f>
        <v>73.586828569427553</v>
      </c>
      <c r="G158" s="56">
        <f>IFERROR('R4'!$B$17+('R4'!$B$18*Work!D158)+('R4'!$B$19*Work!E158)+('R4'!$B$20*Work!H158)+('R4'!$B$21*Data!Q158)+(P158*'R4'!$B$22)+(Data!S158*'R4'!$B$23)+(IsYoga!C158*'R4'!$B$24)+(IsWalking!B158*'R4'!$B$26)+(IsRunning!B158*'R4'!$B$27)+(IsYoga!D158*'R4'!$B$28)+(IsCourse!B158*'R4'!$B$30)+(IsCourse!C158*'R4'!$B$31),0)</f>
        <v>101.74876668333775</v>
      </c>
      <c r="H158" s="58">
        <f>IFERROR(ABS(D158-Data!J158)/Data!J158,0)</f>
        <v>0</v>
      </c>
      <c r="I158" s="58">
        <f>IFERROR(ABS(E158-Data!J158)/Data!J158,0)</f>
        <v>0</v>
      </c>
      <c r="J158" s="58">
        <f>IFERROR(ABS(F158-Data!J158)/Data!J158,0)</f>
        <v>0</v>
      </c>
      <c r="K158" s="58">
        <f>IFERROR(ABS(G158-Data!J158)/Data!J158,0)</f>
        <v>0</v>
      </c>
    </row>
    <row r="159" spans="1:11" x14ac:dyDescent="0.15">
      <c r="A159" s="53">
        <f>Data!A159</f>
        <v>0</v>
      </c>
      <c r="B159" s="15">
        <f>Data!J159</f>
        <v>0</v>
      </c>
      <c r="C159" s="15">
        <f>Data!K159</f>
        <v>0</v>
      </c>
      <c r="D159" s="56">
        <f>IFERROR('R'!$B$17+('R'!$B$18*Work!E159)+('R'!$B$19*Work!H159),0)</f>
        <v>97.101741934422535</v>
      </c>
      <c r="E159" s="56">
        <f>IFERROR('R2'!$B$17+('R2'!$B$18*Data!Q159)+('R2'!$B$19*Data!R159)+('R2'!$B$20*Data!S159)+('R2'!$B$21*Work!D159)+('R2'!$B$22*Work!E159)+('R2'!$B$23*Work!H159),0)</f>
        <v>55.185718755819678</v>
      </c>
      <c r="F159" s="56">
        <f>IFERROR('R3'!$B$17+('R3'!$B$18*Work!E159)+('R3'!$B$19*Work!H159)+('R3'!$B$20*Data!Q159),0)</f>
        <v>73.586828569427553</v>
      </c>
      <c r="G159" s="56">
        <f>IFERROR('R4'!$B$17+('R4'!$B$18*Work!D159)+('R4'!$B$19*Work!E159)+('R4'!$B$20*Work!H159)+('R4'!$B$21*Data!Q159)+(P159*'R4'!$B$22)+(Data!S159*'R4'!$B$23)+(IsYoga!C159*'R4'!$B$24)+(IsWalking!B159*'R4'!$B$26)+(IsRunning!B159*'R4'!$B$27)+(IsYoga!D159*'R4'!$B$28)+(IsCourse!B159*'R4'!$B$30)+(IsCourse!C159*'R4'!$B$31),0)</f>
        <v>101.74876668333775</v>
      </c>
      <c r="H159" s="58">
        <f>IFERROR(ABS(D159-Data!J159)/Data!J159,0)</f>
        <v>0</v>
      </c>
      <c r="I159" s="58">
        <f>IFERROR(ABS(E159-Data!J159)/Data!J159,0)</f>
        <v>0</v>
      </c>
      <c r="J159" s="58">
        <f>IFERROR(ABS(F159-Data!J159)/Data!J159,0)</f>
        <v>0</v>
      </c>
      <c r="K159" s="58">
        <f>IFERROR(ABS(G159-Data!J159)/Data!J159,0)</f>
        <v>0</v>
      </c>
    </row>
    <row r="160" spans="1:11" x14ac:dyDescent="0.15">
      <c r="A160" s="53">
        <f>Data!A160</f>
        <v>0</v>
      </c>
      <c r="B160" s="15">
        <f>Data!J160</f>
        <v>0</v>
      </c>
      <c r="C160" s="15">
        <f>Data!K160</f>
        <v>0</v>
      </c>
      <c r="D160" s="56">
        <f>IFERROR('R'!$B$17+('R'!$B$18*Work!E160)+('R'!$B$19*Work!H160),0)</f>
        <v>97.101741934422535</v>
      </c>
      <c r="E160" s="56">
        <f>IFERROR('R2'!$B$17+('R2'!$B$18*Data!Q160)+('R2'!$B$19*Data!R160)+('R2'!$B$20*Data!S160)+('R2'!$B$21*Work!D160)+('R2'!$B$22*Work!E160)+('R2'!$B$23*Work!H160),0)</f>
        <v>55.185718755819678</v>
      </c>
      <c r="F160" s="56">
        <f>IFERROR('R3'!$B$17+('R3'!$B$18*Work!E160)+('R3'!$B$19*Work!H160)+('R3'!$B$20*Data!Q160),0)</f>
        <v>73.586828569427553</v>
      </c>
      <c r="G160" s="56">
        <f>IFERROR('R4'!$B$17+('R4'!$B$18*Work!D160)+('R4'!$B$19*Work!E160)+('R4'!$B$20*Work!H160)+('R4'!$B$21*Data!Q160)+(P160*'R4'!$B$22)+(Data!S160*'R4'!$B$23)+(IsYoga!C160*'R4'!$B$24)+(IsWalking!B160*'R4'!$B$26)+(IsRunning!B160*'R4'!$B$27)+(IsYoga!D160*'R4'!$B$28)+(IsCourse!B160*'R4'!$B$30)+(IsCourse!C160*'R4'!$B$31),0)</f>
        <v>101.74876668333775</v>
      </c>
      <c r="H160" s="58">
        <f>IFERROR(ABS(D160-Data!J160)/Data!J160,0)</f>
        <v>0</v>
      </c>
      <c r="I160" s="58">
        <f>IFERROR(ABS(E160-Data!J160)/Data!J160,0)</f>
        <v>0</v>
      </c>
      <c r="J160" s="58">
        <f>IFERROR(ABS(F160-Data!J160)/Data!J160,0)</f>
        <v>0</v>
      </c>
      <c r="K160" s="58">
        <f>IFERROR(ABS(G160-Data!J160)/Data!J160,0)</f>
        <v>0</v>
      </c>
    </row>
    <row r="161" spans="1:11" x14ac:dyDescent="0.15">
      <c r="A161" s="53">
        <f>Data!A161</f>
        <v>0</v>
      </c>
      <c r="B161" s="15">
        <f>Data!J161</f>
        <v>0</v>
      </c>
      <c r="C161" s="15">
        <f>Data!K161</f>
        <v>0</v>
      </c>
      <c r="D161" s="56">
        <f>IFERROR('R'!$B$17+('R'!$B$18*Work!E161)+('R'!$B$19*Work!H161),0)</f>
        <v>97.101741934422535</v>
      </c>
      <c r="E161" s="56">
        <f>IFERROR('R2'!$B$17+('R2'!$B$18*Data!Q161)+('R2'!$B$19*Data!R161)+('R2'!$B$20*Data!S161)+('R2'!$B$21*Work!D161)+('R2'!$B$22*Work!E161)+('R2'!$B$23*Work!H161),0)</f>
        <v>55.185718755819678</v>
      </c>
      <c r="F161" s="56">
        <f>IFERROR('R3'!$B$17+('R3'!$B$18*Work!E161)+('R3'!$B$19*Work!H161)+('R3'!$B$20*Data!Q161),0)</f>
        <v>73.586828569427553</v>
      </c>
      <c r="G161" s="56">
        <f>IFERROR('R4'!$B$17+('R4'!$B$18*Work!D161)+('R4'!$B$19*Work!E161)+('R4'!$B$20*Work!H161)+('R4'!$B$21*Data!Q161)+(P161*'R4'!$B$22)+(Data!S161*'R4'!$B$23)+(IsYoga!C161*'R4'!$B$24)+(IsWalking!B161*'R4'!$B$26)+(IsRunning!B161*'R4'!$B$27)+(IsYoga!D161*'R4'!$B$28)+(IsCourse!B161*'R4'!$B$30)+(IsCourse!C161*'R4'!$B$31),0)</f>
        <v>101.74876668333775</v>
      </c>
      <c r="H161" s="58">
        <f>IFERROR(ABS(D161-Data!J161)/Data!J161,0)</f>
        <v>0</v>
      </c>
      <c r="I161" s="58">
        <f>IFERROR(ABS(E161-Data!J161)/Data!J161,0)</f>
        <v>0</v>
      </c>
      <c r="J161" s="58">
        <f>IFERROR(ABS(F161-Data!J161)/Data!J161,0)</f>
        <v>0</v>
      </c>
      <c r="K161" s="58">
        <f>IFERROR(ABS(G161-Data!J161)/Data!J161,0)</f>
        <v>0</v>
      </c>
    </row>
    <row r="162" spans="1:11" x14ac:dyDescent="0.15">
      <c r="A162" s="53">
        <f>Data!A162</f>
        <v>0</v>
      </c>
      <c r="B162" s="15">
        <f>Data!J162</f>
        <v>0</v>
      </c>
      <c r="C162" s="15">
        <f>Data!K162</f>
        <v>0</v>
      </c>
      <c r="D162" s="56">
        <f>IFERROR('R'!$B$17+('R'!$B$18*Work!E162)+('R'!$B$19*Work!H162),0)</f>
        <v>97.101741934422535</v>
      </c>
      <c r="E162" s="56">
        <f>IFERROR('R2'!$B$17+('R2'!$B$18*Data!Q162)+('R2'!$B$19*Data!R162)+('R2'!$B$20*Data!S162)+('R2'!$B$21*Work!D162)+('R2'!$B$22*Work!E162)+('R2'!$B$23*Work!H162),0)</f>
        <v>55.185718755819678</v>
      </c>
      <c r="F162" s="56">
        <f>IFERROR('R3'!$B$17+('R3'!$B$18*Work!E162)+('R3'!$B$19*Work!H162)+('R3'!$B$20*Data!Q162),0)</f>
        <v>73.586828569427553</v>
      </c>
      <c r="G162" s="56">
        <f>IFERROR('R4'!$B$17+('R4'!$B$18*Work!D162)+('R4'!$B$19*Work!E162)+('R4'!$B$20*Work!H162)+('R4'!$B$21*Data!Q162)+(P162*'R4'!$B$22)+(Data!S162*'R4'!$B$23)+(IsYoga!C162*'R4'!$B$24)+(IsWalking!B162*'R4'!$B$26)+(IsRunning!B162*'R4'!$B$27)+(IsYoga!D162*'R4'!$B$28)+(IsCourse!B162*'R4'!$B$30)+(IsCourse!C162*'R4'!$B$31),0)</f>
        <v>101.74876668333775</v>
      </c>
      <c r="H162" s="58">
        <f>IFERROR(ABS(D162-Data!J162)/Data!J162,0)</f>
        <v>0</v>
      </c>
      <c r="I162" s="58">
        <f>IFERROR(ABS(E162-Data!J162)/Data!J162,0)</f>
        <v>0</v>
      </c>
      <c r="J162" s="58">
        <f>IFERROR(ABS(F162-Data!J162)/Data!J162,0)</f>
        <v>0</v>
      </c>
      <c r="K162" s="58">
        <f>IFERROR(ABS(G162-Data!J162)/Data!J162,0)</f>
        <v>0</v>
      </c>
    </row>
    <row r="163" spans="1:11" x14ac:dyDescent="0.15">
      <c r="A163" s="53">
        <f>Data!A163</f>
        <v>0</v>
      </c>
      <c r="B163" s="15">
        <f>Data!J163</f>
        <v>0</v>
      </c>
      <c r="C163" s="15">
        <f>Data!K163</f>
        <v>0</v>
      </c>
      <c r="D163" s="56">
        <f>IFERROR('R'!$B$17+('R'!$B$18*Work!E163)+('R'!$B$19*Work!H163),0)</f>
        <v>97.101741934422535</v>
      </c>
      <c r="E163" s="56">
        <f>IFERROR('R2'!$B$17+('R2'!$B$18*Data!Q163)+('R2'!$B$19*Data!R163)+('R2'!$B$20*Data!S163)+('R2'!$B$21*Work!D163)+('R2'!$B$22*Work!E163)+('R2'!$B$23*Work!H163),0)</f>
        <v>55.185718755819678</v>
      </c>
      <c r="F163" s="56">
        <f>IFERROR('R3'!$B$17+('R3'!$B$18*Work!E163)+('R3'!$B$19*Work!H163)+('R3'!$B$20*Data!Q163),0)</f>
        <v>73.586828569427553</v>
      </c>
      <c r="G163" s="56">
        <f>IFERROR('R4'!$B$17+('R4'!$B$18*Work!D163)+('R4'!$B$19*Work!E163)+('R4'!$B$20*Work!H163)+('R4'!$B$21*Data!Q163)+(P163*'R4'!$B$22)+(Data!S163*'R4'!$B$23)+(IsYoga!C163*'R4'!$B$24)+(IsWalking!B163*'R4'!$B$26)+(IsRunning!B163*'R4'!$B$27)+(IsYoga!D163*'R4'!$B$28)+(IsCourse!B163*'R4'!$B$30)+(IsCourse!C163*'R4'!$B$31),0)</f>
        <v>101.74876668333775</v>
      </c>
      <c r="H163" s="58">
        <f>IFERROR(ABS(D163-Data!J163)/Data!J163,0)</f>
        <v>0</v>
      </c>
      <c r="I163" s="58">
        <f>IFERROR(ABS(E163-Data!J163)/Data!J163,0)</f>
        <v>0</v>
      </c>
      <c r="J163" s="58">
        <f>IFERROR(ABS(F163-Data!J163)/Data!J163,0)</f>
        <v>0</v>
      </c>
      <c r="K163" s="58">
        <f>IFERROR(ABS(G163-Data!J163)/Data!J163,0)</f>
        <v>0</v>
      </c>
    </row>
    <row r="164" spans="1:11" x14ac:dyDescent="0.15">
      <c r="A164" s="53">
        <f>Data!A164</f>
        <v>0</v>
      </c>
      <c r="B164" s="15">
        <f>Data!J164</f>
        <v>0</v>
      </c>
      <c r="C164" s="15">
        <f>Data!K164</f>
        <v>0</v>
      </c>
      <c r="D164" s="56">
        <f>IFERROR('R'!$B$17+('R'!$B$18*Work!E164)+('R'!$B$19*Work!H164),0)</f>
        <v>97.101741934422535</v>
      </c>
      <c r="E164" s="56">
        <f>IFERROR('R2'!$B$17+('R2'!$B$18*Data!Q164)+('R2'!$B$19*Data!R164)+('R2'!$B$20*Data!S164)+('R2'!$B$21*Work!D164)+('R2'!$B$22*Work!E164)+('R2'!$B$23*Work!H164),0)</f>
        <v>55.185718755819678</v>
      </c>
      <c r="F164" s="56">
        <f>IFERROR('R3'!$B$17+('R3'!$B$18*Work!E164)+('R3'!$B$19*Work!H164)+('R3'!$B$20*Data!Q164),0)</f>
        <v>73.586828569427553</v>
      </c>
      <c r="G164" s="56">
        <f>IFERROR('R4'!$B$17+('R4'!$B$18*Work!D164)+('R4'!$B$19*Work!E164)+('R4'!$B$20*Work!H164)+('R4'!$B$21*Data!Q164)+(P164*'R4'!$B$22)+(Data!S164*'R4'!$B$23)+(IsYoga!C164*'R4'!$B$24)+(IsWalking!B164*'R4'!$B$26)+(IsRunning!B164*'R4'!$B$27)+(IsYoga!D164*'R4'!$B$28)+(IsCourse!B164*'R4'!$B$30)+(IsCourse!C164*'R4'!$B$31),0)</f>
        <v>101.74876668333775</v>
      </c>
      <c r="H164" s="58">
        <f>IFERROR(ABS(D164-Data!J164)/Data!J164,0)</f>
        <v>0</v>
      </c>
      <c r="I164" s="58">
        <f>IFERROR(ABS(E164-Data!J164)/Data!J164,0)</f>
        <v>0</v>
      </c>
      <c r="J164" s="58">
        <f>IFERROR(ABS(F164-Data!J164)/Data!J164,0)</f>
        <v>0</v>
      </c>
      <c r="K164" s="58">
        <f>IFERROR(ABS(G164-Data!J164)/Data!J164,0)</f>
        <v>0</v>
      </c>
    </row>
    <row r="165" spans="1:11" x14ac:dyDescent="0.15">
      <c r="A165" s="53">
        <f>Data!A165</f>
        <v>0</v>
      </c>
      <c r="B165" s="15">
        <f>Data!J165</f>
        <v>0</v>
      </c>
      <c r="C165" s="15">
        <f>Data!K165</f>
        <v>0</v>
      </c>
      <c r="D165" s="56">
        <f>IFERROR('R'!$B$17+('R'!$B$18*Work!E165)+('R'!$B$19*Work!H165),0)</f>
        <v>97.101741934422535</v>
      </c>
      <c r="E165" s="56">
        <f>IFERROR('R2'!$B$17+('R2'!$B$18*Data!Q165)+('R2'!$B$19*Data!R165)+('R2'!$B$20*Data!S165)+('R2'!$B$21*Work!D165)+('R2'!$B$22*Work!E165)+('R2'!$B$23*Work!H165),0)</f>
        <v>55.185718755819678</v>
      </c>
      <c r="F165" s="56">
        <f>IFERROR('R3'!$B$17+('R3'!$B$18*Work!E165)+('R3'!$B$19*Work!H165)+('R3'!$B$20*Data!Q165),0)</f>
        <v>73.586828569427553</v>
      </c>
      <c r="G165" s="56">
        <f>IFERROR('R4'!$B$17+('R4'!$B$18*Work!D165)+('R4'!$B$19*Work!E165)+('R4'!$B$20*Work!H165)+('R4'!$B$21*Data!Q165)+(P165*'R4'!$B$22)+(Data!S165*'R4'!$B$23)+(IsYoga!C165*'R4'!$B$24)+(IsWalking!B165*'R4'!$B$26)+(IsRunning!B165*'R4'!$B$27)+(IsYoga!D165*'R4'!$B$28)+(IsCourse!B165*'R4'!$B$30)+(IsCourse!C165*'R4'!$B$31),0)</f>
        <v>101.74876668333775</v>
      </c>
      <c r="H165" s="58">
        <f>IFERROR(ABS(D165-Data!J165)/Data!J165,0)</f>
        <v>0</v>
      </c>
      <c r="I165" s="58">
        <f>IFERROR(ABS(E165-Data!J165)/Data!J165,0)</f>
        <v>0</v>
      </c>
      <c r="J165" s="58">
        <f>IFERROR(ABS(F165-Data!J165)/Data!J165,0)</f>
        <v>0</v>
      </c>
      <c r="K165" s="58">
        <f>IFERROR(ABS(G165-Data!J165)/Data!J165,0)</f>
        <v>0</v>
      </c>
    </row>
    <row r="166" spans="1:11" x14ac:dyDescent="0.15">
      <c r="A166" s="53">
        <f>Data!A166</f>
        <v>0</v>
      </c>
      <c r="B166" s="15">
        <f>Data!J166</f>
        <v>0</v>
      </c>
      <c r="C166" s="15">
        <f>Data!K166</f>
        <v>0</v>
      </c>
      <c r="D166" s="56">
        <f>IFERROR('R'!$B$17+('R'!$B$18*Work!E166)+('R'!$B$19*Work!H166),0)</f>
        <v>97.101741934422535</v>
      </c>
      <c r="E166" s="56">
        <f>IFERROR('R2'!$B$17+('R2'!$B$18*Data!Q166)+('R2'!$B$19*Data!R166)+('R2'!$B$20*Data!S166)+('R2'!$B$21*Work!D166)+('R2'!$B$22*Work!E166)+('R2'!$B$23*Work!H166),0)</f>
        <v>55.185718755819678</v>
      </c>
      <c r="F166" s="56">
        <f>IFERROR('R3'!$B$17+('R3'!$B$18*Work!E166)+('R3'!$B$19*Work!H166)+('R3'!$B$20*Data!Q166),0)</f>
        <v>73.586828569427553</v>
      </c>
      <c r="G166" s="56">
        <f>IFERROR('R4'!$B$17+('R4'!$B$18*Work!D166)+('R4'!$B$19*Work!E166)+('R4'!$B$20*Work!H166)+('R4'!$B$21*Data!Q166)+(P166*'R4'!$B$22)+(Data!S166*'R4'!$B$23)+(IsYoga!C166*'R4'!$B$24)+(IsWalking!B166*'R4'!$B$26)+(IsRunning!B166*'R4'!$B$27)+(IsYoga!D166*'R4'!$B$28)+(IsCourse!B166*'R4'!$B$30)+(IsCourse!C166*'R4'!$B$31),0)</f>
        <v>101.74876668333775</v>
      </c>
      <c r="H166" s="58">
        <f>IFERROR(ABS(D166-Data!J166)/Data!J166,0)</f>
        <v>0</v>
      </c>
      <c r="I166" s="58">
        <f>IFERROR(ABS(E166-Data!J166)/Data!J166,0)</f>
        <v>0</v>
      </c>
      <c r="J166" s="58">
        <f>IFERROR(ABS(F166-Data!J166)/Data!J166,0)</f>
        <v>0</v>
      </c>
      <c r="K166" s="58">
        <f>IFERROR(ABS(G166-Data!J166)/Data!J166,0)</f>
        <v>0</v>
      </c>
    </row>
    <row r="167" spans="1:11" x14ac:dyDescent="0.15">
      <c r="A167" s="53">
        <f>Data!A167</f>
        <v>0</v>
      </c>
      <c r="B167" s="15">
        <f>Data!J167</f>
        <v>0</v>
      </c>
      <c r="C167" s="15">
        <f>Data!K167</f>
        <v>0</v>
      </c>
      <c r="D167" s="56">
        <f>IFERROR('R'!$B$17+('R'!$B$18*Work!E167)+('R'!$B$19*Work!H167),0)</f>
        <v>97.101741934422535</v>
      </c>
      <c r="E167" s="56">
        <f>IFERROR('R2'!$B$17+('R2'!$B$18*Data!Q167)+('R2'!$B$19*Data!R167)+('R2'!$B$20*Data!S167)+('R2'!$B$21*Work!D167)+('R2'!$B$22*Work!E167)+('R2'!$B$23*Work!H167),0)</f>
        <v>55.185718755819678</v>
      </c>
      <c r="F167" s="56">
        <f>IFERROR('R3'!$B$17+('R3'!$B$18*Work!E167)+('R3'!$B$19*Work!H167)+('R3'!$B$20*Data!Q167),0)</f>
        <v>73.586828569427553</v>
      </c>
      <c r="G167" s="56">
        <f>IFERROR('R4'!$B$17+('R4'!$B$18*Work!D167)+('R4'!$B$19*Work!E167)+('R4'!$B$20*Work!H167)+('R4'!$B$21*Data!Q167)+(P167*'R4'!$B$22)+(Data!S167*'R4'!$B$23)+(IsYoga!C167*'R4'!$B$24)+(IsWalking!B167*'R4'!$B$26)+(IsRunning!B167*'R4'!$B$27)+(IsYoga!D167*'R4'!$B$28)+(IsCourse!B167*'R4'!$B$30)+(IsCourse!C167*'R4'!$B$31),0)</f>
        <v>101.74876668333775</v>
      </c>
      <c r="H167" s="58">
        <f>IFERROR(ABS(D167-Data!J167)/Data!J167,0)</f>
        <v>0</v>
      </c>
      <c r="I167" s="58">
        <f>IFERROR(ABS(E167-Data!J167)/Data!J167,0)</f>
        <v>0</v>
      </c>
      <c r="J167" s="58">
        <f>IFERROR(ABS(F167-Data!J167)/Data!J167,0)</f>
        <v>0</v>
      </c>
      <c r="K167" s="58">
        <f>IFERROR(ABS(G167-Data!J167)/Data!J167,0)</f>
        <v>0</v>
      </c>
    </row>
    <row r="168" spans="1:11" x14ac:dyDescent="0.15">
      <c r="A168" s="53">
        <f>Data!A168</f>
        <v>0</v>
      </c>
      <c r="B168" s="15">
        <f>Data!J168</f>
        <v>0</v>
      </c>
      <c r="C168" s="15">
        <f>Data!K168</f>
        <v>0</v>
      </c>
      <c r="D168" s="56">
        <f>IFERROR('R'!$B$17+('R'!$B$18*Work!E168)+('R'!$B$19*Work!H168),0)</f>
        <v>97.101741934422535</v>
      </c>
      <c r="E168" s="56">
        <f>IFERROR('R2'!$B$17+('R2'!$B$18*Data!Q168)+('R2'!$B$19*Data!R168)+('R2'!$B$20*Data!S168)+('R2'!$B$21*Work!D168)+('R2'!$B$22*Work!E168)+('R2'!$B$23*Work!H168),0)</f>
        <v>55.185718755819678</v>
      </c>
      <c r="F168" s="56">
        <f>IFERROR('R3'!$B$17+('R3'!$B$18*Work!E168)+('R3'!$B$19*Work!H168)+('R3'!$B$20*Data!Q168),0)</f>
        <v>73.586828569427553</v>
      </c>
      <c r="G168" s="56">
        <f>IFERROR('R4'!$B$17+('R4'!$B$18*Work!D168)+('R4'!$B$19*Work!E168)+('R4'!$B$20*Work!H168)+('R4'!$B$21*Data!Q168)+(P168*'R4'!$B$22)+(Data!S168*'R4'!$B$23)+(IsYoga!C168*'R4'!$B$24)+(IsWalking!B168*'R4'!$B$26)+(IsRunning!B168*'R4'!$B$27)+(IsYoga!D168*'R4'!$B$28)+(IsCourse!B168*'R4'!$B$30)+(IsCourse!C168*'R4'!$B$31),0)</f>
        <v>101.74876668333775</v>
      </c>
      <c r="H168" s="58">
        <f>IFERROR(ABS(D168-Data!J168)/Data!J168,0)</f>
        <v>0</v>
      </c>
      <c r="I168" s="58">
        <f>IFERROR(ABS(E168-Data!J168)/Data!J168,0)</f>
        <v>0</v>
      </c>
      <c r="J168" s="58">
        <f>IFERROR(ABS(F168-Data!J168)/Data!J168,0)</f>
        <v>0</v>
      </c>
      <c r="K168" s="58">
        <f>IFERROR(ABS(G168-Data!J168)/Data!J168,0)</f>
        <v>0</v>
      </c>
    </row>
    <row r="169" spans="1:11" x14ac:dyDescent="0.15">
      <c r="A169" s="53">
        <f>Data!A169</f>
        <v>0</v>
      </c>
      <c r="B169" s="15">
        <f>Data!J169</f>
        <v>0</v>
      </c>
      <c r="C169" s="15">
        <f>Data!K169</f>
        <v>0</v>
      </c>
      <c r="D169" s="56">
        <f>IFERROR('R'!$B$17+('R'!$B$18*Work!E169)+('R'!$B$19*Work!H169),0)</f>
        <v>97.101741934422535</v>
      </c>
      <c r="E169" s="56">
        <f>IFERROR('R2'!$B$17+('R2'!$B$18*Data!Q169)+('R2'!$B$19*Data!R169)+('R2'!$B$20*Data!S169)+('R2'!$B$21*Work!D169)+('R2'!$B$22*Work!E169)+('R2'!$B$23*Work!H169),0)</f>
        <v>55.185718755819678</v>
      </c>
      <c r="F169" s="56">
        <f>IFERROR('R3'!$B$17+('R3'!$B$18*Work!E169)+('R3'!$B$19*Work!H169)+('R3'!$B$20*Data!Q169),0)</f>
        <v>73.586828569427553</v>
      </c>
      <c r="G169" s="56">
        <f>IFERROR('R4'!$B$17+('R4'!$B$18*Work!D169)+('R4'!$B$19*Work!E169)+('R4'!$B$20*Work!H169)+('R4'!$B$21*Data!Q169)+(P169*'R4'!$B$22)+(Data!S169*'R4'!$B$23)+(IsYoga!C169*'R4'!$B$24)+(IsWalking!B169*'R4'!$B$26)+(IsRunning!B169*'R4'!$B$27)+(IsYoga!D169*'R4'!$B$28)+(IsCourse!B169*'R4'!$B$30)+(IsCourse!C169*'R4'!$B$31),0)</f>
        <v>101.74876668333775</v>
      </c>
      <c r="H169" s="58">
        <f>IFERROR(ABS(D169-Data!J169)/Data!J169,0)</f>
        <v>0</v>
      </c>
      <c r="I169" s="58">
        <f>IFERROR(ABS(E169-Data!J169)/Data!J169,0)</f>
        <v>0</v>
      </c>
      <c r="J169" s="58">
        <f>IFERROR(ABS(F169-Data!J169)/Data!J169,0)</f>
        <v>0</v>
      </c>
      <c r="K169" s="58">
        <f>IFERROR(ABS(G169-Data!J169)/Data!J169,0)</f>
        <v>0</v>
      </c>
    </row>
    <row r="170" spans="1:11" x14ac:dyDescent="0.15">
      <c r="A170" s="53">
        <f>Data!A170</f>
        <v>0</v>
      </c>
      <c r="B170" s="15">
        <f>Data!J170</f>
        <v>0</v>
      </c>
      <c r="C170" s="15">
        <f>Data!K170</f>
        <v>0</v>
      </c>
      <c r="D170" s="56">
        <f>IFERROR('R'!$B$17+('R'!$B$18*Work!E170)+('R'!$B$19*Work!H170),0)</f>
        <v>97.101741934422535</v>
      </c>
      <c r="E170" s="56">
        <f>IFERROR('R2'!$B$17+('R2'!$B$18*Data!Q170)+('R2'!$B$19*Data!R170)+('R2'!$B$20*Data!S170)+('R2'!$B$21*Work!D170)+('R2'!$B$22*Work!E170)+('R2'!$B$23*Work!H170),0)</f>
        <v>55.185718755819678</v>
      </c>
      <c r="F170" s="56">
        <f>IFERROR('R3'!$B$17+('R3'!$B$18*Work!E170)+('R3'!$B$19*Work!H170)+('R3'!$B$20*Data!Q170),0)</f>
        <v>73.586828569427553</v>
      </c>
      <c r="G170" s="56">
        <f>IFERROR('R4'!$B$17+('R4'!$B$18*Work!D170)+('R4'!$B$19*Work!E170)+('R4'!$B$20*Work!H170)+('R4'!$B$21*Data!Q170)+(P170*'R4'!$B$22)+(Data!S170*'R4'!$B$23)+(IsYoga!C170*'R4'!$B$24)+(IsWalking!B170*'R4'!$B$26)+(IsRunning!B170*'R4'!$B$27)+(IsYoga!D170*'R4'!$B$28)+(IsCourse!B170*'R4'!$B$30)+(IsCourse!C170*'R4'!$B$31),0)</f>
        <v>101.74876668333775</v>
      </c>
      <c r="H170" s="58">
        <f>IFERROR(ABS(D170-Data!J170)/Data!J170,0)</f>
        <v>0</v>
      </c>
      <c r="I170" s="58">
        <f>IFERROR(ABS(E170-Data!J170)/Data!J170,0)</f>
        <v>0</v>
      </c>
      <c r="J170" s="58">
        <f>IFERROR(ABS(F170-Data!J170)/Data!J170,0)</f>
        <v>0</v>
      </c>
      <c r="K170" s="58">
        <f>IFERROR(ABS(G170-Data!J170)/Data!J170,0)</f>
        <v>0</v>
      </c>
    </row>
    <row r="171" spans="1:11" x14ac:dyDescent="0.15">
      <c r="A171" s="53">
        <f>Data!A171</f>
        <v>0</v>
      </c>
      <c r="B171" s="15">
        <f>Data!J171</f>
        <v>0</v>
      </c>
      <c r="C171" s="15">
        <f>Data!K171</f>
        <v>0</v>
      </c>
      <c r="D171" s="56">
        <f>IFERROR('R'!$B$17+('R'!$B$18*Work!E171)+('R'!$B$19*Work!H171),0)</f>
        <v>97.101741934422535</v>
      </c>
      <c r="E171" s="56">
        <f>IFERROR('R2'!$B$17+('R2'!$B$18*Data!Q171)+('R2'!$B$19*Data!R171)+('R2'!$B$20*Data!S171)+('R2'!$B$21*Work!D171)+('R2'!$B$22*Work!E171)+('R2'!$B$23*Work!H171),0)</f>
        <v>55.185718755819678</v>
      </c>
      <c r="F171" s="56">
        <f>IFERROR('R3'!$B$17+('R3'!$B$18*Work!E171)+('R3'!$B$19*Work!H171)+('R3'!$B$20*Data!Q171),0)</f>
        <v>73.586828569427553</v>
      </c>
      <c r="G171" s="56">
        <f>IFERROR('R4'!$B$17+('R4'!$B$18*Work!D171)+('R4'!$B$19*Work!E171)+('R4'!$B$20*Work!H171)+('R4'!$B$21*Data!Q171)+(P171*'R4'!$B$22)+(Data!S171*'R4'!$B$23)+(IsYoga!C171*'R4'!$B$24)+(IsWalking!B171*'R4'!$B$26)+(IsRunning!B171*'R4'!$B$27)+(IsYoga!D171*'R4'!$B$28)+(IsCourse!B171*'R4'!$B$30)+(IsCourse!C171*'R4'!$B$31),0)</f>
        <v>101.74876668333775</v>
      </c>
      <c r="H171" s="58">
        <f>IFERROR(ABS(D171-Data!J171)/Data!J171,0)</f>
        <v>0</v>
      </c>
      <c r="I171" s="58">
        <f>IFERROR(ABS(E171-Data!J171)/Data!J171,0)</f>
        <v>0</v>
      </c>
      <c r="J171" s="58">
        <f>IFERROR(ABS(F171-Data!J171)/Data!J171,0)</f>
        <v>0</v>
      </c>
      <c r="K171" s="58">
        <f>IFERROR(ABS(G171-Data!J171)/Data!J171,0)</f>
        <v>0</v>
      </c>
    </row>
    <row r="172" spans="1:11" x14ac:dyDescent="0.15">
      <c r="A172" s="53">
        <f>Data!A172</f>
        <v>0</v>
      </c>
      <c r="B172" s="15">
        <f>Data!J172</f>
        <v>0</v>
      </c>
      <c r="C172" s="15">
        <f>Data!K172</f>
        <v>0</v>
      </c>
      <c r="D172" s="56">
        <f>IFERROR('R'!$B$17+('R'!$B$18*Work!E172)+('R'!$B$19*Work!H172),0)</f>
        <v>97.101741934422535</v>
      </c>
      <c r="E172" s="56">
        <f>IFERROR('R2'!$B$17+('R2'!$B$18*Data!Q172)+('R2'!$B$19*Data!R172)+('R2'!$B$20*Data!S172)+('R2'!$B$21*Work!D172)+('R2'!$B$22*Work!E172)+('R2'!$B$23*Work!H172),0)</f>
        <v>55.185718755819678</v>
      </c>
      <c r="F172" s="56">
        <f>IFERROR('R3'!$B$17+('R3'!$B$18*Work!E172)+('R3'!$B$19*Work!H172)+('R3'!$B$20*Data!Q172),0)</f>
        <v>73.586828569427553</v>
      </c>
      <c r="G172" s="56">
        <f>IFERROR('R4'!$B$17+('R4'!$B$18*Work!D172)+('R4'!$B$19*Work!E172)+('R4'!$B$20*Work!H172)+('R4'!$B$21*Data!Q172)+(P172*'R4'!$B$22)+(Data!S172*'R4'!$B$23)+(IsYoga!C172*'R4'!$B$24)+(IsWalking!B172*'R4'!$B$26)+(IsRunning!B172*'R4'!$B$27)+(IsYoga!D172*'R4'!$B$28)+(IsCourse!B172*'R4'!$B$30)+(IsCourse!C172*'R4'!$B$31),0)</f>
        <v>101.74876668333775</v>
      </c>
      <c r="H172" s="58">
        <f>IFERROR(ABS(D172-Data!J172)/Data!J172,0)</f>
        <v>0</v>
      </c>
      <c r="I172" s="58">
        <f>IFERROR(ABS(E172-Data!J172)/Data!J172,0)</f>
        <v>0</v>
      </c>
      <c r="J172" s="58">
        <f>IFERROR(ABS(F172-Data!J172)/Data!J172,0)</f>
        <v>0</v>
      </c>
      <c r="K172" s="58">
        <f>IFERROR(ABS(G172-Data!J172)/Data!J172,0)</f>
        <v>0</v>
      </c>
    </row>
    <row r="173" spans="1:11" x14ac:dyDescent="0.15">
      <c r="A173" s="53">
        <f>Data!A173</f>
        <v>0</v>
      </c>
      <c r="B173" s="15">
        <f>Data!J173</f>
        <v>0</v>
      </c>
      <c r="C173" s="15">
        <f>Data!K173</f>
        <v>0</v>
      </c>
      <c r="D173" s="56">
        <f>IFERROR('R'!$B$17+('R'!$B$18*Work!E173)+('R'!$B$19*Work!H173),0)</f>
        <v>97.101741934422535</v>
      </c>
      <c r="E173" s="56">
        <f>IFERROR('R2'!$B$17+('R2'!$B$18*Data!Q173)+('R2'!$B$19*Data!R173)+('R2'!$B$20*Data!S173)+('R2'!$B$21*Work!D173)+('R2'!$B$22*Work!E173)+('R2'!$B$23*Work!H173),0)</f>
        <v>55.185718755819678</v>
      </c>
      <c r="F173" s="56">
        <f>IFERROR('R3'!$B$17+('R3'!$B$18*Work!E173)+('R3'!$B$19*Work!H173)+('R3'!$B$20*Data!Q173),0)</f>
        <v>73.586828569427553</v>
      </c>
      <c r="G173" s="56">
        <f>IFERROR('R4'!$B$17+('R4'!$B$18*Work!D173)+('R4'!$B$19*Work!E173)+('R4'!$B$20*Work!H173)+('R4'!$B$21*Data!Q173)+(P173*'R4'!$B$22)+(Data!S173*'R4'!$B$23)+(IsYoga!C173*'R4'!$B$24)+(IsWalking!B173*'R4'!$B$26)+(IsRunning!B173*'R4'!$B$27)+(IsYoga!D173*'R4'!$B$28)+(IsCourse!B173*'R4'!$B$30)+(IsCourse!C173*'R4'!$B$31),0)</f>
        <v>101.74876668333775</v>
      </c>
      <c r="H173" s="58">
        <f>IFERROR(ABS(D173-Data!J173)/Data!J173,0)</f>
        <v>0</v>
      </c>
      <c r="I173" s="58">
        <f>IFERROR(ABS(E173-Data!J173)/Data!J173,0)</f>
        <v>0</v>
      </c>
      <c r="J173" s="58">
        <f>IFERROR(ABS(F173-Data!J173)/Data!J173,0)</f>
        <v>0</v>
      </c>
      <c r="K173" s="58">
        <f>IFERROR(ABS(G173-Data!J173)/Data!J173,0)</f>
        <v>0</v>
      </c>
    </row>
    <row r="174" spans="1:11" x14ac:dyDescent="0.15">
      <c r="A174" s="53">
        <f>Data!A174</f>
        <v>0</v>
      </c>
      <c r="B174" s="15">
        <f>Data!J174</f>
        <v>0</v>
      </c>
      <c r="C174" s="15">
        <f>Data!K174</f>
        <v>0</v>
      </c>
      <c r="D174" s="56">
        <f>IFERROR('R'!$B$17+('R'!$B$18*Work!E174)+('R'!$B$19*Work!H174),0)</f>
        <v>97.101741934422535</v>
      </c>
      <c r="E174" s="56">
        <f>IFERROR('R2'!$B$17+('R2'!$B$18*Data!Q174)+('R2'!$B$19*Data!R174)+('R2'!$B$20*Data!S174)+('R2'!$B$21*Work!D174)+('R2'!$B$22*Work!E174)+('R2'!$B$23*Work!H174),0)</f>
        <v>55.185718755819678</v>
      </c>
      <c r="F174" s="56">
        <f>IFERROR('R3'!$B$17+('R3'!$B$18*Work!E174)+('R3'!$B$19*Work!H174)+('R3'!$B$20*Data!Q174),0)</f>
        <v>73.586828569427553</v>
      </c>
      <c r="G174" s="56">
        <f>IFERROR('R4'!$B$17+('R4'!$B$18*Work!D174)+('R4'!$B$19*Work!E174)+('R4'!$B$20*Work!H174)+('R4'!$B$21*Data!Q174)+(P174*'R4'!$B$22)+(Data!S174*'R4'!$B$23)+(IsYoga!C174*'R4'!$B$24)+(IsWalking!B174*'R4'!$B$26)+(IsRunning!B174*'R4'!$B$27)+(IsYoga!D174*'R4'!$B$28)+(IsCourse!B174*'R4'!$B$30)+(IsCourse!C174*'R4'!$B$31),0)</f>
        <v>101.74876668333775</v>
      </c>
      <c r="H174" s="58">
        <f>IFERROR(ABS(D174-Data!J174)/Data!J174,0)</f>
        <v>0</v>
      </c>
      <c r="I174" s="58">
        <f>IFERROR(ABS(E174-Data!J174)/Data!J174,0)</f>
        <v>0</v>
      </c>
      <c r="J174" s="58">
        <f>IFERROR(ABS(F174-Data!J174)/Data!J174,0)</f>
        <v>0</v>
      </c>
      <c r="K174" s="58">
        <f>IFERROR(ABS(G174-Data!J174)/Data!J174,0)</f>
        <v>0</v>
      </c>
    </row>
    <row r="175" spans="1:11" x14ac:dyDescent="0.15">
      <c r="A175" s="53">
        <f>Data!A175</f>
        <v>0</v>
      </c>
      <c r="B175" s="15">
        <f>Data!J175</f>
        <v>0</v>
      </c>
      <c r="C175" s="15">
        <f>Data!K175</f>
        <v>0</v>
      </c>
      <c r="D175" s="56">
        <f>IFERROR('R'!$B$17+('R'!$B$18*Work!E175)+('R'!$B$19*Work!H175),0)</f>
        <v>97.101741934422535</v>
      </c>
      <c r="E175" s="56">
        <f>IFERROR('R2'!$B$17+('R2'!$B$18*Data!Q175)+('R2'!$B$19*Data!R175)+('R2'!$B$20*Data!S175)+('R2'!$B$21*Work!D175)+('R2'!$B$22*Work!E175)+('R2'!$B$23*Work!H175),0)</f>
        <v>55.185718755819678</v>
      </c>
      <c r="F175" s="56">
        <f>IFERROR('R3'!$B$17+('R3'!$B$18*Work!E175)+('R3'!$B$19*Work!H175)+('R3'!$B$20*Data!Q175),0)</f>
        <v>73.586828569427553</v>
      </c>
      <c r="G175" s="56">
        <f>IFERROR('R4'!$B$17+('R4'!$B$18*Work!D175)+('R4'!$B$19*Work!E175)+('R4'!$B$20*Work!H175)+('R4'!$B$21*Data!Q175)+(P175*'R4'!$B$22)+(Data!S175*'R4'!$B$23)+(IsYoga!C175*'R4'!$B$24)+(IsWalking!B175*'R4'!$B$26)+(IsRunning!B175*'R4'!$B$27)+(IsYoga!D175*'R4'!$B$28)+(IsCourse!B175*'R4'!$B$30)+(IsCourse!C175*'R4'!$B$31),0)</f>
        <v>101.74876668333775</v>
      </c>
      <c r="H175" s="58">
        <f>IFERROR(ABS(D175-Data!J175)/Data!J175,0)</f>
        <v>0</v>
      </c>
      <c r="I175" s="58">
        <f>IFERROR(ABS(E175-Data!J175)/Data!J175,0)</f>
        <v>0</v>
      </c>
      <c r="J175" s="58">
        <f>IFERROR(ABS(F175-Data!J175)/Data!J175,0)</f>
        <v>0</v>
      </c>
      <c r="K175" s="58">
        <f>IFERROR(ABS(G175-Data!J175)/Data!J175,0)</f>
        <v>0</v>
      </c>
    </row>
    <row r="176" spans="1:11" x14ac:dyDescent="0.15">
      <c r="A176" s="53">
        <f>Data!A176</f>
        <v>0</v>
      </c>
      <c r="B176" s="15">
        <f>Data!J176</f>
        <v>0</v>
      </c>
      <c r="C176" s="15">
        <f>Data!K176</f>
        <v>0</v>
      </c>
      <c r="D176" s="56">
        <f>IFERROR('R'!$B$17+('R'!$B$18*Work!E176)+('R'!$B$19*Work!H176),0)</f>
        <v>97.101741934422535</v>
      </c>
      <c r="E176" s="56">
        <f>IFERROR('R2'!$B$17+('R2'!$B$18*Data!Q176)+('R2'!$B$19*Data!R176)+('R2'!$B$20*Data!S176)+('R2'!$B$21*Work!D176)+('R2'!$B$22*Work!E176)+('R2'!$B$23*Work!H176),0)</f>
        <v>55.185718755819678</v>
      </c>
      <c r="F176" s="56">
        <f>IFERROR('R3'!$B$17+('R3'!$B$18*Work!E176)+('R3'!$B$19*Work!H176)+('R3'!$B$20*Data!Q176),0)</f>
        <v>73.586828569427553</v>
      </c>
      <c r="G176" s="56">
        <f>IFERROR('R4'!$B$17+('R4'!$B$18*Work!D176)+('R4'!$B$19*Work!E176)+('R4'!$B$20*Work!H176)+('R4'!$B$21*Data!Q176)+(P176*'R4'!$B$22)+(Data!S176*'R4'!$B$23)+(IsYoga!C176*'R4'!$B$24)+(IsWalking!B176*'R4'!$B$26)+(IsRunning!B176*'R4'!$B$27)+(IsYoga!D176*'R4'!$B$28)+(IsCourse!B176*'R4'!$B$30)+(IsCourse!C176*'R4'!$B$31),0)</f>
        <v>101.74876668333775</v>
      </c>
      <c r="H176" s="58">
        <f>IFERROR(ABS(D176-Data!J176)/Data!J176,0)</f>
        <v>0</v>
      </c>
      <c r="I176" s="58">
        <f>IFERROR(ABS(E176-Data!J176)/Data!J176,0)</f>
        <v>0</v>
      </c>
      <c r="J176" s="58">
        <f>IFERROR(ABS(F176-Data!J176)/Data!J176,0)</f>
        <v>0</v>
      </c>
      <c r="K176" s="58">
        <f>IFERROR(ABS(G176-Data!J176)/Data!J176,0)</f>
        <v>0</v>
      </c>
    </row>
    <row r="177" spans="1:11" x14ac:dyDescent="0.15">
      <c r="A177" s="53">
        <f>Data!A177</f>
        <v>0</v>
      </c>
      <c r="B177" s="15">
        <f>Data!J177</f>
        <v>0</v>
      </c>
      <c r="C177" s="15">
        <f>Data!K177</f>
        <v>0</v>
      </c>
      <c r="D177" s="56">
        <f>IFERROR('R'!$B$17+('R'!$B$18*Work!E177)+('R'!$B$19*Work!H177),0)</f>
        <v>97.101741934422535</v>
      </c>
      <c r="E177" s="56">
        <f>IFERROR('R2'!$B$17+('R2'!$B$18*Data!Q177)+('R2'!$B$19*Data!R177)+('R2'!$B$20*Data!S177)+('R2'!$B$21*Work!D177)+('R2'!$B$22*Work!E177)+('R2'!$B$23*Work!H177),0)</f>
        <v>55.185718755819678</v>
      </c>
      <c r="F177" s="56">
        <f>IFERROR('R3'!$B$17+('R3'!$B$18*Work!E177)+('R3'!$B$19*Work!H177)+('R3'!$B$20*Data!Q177),0)</f>
        <v>73.586828569427553</v>
      </c>
      <c r="G177" s="56">
        <f>IFERROR('R4'!$B$17+('R4'!$B$18*Work!D177)+('R4'!$B$19*Work!E177)+('R4'!$B$20*Work!H177)+('R4'!$B$21*Data!Q177)+(P177*'R4'!$B$22)+(Data!S177*'R4'!$B$23)+(IsYoga!C177*'R4'!$B$24)+(IsWalking!B177*'R4'!$B$26)+(IsRunning!B177*'R4'!$B$27)+(IsYoga!D177*'R4'!$B$28)+(IsCourse!B177*'R4'!$B$30)+(IsCourse!C177*'R4'!$B$31),0)</f>
        <v>101.74876668333775</v>
      </c>
      <c r="H177" s="58">
        <f>IFERROR(ABS(D177-Data!J177)/Data!J177,0)</f>
        <v>0</v>
      </c>
      <c r="I177" s="58">
        <f>IFERROR(ABS(E177-Data!J177)/Data!J177,0)</f>
        <v>0</v>
      </c>
      <c r="J177" s="58">
        <f>IFERROR(ABS(F177-Data!J177)/Data!J177,0)</f>
        <v>0</v>
      </c>
      <c r="K177" s="58">
        <f>IFERROR(ABS(G177-Data!J177)/Data!J177,0)</f>
        <v>0</v>
      </c>
    </row>
    <row r="178" spans="1:11" x14ac:dyDescent="0.15">
      <c r="A178" s="53">
        <f>Data!A178</f>
        <v>0</v>
      </c>
      <c r="B178" s="15">
        <f>Data!J178</f>
        <v>0</v>
      </c>
      <c r="C178" s="15">
        <f>Data!K178</f>
        <v>0</v>
      </c>
      <c r="D178" s="56">
        <f>IFERROR('R'!$B$17+('R'!$B$18*Work!E178)+('R'!$B$19*Work!H178),0)</f>
        <v>97.101741934422535</v>
      </c>
      <c r="E178" s="56">
        <f>IFERROR('R2'!$B$17+('R2'!$B$18*Data!Q178)+('R2'!$B$19*Data!R178)+('R2'!$B$20*Data!S178)+('R2'!$B$21*Work!D178)+('R2'!$B$22*Work!E178)+('R2'!$B$23*Work!H178),0)</f>
        <v>55.185718755819678</v>
      </c>
      <c r="F178" s="56">
        <f>IFERROR('R3'!$B$17+('R3'!$B$18*Work!E178)+('R3'!$B$19*Work!H178)+('R3'!$B$20*Data!Q178),0)</f>
        <v>73.586828569427553</v>
      </c>
      <c r="G178" s="56">
        <f>IFERROR('R4'!$B$17+('R4'!$B$18*Work!D178)+('R4'!$B$19*Work!E178)+('R4'!$B$20*Work!H178)+('R4'!$B$21*Data!Q178)+(P178*'R4'!$B$22)+(Data!S178*'R4'!$B$23)+(IsYoga!C178*'R4'!$B$24)+(IsWalking!B178*'R4'!$B$26)+(IsRunning!B178*'R4'!$B$27)+(IsYoga!D178*'R4'!$B$28)+(IsCourse!B178*'R4'!$B$30)+(IsCourse!C178*'R4'!$B$31),0)</f>
        <v>101.74876668333775</v>
      </c>
      <c r="H178" s="58">
        <f>IFERROR(ABS(D178-Data!J178)/Data!J178,0)</f>
        <v>0</v>
      </c>
      <c r="I178" s="58">
        <f>IFERROR(ABS(E178-Data!J178)/Data!J178,0)</f>
        <v>0</v>
      </c>
      <c r="J178" s="58">
        <f>IFERROR(ABS(F178-Data!J178)/Data!J178,0)</f>
        <v>0</v>
      </c>
      <c r="K178" s="58">
        <f>IFERROR(ABS(G178-Data!J178)/Data!J178,0)</f>
        <v>0</v>
      </c>
    </row>
    <row r="179" spans="1:11" x14ac:dyDescent="0.15">
      <c r="A179" s="53">
        <f>Data!A179</f>
        <v>0</v>
      </c>
      <c r="B179" s="15">
        <f>Data!J179</f>
        <v>0</v>
      </c>
      <c r="C179" s="15">
        <f>Data!K179</f>
        <v>0</v>
      </c>
      <c r="D179" s="56">
        <f>IFERROR('R'!$B$17+('R'!$B$18*Work!E179)+('R'!$B$19*Work!H179),0)</f>
        <v>97.101741934422535</v>
      </c>
      <c r="E179" s="56">
        <f>IFERROR('R2'!$B$17+('R2'!$B$18*Data!Q179)+('R2'!$B$19*Data!R179)+('R2'!$B$20*Data!S179)+('R2'!$B$21*Work!D179)+('R2'!$B$22*Work!E179)+('R2'!$B$23*Work!H179),0)</f>
        <v>55.185718755819678</v>
      </c>
      <c r="F179" s="56">
        <f>IFERROR('R3'!$B$17+('R3'!$B$18*Work!E179)+('R3'!$B$19*Work!H179)+('R3'!$B$20*Data!Q179),0)</f>
        <v>73.586828569427553</v>
      </c>
      <c r="G179" s="56">
        <f>IFERROR('R4'!$B$17+('R4'!$B$18*Work!D179)+('R4'!$B$19*Work!E179)+('R4'!$B$20*Work!H179)+('R4'!$B$21*Data!Q179)+(P179*'R4'!$B$22)+(Data!S179*'R4'!$B$23)+(IsYoga!C179*'R4'!$B$24)+(IsWalking!B179*'R4'!$B$26)+(IsRunning!B179*'R4'!$B$27)+(IsYoga!D179*'R4'!$B$28)+(IsCourse!B179*'R4'!$B$30)+(IsCourse!C179*'R4'!$B$31),0)</f>
        <v>101.74876668333775</v>
      </c>
      <c r="H179" s="58">
        <f>IFERROR(ABS(D179-Data!J179)/Data!J179,0)</f>
        <v>0</v>
      </c>
      <c r="I179" s="58">
        <f>IFERROR(ABS(E179-Data!J179)/Data!J179,0)</f>
        <v>0</v>
      </c>
      <c r="J179" s="58">
        <f>IFERROR(ABS(F179-Data!J179)/Data!J179,0)</f>
        <v>0</v>
      </c>
      <c r="K179" s="58">
        <f>IFERROR(ABS(G179-Data!J179)/Data!J179,0)</f>
        <v>0</v>
      </c>
    </row>
    <row r="180" spans="1:11" x14ac:dyDescent="0.15">
      <c r="A180" s="53">
        <f>Data!A180</f>
        <v>0</v>
      </c>
      <c r="B180" s="15">
        <f>Data!J180</f>
        <v>0</v>
      </c>
      <c r="C180" s="15">
        <f>Data!K180</f>
        <v>0</v>
      </c>
      <c r="D180" s="56">
        <f>IFERROR('R'!$B$17+('R'!$B$18*Work!E180)+('R'!$B$19*Work!H180),0)</f>
        <v>97.101741934422535</v>
      </c>
      <c r="E180" s="56">
        <f>IFERROR('R2'!$B$17+('R2'!$B$18*Data!Q180)+('R2'!$B$19*Data!R180)+('R2'!$B$20*Data!S180)+('R2'!$B$21*Work!D180)+('R2'!$B$22*Work!E180)+('R2'!$B$23*Work!H180),0)</f>
        <v>55.185718755819678</v>
      </c>
      <c r="F180" s="56">
        <f>IFERROR('R3'!$B$17+('R3'!$B$18*Work!E180)+('R3'!$B$19*Work!H180)+('R3'!$B$20*Data!Q180),0)</f>
        <v>73.586828569427553</v>
      </c>
      <c r="G180" s="56">
        <f>IFERROR('R4'!$B$17+('R4'!$B$18*Work!D180)+('R4'!$B$19*Work!E180)+('R4'!$B$20*Work!H180)+('R4'!$B$21*Data!Q180)+(P180*'R4'!$B$22)+(Data!S180*'R4'!$B$23)+(IsYoga!C180*'R4'!$B$24)+(IsWalking!B180*'R4'!$B$26)+(IsRunning!B180*'R4'!$B$27)+(IsYoga!D180*'R4'!$B$28)+(IsCourse!B180*'R4'!$B$30)+(IsCourse!C180*'R4'!$B$31),0)</f>
        <v>101.74876668333775</v>
      </c>
      <c r="H180" s="58">
        <f>IFERROR(ABS(D180-Data!J180)/Data!J180,0)</f>
        <v>0</v>
      </c>
      <c r="I180" s="58">
        <f>IFERROR(ABS(E180-Data!J180)/Data!J180,0)</f>
        <v>0</v>
      </c>
      <c r="J180" s="58">
        <f>IFERROR(ABS(F180-Data!J180)/Data!J180,0)</f>
        <v>0</v>
      </c>
      <c r="K180" s="58">
        <f>IFERROR(ABS(G180-Data!J180)/Data!J180,0)</f>
        <v>0</v>
      </c>
    </row>
    <row r="181" spans="1:11" x14ac:dyDescent="0.15">
      <c r="A181" s="53">
        <f>Data!A181</f>
        <v>0</v>
      </c>
      <c r="B181" s="15">
        <f>Data!J181</f>
        <v>0</v>
      </c>
      <c r="C181" s="15">
        <f>Data!K181</f>
        <v>0</v>
      </c>
      <c r="D181" s="56">
        <f>IFERROR('R'!$B$17+('R'!$B$18*Work!E181)+('R'!$B$19*Work!H181),0)</f>
        <v>97.101741934422535</v>
      </c>
      <c r="E181" s="56">
        <f>IFERROR('R2'!$B$17+('R2'!$B$18*Data!Q181)+('R2'!$B$19*Data!R181)+('R2'!$B$20*Data!S181)+('R2'!$B$21*Work!D181)+('R2'!$B$22*Work!E181)+('R2'!$B$23*Work!H181),0)</f>
        <v>55.185718755819678</v>
      </c>
      <c r="F181" s="56">
        <f>IFERROR('R3'!$B$17+('R3'!$B$18*Work!E181)+('R3'!$B$19*Work!H181)+('R3'!$B$20*Data!Q181),0)</f>
        <v>73.586828569427553</v>
      </c>
      <c r="G181" s="56">
        <f>IFERROR('R4'!$B$17+('R4'!$B$18*Work!D181)+('R4'!$B$19*Work!E181)+('R4'!$B$20*Work!H181)+('R4'!$B$21*Data!Q181)+(P181*'R4'!$B$22)+(Data!S181*'R4'!$B$23)+(IsYoga!C181*'R4'!$B$24)+(IsWalking!B181*'R4'!$B$26)+(IsRunning!B181*'R4'!$B$27)+(IsYoga!D181*'R4'!$B$28)+(IsCourse!B181*'R4'!$B$30)+(IsCourse!C181*'R4'!$B$31),0)</f>
        <v>101.74876668333775</v>
      </c>
      <c r="H181" s="58">
        <f>IFERROR(ABS(D181-Data!J181)/Data!J181,0)</f>
        <v>0</v>
      </c>
      <c r="I181" s="58">
        <f>IFERROR(ABS(E181-Data!J181)/Data!J181,0)</f>
        <v>0</v>
      </c>
      <c r="J181" s="58">
        <f>IFERROR(ABS(F181-Data!J181)/Data!J181,0)</f>
        <v>0</v>
      </c>
      <c r="K181" s="58">
        <f>IFERROR(ABS(G181-Data!J181)/Data!J181,0)</f>
        <v>0</v>
      </c>
    </row>
    <row r="182" spans="1:11" x14ac:dyDescent="0.15">
      <c r="A182" s="53">
        <f>Data!A182</f>
        <v>0</v>
      </c>
      <c r="B182" s="15">
        <f>Data!J182</f>
        <v>0</v>
      </c>
      <c r="C182" s="15">
        <f>Data!K182</f>
        <v>0</v>
      </c>
      <c r="D182" s="56">
        <f>IFERROR('R'!$B$17+('R'!$B$18*Work!E182)+('R'!$B$19*Work!H182),0)</f>
        <v>97.101741934422535</v>
      </c>
      <c r="E182" s="56">
        <f>IFERROR('R2'!$B$17+('R2'!$B$18*Data!Q182)+('R2'!$B$19*Data!R182)+('R2'!$B$20*Data!S182)+('R2'!$B$21*Work!D182)+('R2'!$B$22*Work!E182)+('R2'!$B$23*Work!H182),0)</f>
        <v>55.185718755819678</v>
      </c>
      <c r="F182" s="56">
        <f>IFERROR('R3'!$B$17+('R3'!$B$18*Work!E182)+('R3'!$B$19*Work!H182)+('R3'!$B$20*Data!Q182),0)</f>
        <v>73.586828569427553</v>
      </c>
      <c r="G182" s="56">
        <f>IFERROR('R4'!$B$17+('R4'!$B$18*Work!D182)+('R4'!$B$19*Work!E182)+('R4'!$B$20*Work!H182)+('R4'!$B$21*Data!Q182)+(P182*'R4'!$B$22)+(Data!S182*'R4'!$B$23)+(IsYoga!C182*'R4'!$B$24)+(IsWalking!B182*'R4'!$B$26)+(IsRunning!B182*'R4'!$B$27)+(IsYoga!D182*'R4'!$B$28)+(IsCourse!B182*'R4'!$B$30)+(IsCourse!C182*'R4'!$B$31),0)</f>
        <v>101.74876668333775</v>
      </c>
      <c r="H182" s="58">
        <f>IFERROR(ABS(D182-Data!J182)/Data!J182,0)</f>
        <v>0</v>
      </c>
      <c r="I182" s="58">
        <f>IFERROR(ABS(E182-Data!J182)/Data!J182,0)</f>
        <v>0</v>
      </c>
      <c r="J182" s="58">
        <f>IFERROR(ABS(F182-Data!J182)/Data!J182,0)</f>
        <v>0</v>
      </c>
      <c r="K182" s="58">
        <f>IFERROR(ABS(G182-Data!J182)/Data!J182,0)</f>
        <v>0</v>
      </c>
    </row>
    <row r="183" spans="1:11" x14ac:dyDescent="0.15">
      <c r="A183" s="53">
        <f>Data!A183</f>
        <v>0</v>
      </c>
      <c r="B183" s="15">
        <f>Data!J183</f>
        <v>0</v>
      </c>
      <c r="C183" s="15">
        <f>Data!K183</f>
        <v>0</v>
      </c>
      <c r="D183" s="56">
        <f>IFERROR('R'!$B$17+('R'!$B$18*Work!E183)+('R'!$B$19*Work!H183),0)</f>
        <v>97.101741934422535</v>
      </c>
      <c r="E183" s="56">
        <f>IFERROR('R2'!$B$17+('R2'!$B$18*Data!Q183)+('R2'!$B$19*Data!R183)+('R2'!$B$20*Data!S183)+('R2'!$B$21*Work!D183)+('R2'!$B$22*Work!E183)+('R2'!$B$23*Work!H183),0)</f>
        <v>55.185718755819678</v>
      </c>
      <c r="F183" s="56">
        <f>IFERROR('R3'!$B$17+('R3'!$B$18*Work!E183)+('R3'!$B$19*Work!H183)+('R3'!$B$20*Data!Q183),0)</f>
        <v>73.586828569427553</v>
      </c>
      <c r="G183" s="56">
        <f>IFERROR('R4'!$B$17+('R4'!$B$18*Work!D183)+('R4'!$B$19*Work!E183)+('R4'!$B$20*Work!H183)+('R4'!$B$21*Data!Q183)+(P183*'R4'!$B$22)+(Data!S183*'R4'!$B$23)+(IsYoga!C183*'R4'!$B$24)+(IsWalking!B183*'R4'!$B$26)+(IsRunning!B183*'R4'!$B$27)+(IsYoga!D183*'R4'!$B$28)+(IsCourse!B183*'R4'!$B$30)+(IsCourse!C183*'R4'!$B$31),0)</f>
        <v>101.74876668333775</v>
      </c>
      <c r="H183" s="58">
        <f>IFERROR(ABS(D183-Data!J183)/Data!J183,0)</f>
        <v>0</v>
      </c>
      <c r="I183" s="58">
        <f>IFERROR(ABS(E183-Data!J183)/Data!J183,0)</f>
        <v>0</v>
      </c>
      <c r="J183" s="58">
        <f>IFERROR(ABS(F183-Data!J183)/Data!J183,0)</f>
        <v>0</v>
      </c>
      <c r="K183" s="58">
        <f>IFERROR(ABS(G183-Data!J183)/Data!J183,0)</f>
        <v>0</v>
      </c>
    </row>
    <row r="184" spans="1:11" x14ac:dyDescent="0.15">
      <c r="A184" s="53">
        <f>Data!A184</f>
        <v>0</v>
      </c>
      <c r="B184" s="15">
        <f>Data!J184</f>
        <v>0</v>
      </c>
      <c r="C184" s="15">
        <f>Data!K184</f>
        <v>0</v>
      </c>
      <c r="D184" s="56">
        <f>IFERROR('R'!$B$17+('R'!$B$18*Work!E184)+('R'!$B$19*Work!H184),0)</f>
        <v>97.101741934422535</v>
      </c>
      <c r="E184" s="56">
        <f>IFERROR('R2'!$B$17+('R2'!$B$18*Data!Q184)+('R2'!$B$19*Data!R184)+('R2'!$B$20*Data!S184)+('R2'!$B$21*Work!D184)+('R2'!$B$22*Work!E184)+('R2'!$B$23*Work!H184),0)</f>
        <v>55.185718755819678</v>
      </c>
      <c r="F184" s="56">
        <f>IFERROR('R3'!$B$17+('R3'!$B$18*Work!E184)+('R3'!$B$19*Work!H184)+('R3'!$B$20*Data!Q184),0)</f>
        <v>73.586828569427553</v>
      </c>
      <c r="G184" s="56">
        <f>IFERROR('R4'!$B$17+('R4'!$B$18*Work!D184)+('R4'!$B$19*Work!E184)+('R4'!$B$20*Work!H184)+('R4'!$B$21*Data!Q184)+(P184*'R4'!$B$22)+(Data!S184*'R4'!$B$23)+(IsYoga!C184*'R4'!$B$24)+(IsWalking!B184*'R4'!$B$26)+(IsRunning!B184*'R4'!$B$27)+(IsYoga!D184*'R4'!$B$28)+(IsCourse!B184*'R4'!$B$30)+(IsCourse!C184*'R4'!$B$31),0)</f>
        <v>101.74876668333775</v>
      </c>
      <c r="H184" s="58">
        <f>IFERROR(ABS(D184-Data!J184)/Data!J184,0)</f>
        <v>0</v>
      </c>
      <c r="I184" s="58">
        <f>IFERROR(ABS(E184-Data!J184)/Data!J184,0)</f>
        <v>0</v>
      </c>
      <c r="J184" s="58">
        <f>IFERROR(ABS(F184-Data!J184)/Data!J184,0)</f>
        <v>0</v>
      </c>
      <c r="K184" s="58">
        <f>IFERROR(ABS(G184-Data!J184)/Data!J184,0)</f>
        <v>0</v>
      </c>
    </row>
    <row r="185" spans="1:11" x14ac:dyDescent="0.15">
      <c r="A185" s="53">
        <f>Data!A185</f>
        <v>0</v>
      </c>
      <c r="B185" s="15">
        <f>Data!J185</f>
        <v>0</v>
      </c>
      <c r="C185" s="15">
        <f>Data!K185</f>
        <v>0</v>
      </c>
      <c r="D185" s="56">
        <f>IFERROR('R'!$B$17+('R'!$B$18*Work!E185)+('R'!$B$19*Work!H185),0)</f>
        <v>97.101741934422535</v>
      </c>
      <c r="E185" s="56">
        <f>IFERROR('R2'!$B$17+('R2'!$B$18*Data!Q185)+('R2'!$B$19*Data!R185)+('R2'!$B$20*Data!S185)+('R2'!$B$21*Work!D185)+('R2'!$B$22*Work!E185)+('R2'!$B$23*Work!H185),0)</f>
        <v>55.185718755819678</v>
      </c>
      <c r="F185" s="56">
        <f>IFERROR('R3'!$B$17+('R3'!$B$18*Work!E185)+('R3'!$B$19*Work!H185)+('R3'!$B$20*Data!Q185),0)</f>
        <v>73.586828569427553</v>
      </c>
      <c r="G185" s="56">
        <f>IFERROR('R4'!$B$17+('R4'!$B$18*Work!D185)+('R4'!$B$19*Work!E185)+('R4'!$B$20*Work!H185)+('R4'!$B$21*Data!Q185)+(P185*'R4'!$B$22)+(Data!S185*'R4'!$B$23)+(IsYoga!C185*'R4'!$B$24)+(IsWalking!B185*'R4'!$B$26)+(IsRunning!B185*'R4'!$B$27)+(IsYoga!D185*'R4'!$B$28)+(IsCourse!B185*'R4'!$B$30)+(IsCourse!C185*'R4'!$B$31),0)</f>
        <v>101.74876668333775</v>
      </c>
      <c r="H185" s="58">
        <f>IFERROR(ABS(D185-Data!J185)/Data!J185,0)</f>
        <v>0</v>
      </c>
      <c r="I185" s="58">
        <f>IFERROR(ABS(E185-Data!J185)/Data!J185,0)</f>
        <v>0</v>
      </c>
      <c r="J185" s="58">
        <f>IFERROR(ABS(F185-Data!J185)/Data!J185,0)</f>
        <v>0</v>
      </c>
      <c r="K185" s="58">
        <f>IFERROR(ABS(G185-Data!J185)/Data!J185,0)</f>
        <v>0</v>
      </c>
    </row>
    <row r="186" spans="1:11" x14ac:dyDescent="0.15">
      <c r="A186" s="53">
        <f>Data!A186</f>
        <v>0</v>
      </c>
      <c r="B186" s="15">
        <f>Data!J186</f>
        <v>0</v>
      </c>
      <c r="C186" s="15">
        <f>Data!K186</f>
        <v>0</v>
      </c>
      <c r="D186" s="56">
        <f>IFERROR('R'!$B$17+('R'!$B$18*Work!E186)+('R'!$B$19*Work!H186),0)</f>
        <v>97.101741934422535</v>
      </c>
      <c r="E186" s="56">
        <f>IFERROR('R2'!$B$17+('R2'!$B$18*Data!Q186)+('R2'!$B$19*Data!R186)+('R2'!$B$20*Data!S186)+('R2'!$B$21*Work!D186)+('R2'!$B$22*Work!E186)+('R2'!$B$23*Work!H186),0)</f>
        <v>55.185718755819678</v>
      </c>
      <c r="F186" s="56">
        <f>IFERROR('R3'!$B$17+('R3'!$B$18*Work!E186)+('R3'!$B$19*Work!H186)+('R3'!$B$20*Data!Q186),0)</f>
        <v>73.586828569427553</v>
      </c>
      <c r="G186" s="56">
        <f>IFERROR('R4'!$B$17+('R4'!$B$18*Work!D186)+('R4'!$B$19*Work!E186)+('R4'!$B$20*Work!H186)+('R4'!$B$21*Data!Q186)+(P186*'R4'!$B$22)+(Data!S186*'R4'!$B$23)+(IsYoga!C186*'R4'!$B$24)+(IsWalking!B186*'R4'!$B$26)+(IsRunning!B186*'R4'!$B$27)+(IsYoga!D186*'R4'!$B$28)+(IsCourse!B186*'R4'!$B$30)+(IsCourse!C186*'R4'!$B$31),0)</f>
        <v>101.74876668333775</v>
      </c>
      <c r="H186" s="58">
        <f>IFERROR(ABS(D186-Data!J186)/Data!J186,0)</f>
        <v>0</v>
      </c>
      <c r="I186" s="58">
        <f>IFERROR(ABS(E186-Data!J186)/Data!J186,0)</f>
        <v>0</v>
      </c>
      <c r="J186" s="58">
        <f>IFERROR(ABS(F186-Data!J186)/Data!J186,0)</f>
        <v>0</v>
      </c>
      <c r="K186" s="58">
        <f>IFERROR(ABS(G186-Data!J186)/Data!J186,0)</f>
        <v>0</v>
      </c>
    </row>
    <row r="187" spans="1:11" x14ac:dyDescent="0.15">
      <c r="A187" s="53">
        <f>Data!A187</f>
        <v>0</v>
      </c>
      <c r="B187" s="15">
        <f>Data!J187</f>
        <v>0</v>
      </c>
      <c r="C187" s="15">
        <f>Data!K187</f>
        <v>0</v>
      </c>
      <c r="D187" s="56">
        <f>IFERROR('R'!$B$17+('R'!$B$18*Work!E187)+('R'!$B$19*Work!H187),0)</f>
        <v>97.101741934422535</v>
      </c>
      <c r="E187" s="56">
        <f>IFERROR('R2'!$B$17+('R2'!$B$18*Data!Q187)+('R2'!$B$19*Data!R187)+('R2'!$B$20*Data!S187)+('R2'!$B$21*Work!D187)+('R2'!$B$22*Work!E187)+('R2'!$B$23*Work!H187),0)</f>
        <v>55.185718755819678</v>
      </c>
      <c r="F187" s="56">
        <f>IFERROR('R3'!$B$17+('R3'!$B$18*Work!E187)+('R3'!$B$19*Work!H187)+('R3'!$B$20*Data!Q187),0)</f>
        <v>73.586828569427553</v>
      </c>
      <c r="G187" s="56">
        <f>IFERROR('R4'!$B$17+('R4'!$B$18*Work!D187)+('R4'!$B$19*Work!E187)+('R4'!$B$20*Work!H187)+('R4'!$B$21*Data!Q187)+(P187*'R4'!$B$22)+(Data!S187*'R4'!$B$23)+(IsYoga!C187*'R4'!$B$24)+(IsWalking!B187*'R4'!$B$26)+(IsRunning!B187*'R4'!$B$27)+(IsYoga!D187*'R4'!$B$28)+(IsCourse!B187*'R4'!$B$30)+(IsCourse!C187*'R4'!$B$31),0)</f>
        <v>101.74876668333775</v>
      </c>
      <c r="H187" s="58">
        <f>IFERROR(ABS(D187-Data!J187)/Data!J187,0)</f>
        <v>0</v>
      </c>
      <c r="I187" s="58">
        <f>IFERROR(ABS(E187-Data!J187)/Data!J187,0)</f>
        <v>0</v>
      </c>
      <c r="J187" s="58">
        <f>IFERROR(ABS(F187-Data!J187)/Data!J187,0)</f>
        <v>0</v>
      </c>
      <c r="K187" s="58">
        <f>IFERROR(ABS(G187-Data!J187)/Data!J187,0)</f>
        <v>0</v>
      </c>
    </row>
    <row r="188" spans="1:11" x14ac:dyDescent="0.15">
      <c r="A188" s="53">
        <f>Data!A188</f>
        <v>0</v>
      </c>
      <c r="B188" s="15">
        <f>Data!J188</f>
        <v>0</v>
      </c>
      <c r="C188" s="15">
        <f>Data!K188</f>
        <v>0</v>
      </c>
      <c r="D188" s="56">
        <f>IFERROR('R'!$B$17+('R'!$B$18*Work!E188)+('R'!$B$19*Work!H188),0)</f>
        <v>97.101741934422535</v>
      </c>
      <c r="E188" s="56">
        <f>IFERROR('R2'!$B$17+('R2'!$B$18*Data!Q188)+('R2'!$B$19*Data!R188)+('R2'!$B$20*Data!S188)+('R2'!$B$21*Work!D188)+('R2'!$B$22*Work!E188)+('R2'!$B$23*Work!H188),0)</f>
        <v>55.185718755819678</v>
      </c>
      <c r="F188" s="56">
        <f>IFERROR('R3'!$B$17+('R3'!$B$18*Work!E188)+('R3'!$B$19*Work!H188)+('R3'!$B$20*Data!Q188),0)</f>
        <v>73.586828569427553</v>
      </c>
      <c r="G188" s="56">
        <f>IFERROR('R4'!$B$17+('R4'!$B$18*Work!D188)+('R4'!$B$19*Work!E188)+('R4'!$B$20*Work!H188)+('R4'!$B$21*Data!Q188)+(P188*'R4'!$B$22)+(Data!S188*'R4'!$B$23)+(IsYoga!C188*'R4'!$B$24)+(IsWalking!B188*'R4'!$B$26)+(IsRunning!B188*'R4'!$B$27)+(IsYoga!D188*'R4'!$B$28)+(IsCourse!B188*'R4'!$B$30)+(IsCourse!C188*'R4'!$B$31),0)</f>
        <v>101.74876668333775</v>
      </c>
      <c r="H188" s="58">
        <f>IFERROR(ABS(D188-Data!J188)/Data!J188,0)</f>
        <v>0</v>
      </c>
      <c r="I188" s="58">
        <f>IFERROR(ABS(E188-Data!J188)/Data!J188,0)</f>
        <v>0</v>
      </c>
      <c r="J188" s="58">
        <f>IFERROR(ABS(F188-Data!J188)/Data!J188,0)</f>
        <v>0</v>
      </c>
      <c r="K188" s="58">
        <f>IFERROR(ABS(G188-Data!J188)/Data!J188,0)</f>
        <v>0</v>
      </c>
    </row>
    <row r="189" spans="1:11" x14ac:dyDescent="0.15">
      <c r="A189" s="53">
        <f>Data!A189</f>
        <v>0</v>
      </c>
      <c r="B189" s="15">
        <f>Data!J189</f>
        <v>0</v>
      </c>
      <c r="C189" s="15">
        <f>Data!K189</f>
        <v>0</v>
      </c>
      <c r="D189" s="56">
        <f>IFERROR('R'!$B$17+('R'!$B$18*Work!E189)+('R'!$B$19*Work!H189),0)</f>
        <v>97.101741934422535</v>
      </c>
      <c r="E189" s="56">
        <f>IFERROR('R2'!$B$17+('R2'!$B$18*Data!Q189)+('R2'!$B$19*Data!R189)+('R2'!$B$20*Data!S189)+('R2'!$B$21*Work!D189)+('R2'!$B$22*Work!E189)+('R2'!$B$23*Work!H189),0)</f>
        <v>55.185718755819678</v>
      </c>
      <c r="F189" s="56">
        <f>IFERROR('R3'!$B$17+('R3'!$B$18*Work!E189)+('R3'!$B$19*Work!H189)+('R3'!$B$20*Data!Q189),0)</f>
        <v>73.586828569427553</v>
      </c>
      <c r="G189" s="56">
        <f>IFERROR('R4'!$B$17+('R4'!$B$18*Work!D189)+('R4'!$B$19*Work!E189)+('R4'!$B$20*Work!H189)+('R4'!$B$21*Data!Q189)+(P189*'R4'!$B$22)+(Data!S189*'R4'!$B$23)+(IsYoga!C189*'R4'!$B$24)+(IsWalking!B189*'R4'!$B$26)+(IsRunning!B189*'R4'!$B$27)+(IsYoga!D189*'R4'!$B$28)+(IsCourse!B189*'R4'!$B$30)+(IsCourse!C189*'R4'!$B$31),0)</f>
        <v>101.74876668333775</v>
      </c>
      <c r="H189" s="58">
        <f>IFERROR(ABS(D189-Data!J189)/Data!J189,0)</f>
        <v>0</v>
      </c>
      <c r="I189" s="58">
        <f>IFERROR(ABS(E189-Data!J189)/Data!J189,0)</f>
        <v>0</v>
      </c>
      <c r="J189" s="58">
        <f>IFERROR(ABS(F189-Data!J189)/Data!J189,0)</f>
        <v>0</v>
      </c>
      <c r="K189" s="58">
        <f>IFERROR(ABS(G189-Data!J189)/Data!J189,0)</f>
        <v>0</v>
      </c>
    </row>
    <row r="190" spans="1:11" x14ac:dyDescent="0.15">
      <c r="A190" s="53">
        <f>Data!A190</f>
        <v>0</v>
      </c>
      <c r="B190" s="15">
        <f>Data!J190</f>
        <v>0</v>
      </c>
      <c r="C190" s="15">
        <f>Data!K190</f>
        <v>0</v>
      </c>
      <c r="D190" s="56">
        <f>IFERROR('R'!$B$17+('R'!$B$18*Work!E190)+('R'!$B$19*Work!H190),0)</f>
        <v>97.101741934422535</v>
      </c>
      <c r="E190" s="56">
        <f>IFERROR('R2'!$B$17+('R2'!$B$18*Data!Q190)+('R2'!$B$19*Data!R190)+('R2'!$B$20*Data!S190)+('R2'!$B$21*Work!D190)+('R2'!$B$22*Work!E190)+('R2'!$B$23*Work!H190),0)</f>
        <v>55.185718755819678</v>
      </c>
      <c r="F190" s="56">
        <f>IFERROR('R3'!$B$17+('R3'!$B$18*Work!E190)+('R3'!$B$19*Work!H190)+('R3'!$B$20*Data!Q190),0)</f>
        <v>73.586828569427553</v>
      </c>
      <c r="G190" s="56">
        <f>IFERROR('R4'!$B$17+('R4'!$B$18*Work!D190)+('R4'!$B$19*Work!E190)+('R4'!$B$20*Work!H190)+('R4'!$B$21*Data!Q190)+(P190*'R4'!$B$22)+(Data!S190*'R4'!$B$23)+(IsYoga!C190*'R4'!$B$24)+(IsWalking!B190*'R4'!$B$26)+(IsRunning!B190*'R4'!$B$27)+(IsYoga!D190*'R4'!$B$28)+(IsCourse!B190*'R4'!$B$30)+(IsCourse!C190*'R4'!$B$31),0)</f>
        <v>101.74876668333775</v>
      </c>
      <c r="H190" s="58">
        <f>IFERROR(ABS(D190-Data!J190)/Data!J190,0)</f>
        <v>0</v>
      </c>
      <c r="I190" s="58">
        <f>IFERROR(ABS(E190-Data!J190)/Data!J190,0)</f>
        <v>0</v>
      </c>
      <c r="J190" s="58">
        <f>IFERROR(ABS(F190-Data!J190)/Data!J190,0)</f>
        <v>0</v>
      </c>
      <c r="K190" s="58">
        <f>IFERROR(ABS(G190-Data!J190)/Data!J190,0)</f>
        <v>0</v>
      </c>
    </row>
    <row r="191" spans="1:11" x14ac:dyDescent="0.15">
      <c r="A191" s="53">
        <f>Data!A191</f>
        <v>0</v>
      </c>
      <c r="B191" s="15">
        <f>Data!J191</f>
        <v>0</v>
      </c>
      <c r="C191" s="15">
        <f>Data!K191</f>
        <v>0</v>
      </c>
      <c r="D191" s="56">
        <f>IFERROR('R'!$B$17+('R'!$B$18*Work!E191)+('R'!$B$19*Work!H191),0)</f>
        <v>97.101741934422535</v>
      </c>
      <c r="E191" s="56">
        <f>IFERROR('R2'!$B$17+('R2'!$B$18*Data!Q191)+('R2'!$B$19*Data!R191)+('R2'!$B$20*Data!S191)+('R2'!$B$21*Work!D191)+('R2'!$B$22*Work!E191)+('R2'!$B$23*Work!H191),0)</f>
        <v>55.185718755819678</v>
      </c>
      <c r="F191" s="56">
        <f>IFERROR('R3'!$B$17+('R3'!$B$18*Work!E191)+('R3'!$B$19*Work!H191)+('R3'!$B$20*Data!Q191),0)</f>
        <v>73.586828569427553</v>
      </c>
      <c r="G191" s="56">
        <f>IFERROR('R4'!$B$17+('R4'!$B$18*Work!D191)+('R4'!$B$19*Work!E191)+('R4'!$B$20*Work!H191)+('R4'!$B$21*Data!Q191)+(P191*'R4'!$B$22)+(Data!S191*'R4'!$B$23)+(IsYoga!C191*'R4'!$B$24)+(IsWalking!B191*'R4'!$B$26)+(IsRunning!B191*'R4'!$B$27)+(IsYoga!D191*'R4'!$B$28)+(IsCourse!B191*'R4'!$B$30)+(IsCourse!C191*'R4'!$B$31),0)</f>
        <v>101.74876668333775</v>
      </c>
      <c r="H191" s="58">
        <f>IFERROR(ABS(D191-Data!J191)/Data!J191,0)</f>
        <v>0</v>
      </c>
      <c r="I191" s="58">
        <f>IFERROR(ABS(E191-Data!J191)/Data!J191,0)</f>
        <v>0</v>
      </c>
      <c r="J191" s="58">
        <f>IFERROR(ABS(F191-Data!J191)/Data!J191,0)</f>
        <v>0</v>
      </c>
      <c r="K191" s="58">
        <f>IFERROR(ABS(G191-Data!J191)/Data!J191,0)</f>
        <v>0</v>
      </c>
    </row>
    <row r="192" spans="1:11" x14ac:dyDescent="0.15">
      <c r="A192" s="53">
        <f>Data!A192</f>
        <v>0</v>
      </c>
      <c r="B192" s="15">
        <f>Data!J192</f>
        <v>0</v>
      </c>
      <c r="C192" s="15">
        <f>Data!K192</f>
        <v>0</v>
      </c>
      <c r="D192" s="56">
        <f>IFERROR('R'!$B$17+('R'!$B$18*Work!E192)+('R'!$B$19*Work!H192),0)</f>
        <v>97.101741934422535</v>
      </c>
      <c r="E192" s="56">
        <f>IFERROR('R2'!$B$17+('R2'!$B$18*Data!Q192)+('R2'!$B$19*Data!R192)+('R2'!$B$20*Data!S192)+('R2'!$B$21*Work!D192)+('R2'!$B$22*Work!E192)+('R2'!$B$23*Work!H192),0)</f>
        <v>55.185718755819678</v>
      </c>
      <c r="F192" s="56">
        <f>IFERROR('R3'!$B$17+('R3'!$B$18*Work!E192)+('R3'!$B$19*Work!H192)+('R3'!$B$20*Data!Q192),0)</f>
        <v>73.586828569427553</v>
      </c>
      <c r="G192" s="56">
        <f>IFERROR('R4'!$B$17+('R4'!$B$18*Work!D192)+('R4'!$B$19*Work!E192)+('R4'!$B$20*Work!H192)+('R4'!$B$21*Data!Q192)+(P192*'R4'!$B$22)+(Data!S192*'R4'!$B$23)+(IsYoga!C192*'R4'!$B$24)+(IsWalking!B192*'R4'!$B$26)+(IsRunning!B192*'R4'!$B$27)+(IsYoga!D192*'R4'!$B$28)+(IsCourse!B192*'R4'!$B$30)+(IsCourse!C192*'R4'!$B$31),0)</f>
        <v>101.74876668333775</v>
      </c>
      <c r="H192" s="58">
        <f>IFERROR(ABS(D192-Data!J192)/Data!J192,0)</f>
        <v>0</v>
      </c>
      <c r="I192" s="58">
        <f>IFERROR(ABS(E192-Data!J192)/Data!J192,0)</f>
        <v>0</v>
      </c>
      <c r="J192" s="58">
        <f>IFERROR(ABS(F192-Data!J192)/Data!J192,0)</f>
        <v>0</v>
      </c>
      <c r="K192" s="58">
        <f>IFERROR(ABS(G192-Data!J192)/Data!J192,0)</f>
        <v>0</v>
      </c>
    </row>
    <row r="193" spans="1:11" x14ac:dyDescent="0.15">
      <c r="A193" s="53">
        <f>Data!A193</f>
        <v>0</v>
      </c>
      <c r="B193" s="15">
        <f>Data!J193</f>
        <v>0</v>
      </c>
      <c r="C193" s="15">
        <f>Data!K193</f>
        <v>0</v>
      </c>
      <c r="D193" s="56">
        <f>IFERROR('R'!$B$17+('R'!$B$18*Work!E193)+('R'!$B$19*Work!H193),0)</f>
        <v>97.101741934422535</v>
      </c>
      <c r="E193" s="56">
        <f>IFERROR('R2'!$B$17+('R2'!$B$18*Data!Q193)+('R2'!$B$19*Data!R193)+('R2'!$B$20*Data!S193)+('R2'!$B$21*Work!D193)+('R2'!$B$22*Work!E193)+('R2'!$B$23*Work!H193),0)</f>
        <v>55.185718755819678</v>
      </c>
      <c r="F193" s="56">
        <f>IFERROR('R3'!$B$17+('R3'!$B$18*Work!E193)+('R3'!$B$19*Work!H193)+('R3'!$B$20*Data!Q193),0)</f>
        <v>73.586828569427553</v>
      </c>
      <c r="G193" s="56">
        <f>IFERROR('R4'!$B$17+('R4'!$B$18*Work!D193)+('R4'!$B$19*Work!E193)+('R4'!$B$20*Work!H193)+('R4'!$B$21*Data!Q193)+(P193*'R4'!$B$22)+(Data!S193*'R4'!$B$23)+(IsYoga!C193*'R4'!$B$24)+(IsWalking!B193*'R4'!$B$26)+(IsRunning!B193*'R4'!$B$27)+(IsYoga!D193*'R4'!$B$28)+(IsCourse!B193*'R4'!$B$30)+(IsCourse!C193*'R4'!$B$31),0)</f>
        <v>101.74876668333775</v>
      </c>
      <c r="H193" s="58">
        <f>IFERROR(ABS(D193-Data!J193)/Data!J193,0)</f>
        <v>0</v>
      </c>
      <c r="I193" s="58">
        <f>IFERROR(ABS(E193-Data!J193)/Data!J193,0)</f>
        <v>0</v>
      </c>
      <c r="J193" s="58">
        <f>IFERROR(ABS(F193-Data!J193)/Data!J193,0)</f>
        <v>0</v>
      </c>
      <c r="K193" s="58">
        <f>IFERROR(ABS(G193-Data!J193)/Data!J193,0)</f>
        <v>0</v>
      </c>
    </row>
    <row r="194" spans="1:11" x14ac:dyDescent="0.15">
      <c r="A194" s="53">
        <f>Data!A194</f>
        <v>0</v>
      </c>
      <c r="B194" s="15">
        <f>Data!J194</f>
        <v>0</v>
      </c>
      <c r="C194" s="15">
        <f>Data!K194</f>
        <v>0</v>
      </c>
      <c r="D194" s="56">
        <f>IFERROR('R'!$B$17+('R'!$B$18*Work!E194)+('R'!$B$19*Work!H194),0)</f>
        <v>97.101741934422535</v>
      </c>
      <c r="E194" s="56">
        <f>IFERROR('R2'!$B$17+('R2'!$B$18*Data!Q194)+('R2'!$B$19*Data!R194)+('R2'!$B$20*Data!S194)+('R2'!$B$21*Work!D194)+('R2'!$B$22*Work!E194)+('R2'!$B$23*Work!H194),0)</f>
        <v>55.185718755819678</v>
      </c>
      <c r="F194" s="56">
        <f>IFERROR('R3'!$B$17+('R3'!$B$18*Work!E194)+('R3'!$B$19*Work!H194)+('R3'!$B$20*Data!Q194),0)</f>
        <v>73.586828569427553</v>
      </c>
      <c r="G194" s="56">
        <f>IFERROR('R4'!$B$17+('R4'!$B$18*Work!D194)+('R4'!$B$19*Work!E194)+('R4'!$B$20*Work!H194)+('R4'!$B$21*Data!Q194)+(P194*'R4'!$B$22)+(Data!S194*'R4'!$B$23)+(IsYoga!C194*'R4'!$B$24)+(IsWalking!B194*'R4'!$B$26)+(IsRunning!B194*'R4'!$B$27)+(IsYoga!D194*'R4'!$B$28)+(IsCourse!B194*'R4'!$B$30)+(IsCourse!C194*'R4'!$B$31),0)</f>
        <v>101.74876668333775</v>
      </c>
      <c r="H194" s="58">
        <f>IFERROR(ABS(D194-Data!J194)/Data!J194,0)</f>
        <v>0</v>
      </c>
      <c r="I194" s="58">
        <f>IFERROR(ABS(E194-Data!J194)/Data!J194,0)</f>
        <v>0</v>
      </c>
      <c r="J194" s="58">
        <f>IFERROR(ABS(F194-Data!J194)/Data!J194,0)</f>
        <v>0</v>
      </c>
      <c r="K194" s="58">
        <f>IFERROR(ABS(G194-Data!J194)/Data!J194,0)</f>
        <v>0</v>
      </c>
    </row>
    <row r="195" spans="1:11" x14ac:dyDescent="0.15">
      <c r="A195" s="53">
        <f>Data!A195</f>
        <v>0</v>
      </c>
      <c r="B195" s="15">
        <f>Data!J195</f>
        <v>0</v>
      </c>
      <c r="C195" s="15">
        <f>Data!K195</f>
        <v>0</v>
      </c>
      <c r="D195" s="56">
        <f>IFERROR('R'!$B$17+('R'!$B$18*Work!E195)+('R'!$B$19*Work!H195),0)</f>
        <v>97.101741934422535</v>
      </c>
      <c r="E195" s="56">
        <f>IFERROR('R2'!$B$17+('R2'!$B$18*Data!Q195)+('R2'!$B$19*Data!R195)+('R2'!$B$20*Data!S195)+('R2'!$B$21*Work!D195)+('R2'!$B$22*Work!E195)+('R2'!$B$23*Work!H195),0)</f>
        <v>55.185718755819678</v>
      </c>
      <c r="F195" s="56">
        <f>IFERROR('R3'!$B$17+('R3'!$B$18*Work!E195)+('R3'!$B$19*Work!H195)+('R3'!$B$20*Data!Q195),0)</f>
        <v>73.586828569427553</v>
      </c>
      <c r="G195" s="56">
        <f>IFERROR('R4'!$B$17+('R4'!$B$18*Work!D195)+('R4'!$B$19*Work!E195)+('R4'!$B$20*Work!H195)+('R4'!$B$21*Data!Q195)+(P195*'R4'!$B$22)+(Data!S195*'R4'!$B$23)+(IsYoga!C195*'R4'!$B$24)+(IsWalking!B195*'R4'!$B$26)+(IsRunning!B195*'R4'!$B$27)+(IsYoga!D195*'R4'!$B$28)+(IsCourse!B195*'R4'!$B$30)+(IsCourse!C195*'R4'!$B$31),0)</f>
        <v>101.74876668333775</v>
      </c>
      <c r="H195" s="58">
        <f>IFERROR(ABS(D195-Data!J195)/Data!J195,0)</f>
        <v>0</v>
      </c>
      <c r="I195" s="58">
        <f>IFERROR(ABS(E195-Data!J195)/Data!J195,0)</f>
        <v>0</v>
      </c>
      <c r="J195" s="58">
        <f>IFERROR(ABS(F195-Data!J195)/Data!J195,0)</f>
        <v>0</v>
      </c>
      <c r="K195" s="58">
        <f>IFERROR(ABS(G195-Data!J195)/Data!J195,0)</f>
        <v>0</v>
      </c>
    </row>
    <row r="196" spans="1:11" x14ac:dyDescent="0.15">
      <c r="A196" s="53">
        <f>Data!A196</f>
        <v>0</v>
      </c>
      <c r="B196" s="15">
        <f>Data!J196</f>
        <v>0</v>
      </c>
      <c r="C196" s="15">
        <f>Data!K196</f>
        <v>0</v>
      </c>
      <c r="D196" s="56">
        <f>IFERROR('R'!$B$17+('R'!$B$18*Work!E196)+('R'!$B$19*Work!H196),0)</f>
        <v>97.101741934422535</v>
      </c>
      <c r="E196" s="56">
        <f>IFERROR('R2'!$B$17+('R2'!$B$18*Data!Q196)+('R2'!$B$19*Data!R196)+('R2'!$B$20*Data!S196)+('R2'!$B$21*Work!D196)+('R2'!$B$22*Work!E196)+('R2'!$B$23*Work!H196),0)</f>
        <v>55.185718755819678</v>
      </c>
      <c r="F196" s="56">
        <f>IFERROR('R3'!$B$17+('R3'!$B$18*Work!E196)+('R3'!$B$19*Work!H196)+('R3'!$B$20*Data!Q196),0)</f>
        <v>73.586828569427553</v>
      </c>
      <c r="G196" s="56">
        <f>IFERROR('R4'!$B$17+('R4'!$B$18*Work!D196)+('R4'!$B$19*Work!E196)+('R4'!$B$20*Work!H196)+('R4'!$B$21*Data!Q196)+(P196*'R4'!$B$22)+(Data!S196*'R4'!$B$23)+(IsYoga!C196*'R4'!$B$24)+(IsWalking!B196*'R4'!$B$26)+(IsRunning!B196*'R4'!$B$27)+(IsYoga!D196*'R4'!$B$28)+(IsCourse!B196*'R4'!$B$30)+(IsCourse!C196*'R4'!$B$31),0)</f>
        <v>101.74876668333775</v>
      </c>
      <c r="H196" s="58">
        <f>IFERROR(ABS(D196-Data!J196)/Data!J196,0)</f>
        <v>0</v>
      </c>
      <c r="I196" s="58">
        <f>IFERROR(ABS(E196-Data!J196)/Data!J196,0)</f>
        <v>0</v>
      </c>
      <c r="J196" s="58">
        <f>IFERROR(ABS(F196-Data!J196)/Data!J196,0)</f>
        <v>0</v>
      </c>
      <c r="K196" s="58">
        <f>IFERROR(ABS(G196-Data!J196)/Data!J196,0)</f>
        <v>0</v>
      </c>
    </row>
    <row r="197" spans="1:11" x14ac:dyDescent="0.15">
      <c r="A197" s="53">
        <f>Data!A197</f>
        <v>0</v>
      </c>
      <c r="B197" s="15">
        <f>Data!J197</f>
        <v>0</v>
      </c>
      <c r="C197" s="15">
        <f>Data!K197</f>
        <v>0</v>
      </c>
      <c r="D197" s="56">
        <f>IFERROR('R'!$B$17+('R'!$B$18*Work!E197)+('R'!$B$19*Work!H197),0)</f>
        <v>97.101741934422535</v>
      </c>
      <c r="E197" s="56">
        <f>IFERROR('R2'!$B$17+('R2'!$B$18*Data!Q197)+('R2'!$B$19*Data!R197)+('R2'!$B$20*Data!S197)+('R2'!$B$21*Work!D197)+('R2'!$B$22*Work!E197)+('R2'!$B$23*Work!H197),0)</f>
        <v>55.185718755819678</v>
      </c>
      <c r="F197" s="56">
        <f>IFERROR('R3'!$B$17+('R3'!$B$18*Work!E197)+('R3'!$B$19*Work!H197)+('R3'!$B$20*Data!Q197),0)</f>
        <v>73.586828569427553</v>
      </c>
      <c r="G197" s="56">
        <f>IFERROR('R4'!$B$17+('R4'!$B$18*Work!D197)+('R4'!$B$19*Work!E197)+('R4'!$B$20*Work!H197)+('R4'!$B$21*Data!Q197)+(P197*'R4'!$B$22)+(Data!S197*'R4'!$B$23)+(IsYoga!C197*'R4'!$B$24)+(IsWalking!B197*'R4'!$B$26)+(IsRunning!B197*'R4'!$B$27)+(IsYoga!D197*'R4'!$B$28)+(IsCourse!B197*'R4'!$B$30)+(IsCourse!C197*'R4'!$B$31),0)</f>
        <v>101.74876668333775</v>
      </c>
      <c r="H197" s="58">
        <f>IFERROR(ABS(D197-Data!J197)/Data!J197,0)</f>
        <v>0</v>
      </c>
      <c r="I197" s="58">
        <f>IFERROR(ABS(E197-Data!J197)/Data!J197,0)</f>
        <v>0</v>
      </c>
      <c r="J197" s="58">
        <f>IFERROR(ABS(F197-Data!J197)/Data!J197,0)</f>
        <v>0</v>
      </c>
      <c r="K197" s="58">
        <f>IFERROR(ABS(G197-Data!J197)/Data!J197,0)</f>
        <v>0</v>
      </c>
    </row>
    <row r="198" spans="1:11" x14ac:dyDescent="0.15">
      <c r="A198" s="53">
        <f>Data!A198</f>
        <v>0</v>
      </c>
      <c r="B198" s="15">
        <f>Data!J198</f>
        <v>0</v>
      </c>
      <c r="C198" s="15">
        <f>Data!K198</f>
        <v>0</v>
      </c>
      <c r="D198" s="56">
        <f>IFERROR('R'!$B$17+('R'!$B$18*Work!E198)+('R'!$B$19*Work!H198),0)</f>
        <v>97.101741934422535</v>
      </c>
      <c r="E198" s="56">
        <f>IFERROR('R2'!$B$17+('R2'!$B$18*Data!Q198)+('R2'!$B$19*Data!R198)+('R2'!$B$20*Data!S198)+('R2'!$B$21*Work!D198)+('R2'!$B$22*Work!E198)+('R2'!$B$23*Work!H198),0)</f>
        <v>55.185718755819678</v>
      </c>
      <c r="F198" s="56">
        <f>IFERROR('R3'!$B$17+('R3'!$B$18*Work!E198)+('R3'!$B$19*Work!H198)+('R3'!$B$20*Data!Q198),0)</f>
        <v>73.586828569427553</v>
      </c>
      <c r="G198" s="56">
        <f>IFERROR('R4'!$B$17+('R4'!$B$18*Work!D198)+('R4'!$B$19*Work!E198)+('R4'!$B$20*Work!H198)+('R4'!$B$21*Data!Q198)+(P198*'R4'!$B$22)+(Data!S198*'R4'!$B$23)+(IsYoga!C198*'R4'!$B$24)+(IsWalking!B198*'R4'!$B$26)+(IsRunning!B198*'R4'!$B$27)+(IsYoga!D198*'R4'!$B$28)+(IsCourse!B198*'R4'!$B$30)+(IsCourse!C198*'R4'!$B$31),0)</f>
        <v>101.74876668333775</v>
      </c>
      <c r="H198" s="58">
        <f>IFERROR(ABS(D198-Data!J198)/Data!J198,0)</f>
        <v>0</v>
      </c>
      <c r="I198" s="58">
        <f>IFERROR(ABS(E198-Data!J198)/Data!J198,0)</f>
        <v>0</v>
      </c>
      <c r="J198" s="58">
        <f>IFERROR(ABS(F198-Data!J198)/Data!J198,0)</f>
        <v>0</v>
      </c>
      <c r="K198" s="58">
        <f>IFERROR(ABS(G198-Data!J198)/Data!J198,0)</f>
        <v>0</v>
      </c>
    </row>
    <row r="199" spans="1:11" x14ac:dyDescent="0.15">
      <c r="A199" s="53">
        <f>Data!A199</f>
        <v>0</v>
      </c>
      <c r="B199" s="15">
        <f>Data!J199</f>
        <v>0</v>
      </c>
      <c r="C199" s="15">
        <f>Data!K199</f>
        <v>0</v>
      </c>
      <c r="D199" s="56">
        <f>IFERROR('R'!$B$17+('R'!$B$18*Work!E199)+('R'!$B$19*Work!H199),0)</f>
        <v>97.101741934422535</v>
      </c>
      <c r="E199" s="56">
        <f>IFERROR('R2'!$B$17+('R2'!$B$18*Data!Q199)+('R2'!$B$19*Data!R199)+('R2'!$B$20*Data!S199)+('R2'!$B$21*Work!D199)+('R2'!$B$22*Work!E199)+('R2'!$B$23*Work!H199),0)</f>
        <v>55.185718755819678</v>
      </c>
      <c r="F199" s="56">
        <f>IFERROR('R3'!$B$17+('R3'!$B$18*Work!E199)+('R3'!$B$19*Work!H199)+('R3'!$B$20*Data!Q199),0)</f>
        <v>73.586828569427553</v>
      </c>
      <c r="G199" s="56">
        <f>IFERROR('R4'!$B$17+('R4'!$B$18*Work!D199)+('R4'!$B$19*Work!E199)+('R4'!$B$20*Work!H199)+('R4'!$B$21*Data!Q199)+(P199*'R4'!$B$22)+(Data!S199*'R4'!$B$23)+(IsYoga!C199*'R4'!$B$24)+(IsWalking!B199*'R4'!$B$26)+(IsRunning!B199*'R4'!$B$27)+(IsYoga!D199*'R4'!$B$28)+(IsCourse!B199*'R4'!$B$30)+(IsCourse!C199*'R4'!$B$31),0)</f>
        <v>101.74876668333775</v>
      </c>
      <c r="H199" s="58">
        <f>IFERROR(ABS(D199-Data!J199)/Data!J199,0)</f>
        <v>0</v>
      </c>
      <c r="I199" s="58">
        <f>IFERROR(ABS(E199-Data!J199)/Data!J199,0)</f>
        <v>0</v>
      </c>
      <c r="J199" s="58">
        <f>IFERROR(ABS(F199-Data!J199)/Data!J199,0)</f>
        <v>0</v>
      </c>
      <c r="K199" s="58">
        <f>IFERROR(ABS(G199-Data!J199)/Data!J199,0)</f>
        <v>0</v>
      </c>
    </row>
    <row r="200" spans="1:11" x14ac:dyDescent="0.15">
      <c r="A200" s="53">
        <f>Data!A200</f>
        <v>0</v>
      </c>
      <c r="B200" s="15">
        <f>Data!J200</f>
        <v>0</v>
      </c>
      <c r="C200" s="15">
        <f>Data!K200</f>
        <v>0</v>
      </c>
      <c r="D200" s="56">
        <f>IFERROR('R'!$B$17+('R'!$B$18*Work!E200)+('R'!$B$19*Work!H200),0)</f>
        <v>97.101741934422535</v>
      </c>
      <c r="E200" s="56">
        <f>IFERROR('R2'!$B$17+('R2'!$B$18*Data!Q200)+('R2'!$B$19*Data!R200)+('R2'!$B$20*Data!S200)+('R2'!$B$21*Work!D200)+('R2'!$B$22*Work!E200)+('R2'!$B$23*Work!H200),0)</f>
        <v>55.185718755819678</v>
      </c>
      <c r="F200" s="56">
        <f>IFERROR('R3'!$B$17+('R3'!$B$18*Work!E200)+('R3'!$B$19*Work!H200)+('R3'!$B$20*Data!Q200),0)</f>
        <v>73.586828569427553</v>
      </c>
      <c r="G200" s="56">
        <f>IFERROR('R4'!$B$17+('R4'!$B$18*Work!D200)+('R4'!$B$19*Work!E200)+('R4'!$B$20*Work!H200)+('R4'!$B$21*Data!Q200)+(P200*'R4'!$B$22)+(Data!S200*'R4'!$B$23)+(IsYoga!C200*'R4'!$B$24)+(IsWalking!B200*'R4'!$B$26)+(IsRunning!B200*'R4'!$B$27)+(IsYoga!D200*'R4'!$B$28)+(IsCourse!B200*'R4'!$B$30)+(IsCourse!C200*'R4'!$B$31),0)</f>
        <v>101.74876668333775</v>
      </c>
      <c r="H200" s="58">
        <f>IFERROR(ABS(D200-Data!J200)/Data!J200,0)</f>
        <v>0</v>
      </c>
      <c r="I200" s="58">
        <f>IFERROR(ABS(E200-Data!J200)/Data!J200,0)</f>
        <v>0</v>
      </c>
      <c r="J200" s="58">
        <f>IFERROR(ABS(F200-Data!J200)/Data!J200,0)</f>
        <v>0</v>
      </c>
      <c r="K200" s="58">
        <f>IFERROR(ABS(G200-Data!J200)/Data!J200,0)</f>
        <v>0</v>
      </c>
    </row>
    <row r="201" spans="1:11" x14ac:dyDescent="0.15">
      <c r="A201" s="53">
        <f>Data!A201</f>
        <v>0</v>
      </c>
      <c r="B201" s="15">
        <f>Data!J201</f>
        <v>0</v>
      </c>
      <c r="C201" s="15">
        <f>Data!K201</f>
        <v>0</v>
      </c>
      <c r="D201" s="56">
        <f>IFERROR('R'!$B$17+('R'!$B$18*Work!E201)+('R'!$B$19*Work!H201),0)</f>
        <v>97.101741934422535</v>
      </c>
      <c r="E201" s="56">
        <f>IFERROR('R2'!$B$17+('R2'!$B$18*Data!Q201)+('R2'!$B$19*Data!R201)+('R2'!$B$20*Data!S201)+('R2'!$B$21*Work!D201)+('R2'!$B$22*Work!E201)+('R2'!$B$23*Work!H201),0)</f>
        <v>55.185718755819678</v>
      </c>
      <c r="F201" s="56">
        <f>IFERROR('R3'!$B$17+('R3'!$B$18*Work!E201)+('R3'!$B$19*Work!H201)+('R3'!$B$20*Data!Q201),0)</f>
        <v>73.586828569427553</v>
      </c>
      <c r="G201" s="56">
        <f>IFERROR('R4'!$B$17+('R4'!$B$18*Work!D201)+('R4'!$B$19*Work!E201)+('R4'!$B$20*Work!H201)+('R4'!$B$21*Data!Q201)+(P201*'R4'!$B$22)+(Data!S201*'R4'!$B$23)+(IsYoga!C201*'R4'!$B$24)+(IsWalking!B201*'R4'!$B$26)+(IsRunning!B201*'R4'!$B$27)+(IsYoga!D201*'R4'!$B$28)+(IsCourse!B201*'R4'!$B$30)+(IsCourse!C201*'R4'!$B$31),0)</f>
        <v>101.74876668333775</v>
      </c>
      <c r="H201" s="58">
        <f>IFERROR(ABS(D201-Data!J201)/Data!J201,0)</f>
        <v>0</v>
      </c>
      <c r="I201" s="58">
        <f>IFERROR(ABS(E201-Data!J201)/Data!J201,0)</f>
        <v>0</v>
      </c>
      <c r="J201" s="58">
        <f>IFERROR(ABS(F201-Data!J201)/Data!J201,0)</f>
        <v>0</v>
      </c>
      <c r="K201" s="58">
        <f>IFERROR(ABS(G201-Data!J201)/Data!J201,0)</f>
        <v>0</v>
      </c>
    </row>
    <row r="202" spans="1:11" x14ac:dyDescent="0.15">
      <c r="A202" s="53">
        <f>Data!A202</f>
        <v>0</v>
      </c>
      <c r="B202" s="15">
        <f>Data!J202</f>
        <v>0</v>
      </c>
      <c r="C202" s="15">
        <f>Data!K202</f>
        <v>0</v>
      </c>
      <c r="D202" s="56">
        <f>IFERROR('R'!$B$17+('R'!$B$18*Work!E202)+('R'!$B$19*Work!H202),0)</f>
        <v>97.101741934422535</v>
      </c>
      <c r="E202" s="56">
        <f>IFERROR('R2'!$B$17+('R2'!$B$18*Data!Q202)+('R2'!$B$19*Data!R202)+('R2'!$B$20*Data!S202)+('R2'!$B$21*Work!D202)+('R2'!$B$22*Work!E202)+('R2'!$B$23*Work!H202),0)</f>
        <v>55.185718755819678</v>
      </c>
      <c r="F202" s="56">
        <f>IFERROR('R3'!$B$17+('R3'!$B$18*Work!E202)+('R3'!$B$19*Work!H202)+('R3'!$B$20*Data!Q202),0)</f>
        <v>73.586828569427553</v>
      </c>
      <c r="G202" s="56">
        <f>IFERROR('R4'!$B$17+('R4'!$B$18*Work!D202)+('R4'!$B$19*Work!E202)+('R4'!$B$20*Work!H202)+('R4'!$B$21*Data!Q202)+(P202*'R4'!$B$22)+(Data!S202*'R4'!$B$23)+(IsYoga!C202*'R4'!$B$24)+(IsWalking!B202*'R4'!$B$26)+(IsRunning!B202*'R4'!$B$27)+(IsYoga!D202*'R4'!$B$28)+(IsCourse!B202*'R4'!$B$30)+(IsCourse!C202*'R4'!$B$31),0)</f>
        <v>101.74876668333775</v>
      </c>
      <c r="H202" s="58">
        <f>IFERROR(ABS(D202-Data!J202)/Data!J202,0)</f>
        <v>0</v>
      </c>
      <c r="I202" s="58">
        <f>IFERROR(ABS(E202-Data!J202)/Data!J202,0)</f>
        <v>0</v>
      </c>
      <c r="J202" s="58">
        <f>IFERROR(ABS(F202-Data!J202)/Data!J202,0)</f>
        <v>0</v>
      </c>
      <c r="K202" s="58">
        <f>IFERROR(ABS(G202-Data!J202)/Data!J202,0)</f>
        <v>0</v>
      </c>
    </row>
    <row r="203" spans="1:11" x14ac:dyDescent="0.15">
      <c r="A203" s="53">
        <f>Data!A203</f>
        <v>0</v>
      </c>
      <c r="B203" s="15">
        <f>Data!J203</f>
        <v>0</v>
      </c>
      <c r="C203" s="15">
        <f>Data!K203</f>
        <v>0</v>
      </c>
      <c r="D203" s="56">
        <f>IFERROR('R'!$B$17+('R'!$B$18*Work!E203)+('R'!$B$19*Work!H203),0)</f>
        <v>97.101741934422535</v>
      </c>
      <c r="E203" s="56">
        <f>IFERROR('R2'!$B$17+('R2'!$B$18*Data!Q203)+('R2'!$B$19*Data!R203)+('R2'!$B$20*Data!S203)+('R2'!$B$21*Work!D203)+('R2'!$B$22*Work!E203)+('R2'!$B$23*Work!H203),0)</f>
        <v>55.185718755819678</v>
      </c>
      <c r="F203" s="56">
        <f>IFERROR('R3'!$B$17+('R3'!$B$18*Work!E203)+('R3'!$B$19*Work!H203)+('R3'!$B$20*Data!Q203),0)</f>
        <v>73.586828569427553</v>
      </c>
      <c r="G203" s="56">
        <f>IFERROR('R4'!$B$17+('R4'!$B$18*Work!D203)+('R4'!$B$19*Work!E203)+('R4'!$B$20*Work!H203)+('R4'!$B$21*Data!Q203)+(P203*'R4'!$B$22)+(Data!S203*'R4'!$B$23)+(IsYoga!C203*'R4'!$B$24)+(IsWalking!B203*'R4'!$B$26)+(IsRunning!B203*'R4'!$B$27)+(IsYoga!D203*'R4'!$B$28)+(IsCourse!B203*'R4'!$B$30)+(IsCourse!C203*'R4'!$B$31),0)</f>
        <v>101.74876668333775</v>
      </c>
      <c r="H203" s="58">
        <f>IFERROR(ABS(D203-Data!J203)/Data!J203,0)</f>
        <v>0</v>
      </c>
      <c r="I203" s="58">
        <f>IFERROR(ABS(E203-Data!J203)/Data!J203,0)</f>
        <v>0</v>
      </c>
      <c r="J203" s="58">
        <f>IFERROR(ABS(F203-Data!J203)/Data!J203,0)</f>
        <v>0</v>
      </c>
      <c r="K203" s="58">
        <f>IFERROR(ABS(G203-Data!J203)/Data!J203,0)</f>
        <v>0</v>
      </c>
    </row>
    <row r="204" spans="1:11" x14ac:dyDescent="0.15">
      <c r="A204" s="53">
        <f>Data!A204</f>
        <v>0</v>
      </c>
      <c r="B204" s="15">
        <f>Data!J204</f>
        <v>0</v>
      </c>
      <c r="C204" s="15">
        <f>Data!K204</f>
        <v>0</v>
      </c>
      <c r="D204" s="56">
        <f>IFERROR('R'!$B$17+('R'!$B$18*Work!E204)+('R'!$B$19*Work!H204),0)</f>
        <v>97.101741934422535</v>
      </c>
      <c r="E204" s="56">
        <f>IFERROR('R2'!$B$17+('R2'!$B$18*Data!Q204)+('R2'!$B$19*Data!R204)+('R2'!$B$20*Data!S204)+('R2'!$B$21*Work!D204)+('R2'!$B$22*Work!E204)+('R2'!$B$23*Work!H204),0)</f>
        <v>55.185718755819678</v>
      </c>
      <c r="F204" s="56">
        <f>IFERROR('R3'!$B$17+('R3'!$B$18*Work!E204)+('R3'!$B$19*Work!H204)+('R3'!$B$20*Data!Q204),0)</f>
        <v>73.586828569427553</v>
      </c>
      <c r="G204" s="56">
        <f>IFERROR('R4'!$B$17+('R4'!$B$18*Work!D204)+('R4'!$B$19*Work!E204)+('R4'!$B$20*Work!H204)+('R4'!$B$21*Data!Q204)+(P204*'R4'!$B$22)+(Data!S204*'R4'!$B$23)+(IsYoga!C204*'R4'!$B$24)+(IsWalking!B204*'R4'!$B$26)+(IsRunning!B204*'R4'!$B$27)+(IsYoga!D204*'R4'!$B$28)+(IsCourse!B204*'R4'!$B$30)+(IsCourse!C204*'R4'!$B$31),0)</f>
        <v>101.74876668333775</v>
      </c>
      <c r="H204" s="58">
        <f>IFERROR(ABS(D204-Data!J204)/Data!J204,0)</f>
        <v>0</v>
      </c>
      <c r="I204" s="58">
        <f>IFERROR(ABS(E204-Data!J204)/Data!J204,0)</f>
        <v>0</v>
      </c>
      <c r="J204" s="58">
        <f>IFERROR(ABS(F204-Data!J204)/Data!J204,0)</f>
        <v>0</v>
      </c>
      <c r="K204" s="58">
        <f>IFERROR(ABS(G204-Data!J204)/Data!J204,0)</f>
        <v>0</v>
      </c>
    </row>
    <row r="205" spans="1:11" x14ac:dyDescent="0.15">
      <c r="A205" s="53">
        <f>Data!A205</f>
        <v>0</v>
      </c>
      <c r="B205" s="15">
        <f>Data!J205</f>
        <v>0</v>
      </c>
      <c r="C205" s="15">
        <f>Data!K205</f>
        <v>0</v>
      </c>
      <c r="D205" s="56">
        <f>IFERROR('R'!$B$17+('R'!$B$18*Work!E205)+('R'!$B$19*Work!H205),0)</f>
        <v>97.101741934422535</v>
      </c>
      <c r="E205" s="56">
        <f>IFERROR('R2'!$B$17+('R2'!$B$18*Data!Q205)+('R2'!$B$19*Data!R205)+('R2'!$B$20*Data!S205)+('R2'!$B$21*Work!D205)+('R2'!$B$22*Work!E205)+('R2'!$B$23*Work!H205),0)</f>
        <v>55.185718755819678</v>
      </c>
      <c r="F205" s="56">
        <f>IFERROR('R3'!$B$17+('R3'!$B$18*Work!E205)+('R3'!$B$19*Work!H205)+('R3'!$B$20*Data!Q205),0)</f>
        <v>73.586828569427553</v>
      </c>
      <c r="G205" s="56">
        <f>IFERROR('R4'!$B$17+('R4'!$B$18*Work!D205)+('R4'!$B$19*Work!E205)+('R4'!$B$20*Work!H205)+('R4'!$B$21*Data!Q205)+(P205*'R4'!$B$22)+(Data!S205*'R4'!$B$23)+(IsYoga!C205*'R4'!$B$24)+(IsWalking!B205*'R4'!$B$26)+(IsRunning!B205*'R4'!$B$27)+(IsYoga!D205*'R4'!$B$28)+(IsCourse!B205*'R4'!$B$30)+(IsCourse!C205*'R4'!$B$31),0)</f>
        <v>101.74876668333775</v>
      </c>
      <c r="H205" s="58">
        <f>IFERROR(ABS(D205-Data!J205)/Data!J205,0)</f>
        <v>0</v>
      </c>
      <c r="I205" s="58">
        <f>IFERROR(ABS(E205-Data!J205)/Data!J205,0)</f>
        <v>0</v>
      </c>
      <c r="J205" s="58">
        <f>IFERROR(ABS(F205-Data!J205)/Data!J205,0)</f>
        <v>0</v>
      </c>
      <c r="K205" s="58">
        <f>IFERROR(ABS(G205-Data!J205)/Data!J205,0)</f>
        <v>0</v>
      </c>
    </row>
    <row r="206" spans="1:11" x14ac:dyDescent="0.15">
      <c r="A206" s="53">
        <f>Data!A206</f>
        <v>0</v>
      </c>
      <c r="B206" s="15">
        <f>Data!J206</f>
        <v>0</v>
      </c>
      <c r="C206" s="15">
        <f>Data!K206</f>
        <v>0</v>
      </c>
      <c r="D206" s="56">
        <f>IFERROR('R'!$B$17+('R'!$B$18*Work!E206)+('R'!$B$19*Work!H206),0)</f>
        <v>97.101741934422535</v>
      </c>
      <c r="E206" s="56">
        <f>IFERROR('R2'!$B$17+('R2'!$B$18*Data!Q206)+('R2'!$B$19*Data!R206)+('R2'!$B$20*Data!S206)+('R2'!$B$21*Work!D206)+('R2'!$B$22*Work!E206)+('R2'!$B$23*Work!H206),0)</f>
        <v>55.185718755819678</v>
      </c>
      <c r="F206" s="56">
        <f>IFERROR('R3'!$B$17+('R3'!$B$18*Work!E206)+('R3'!$B$19*Work!H206)+('R3'!$B$20*Data!Q206),0)</f>
        <v>73.586828569427553</v>
      </c>
      <c r="G206" s="56">
        <f>IFERROR('R4'!$B$17+('R4'!$B$18*Work!D206)+('R4'!$B$19*Work!E206)+('R4'!$B$20*Work!H206)+('R4'!$B$21*Data!Q206)+(P206*'R4'!$B$22)+(Data!S206*'R4'!$B$23)+(IsYoga!C206*'R4'!$B$24)+(IsWalking!B206*'R4'!$B$26)+(IsRunning!B206*'R4'!$B$27)+(IsYoga!D206*'R4'!$B$28)+(IsCourse!B206*'R4'!$B$30)+(IsCourse!C206*'R4'!$B$31),0)</f>
        <v>101.74876668333775</v>
      </c>
      <c r="H206" s="58">
        <f>IFERROR(ABS(D206-Data!J206)/Data!J206,0)</f>
        <v>0</v>
      </c>
      <c r="I206" s="58">
        <f>IFERROR(ABS(E206-Data!J206)/Data!J206,0)</f>
        <v>0</v>
      </c>
      <c r="J206" s="58">
        <f>IFERROR(ABS(F206-Data!J206)/Data!J206,0)</f>
        <v>0</v>
      </c>
      <c r="K206" s="58">
        <f>IFERROR(ABS(G206-Data!J206)/Data!J206,0)</f>
        <v>0</v>
      </c>
    </row>
    <row r="207" spans="1:11" x14ac:dyDescent="0.15">
      <c r="A207" s="53">
        <f>Data!A207</f>
        <v>0</v>
      </c>
      <c r="B207" s="15">
        <f>Data!J207</f>
        <v>0</v>
      </c>
      <c r="C207" s="15">
        <f>Data!K207</f>
        <v>0</v>
      </c>
      <c r="D207" s="56">
        <f>IFERROR('R'!$B$17+('R'!$B$18*Work!E207)+('R'!$B$19*Work!H207),0)</f>
        <v>97.101741934422535</v>
      </c>
      <c r="E207" s="56">
        <f>IFERROR('R2'!$B$17+('R2'!$B$18*Data!Q207)+('R2'!$B$19*Data!R207)+('R2'!$B$20*Data!S207)+('R2'!$B$21*Work!D207)+('R2'!$B$22*Work!E207)+('R2'!$B$23*Work!H207),0)</f>
        <v>55.185718755819678</v>
      </c>
      <c r="F207" s="56">
        <f>IFERROR('R3'!$B$17+('R3'!$B$18*Work!E207)+('R3'!$B$19*Work!H207)+('R3'!$B$20*Data!Q207),0)</f>
        <v>73.586828569427553</v>
      </c>
      <c r="G207" s="56">
        <f>IFERROR('R4'!$B$17+('R4'!$B$18*Work!D207)+('R4'!$B$19*Work!E207)+('R4'!$B$20*Work!H207)+('R4'!$B$21*Data!Q207)+(P207*'R4'!$B$22)+(Data!S207*'R4'!$B$23)+(IsYoga!C207*'R4'!$B$24)+(IsWalking!B207*'R4'!$B$26)+(IsRunning!B207*'R4'!$B$27)+(IsYoga!D207*'R4'!$B$28)+(IsCourse!B207*'R4'!$B$30)+(IsCourse!C207*'R4'!$B$31),0)</f>
        <v>101.74876668333775</v>
      </c>
      <c r="H207" s="58">
        <f>IFERROR(ABS(D207-Data!J207)/Data!J207,0)</f>
        <v>0</v>
      </c>
      <c r="I207" s="58">
        <f>IFERROR(ABS(E207-Data!J207)/Data!J207,0)</f>
        <v>0</v>
      </c>
      <c r="J207" s="58">
        <f>IFERROR(ABS(F207-Data!J207)/Data!J207,0)</f>
        <v>0</v>
      </c>
      <c r="K207" s="58">
        <f>IFERROR(ABS(G207-Data!J207)/Data!J207,0)</f>
        <v>0</v>
      </c>
    </row>
    <row r="208" spans="1:11" x14ac:dyDescent="0.15">
      <c r="A208" s="53">
        <f>Data!A208</f>
        <v>0</v>
      </c>
      <c r="B208" s="15">
        <f>Data!J208</f>
        <v>0</v>
      </c>
      <c r="C208" s="15">
        <f>Data!K208</f>
        <v>0</v>
      </c>
      <c r="D208" s="56">
        <f>IFERROR('R'!$B$17+('R'!$B$18*Work!E208)+('R'!$B$19*Work!H208),0)</f>
        <v>97.101741934422535</v>
      </c>
      <c r="E208" s="56">
        <f>IFERROR('R2'!$B$17+('R2'!$B$18*Data!Q208)+('R2'!$B$19*Data!R208)+('R2'!$B$20*Data!S208)+('R2'!$B$21*Work!D208)+('R2'!$B$22*Work!E208)+('R2'!$B$23*Work!H208),0)</f>
        <v>55.185718755819678</v>
      </c>
      <c r="F208" s="56">
        <f>IFERROR('R3'!$B$17+('R3'!$B$18*Work!E208)+('R3'!$B$19*Work!H208)+('R3'!$B$20*Data!Q208),0)</f>
        <v>73.586828569427553</v>
      </c>
      <c r="G208" s="56">
        <f>IFERROR('R4'!$B$17+('R4'!$B$18*Work!D208)+('R4'!$B$19*Work!E208)+('R4'!$B$20*Work!H208)+('R4'!$B$21*Data!Q208)+(P208*'R4'!$B$22)+(Data!S208*'R4'!$B$23)+(IsYoga!C208*'R4'!$B$24)+(IsWalking!B208*'R4'!$B$26)+(IsRunning!B208*'R4'!$B$27)+(IsYoga!D208*'R4'!$B$28)+(IsCourse!B208*'R4'!$B$30)+(IsCourse!C208*'R4'!$B$31),0)</f>
        <v>101.74876668333775</v>
      </c>
      <c r="H208" s="58">
        <f>IFERROR(ABS(D208-Data!J208)/Data!J208,0)</f>
        <v>0</v>
      </c>
      <c r="I208" s="58">
        <f>IFERROR(ABS(E208-Data!J208)/Data!J208,0)</f>
        <v>0</v>
      </c>
      <c r="J208" s="58">
        <f>IFERROR(ABS(F208-Data!J208)/Data!J208,0)</f>
        <v>0</v>
      </c>
      <c r="K208" s="58">
        <f>IFERROR(ABS(G208-Data!J208)/Data!J208,0)</f>
        <v>0</v>
      </c>
    </row>
    <row r="209" spans="1:11" x14ac:dyDescent="0.15">
      <c r="A209" s="53">
        <f>Data!A209</f>
        <v>0</v>
      </c>
      <c r="B209" s="15">
        <f>Data!J209</f>
        <v>0</v>
      </c>
      <c r="C209" s="15">
        <f>Data!K209</f>
        <v>0</v>
      </c>
      <c r="D209" s="56">
        <f>IFERROR('R'!$B$17+('R'!$B$18*Work!E209)+('R'!$B$19*Work!H209),0)</f>
        <v>97.101741934422535</v>
      </c>
      <c r="E209" s="56">
        <f>IFERROR('R2'!$B$17+('R2'!$B$18*Data!Q209)+('R2'!$B$19*Data!R209)+('R2'!$B$20*Data!S209)+('R2'!$B$21*Work!D209)+('R2'!$B$22*Work!E209)+('R2'!$B$23*Work!H209),0)</f>
        <v>55.185718755819678</v>
      </c>
      <c r="F209" s="56">
        <f>IFERROR('R3'!$B$17+('R3'!$B$18*Work!E209)+('R3'!$B$19*Work!H209)+('R3'!$B$20*Data!Q209),0)</f>
        <v>73.586828569427553</v>
      </c>
      <c r="G209" s="56">
        <f>IFERROR('R4'!$B$17+('R4'!$B$18*Work!D209)+('R4'!$B$19*Work!E209)+('R4'!$B$20*Work!H209)+('R4'!$B$21*Data!Q209)+(P209*'R4'!$B$22)+(Data!S209*'R4'!$B$23)+(IsYoga!C209*'R4'!$B$24)+(IsWalking!B209*'R4'!$B$26)+(IsRunning!B209*'R4'!$B$27)+(IsYoga!D209*'R4'!$B$28)+(IsCourse!B209*'R4'!$B$30)+(IsCourse!C209*'R4'!$B$31),0)</f>
        <v>101.74876668333775</v>
      </c>
      <c r="H209" s="58">
        <f>IFERROR(ABS(D209-Data!J209)/Data!J209,0)</f>
        <v>0</v>
      </c>
      <c r="I209" s="58">
        <f>IFERROR(ABS(E209-Data!J209)/Data!J209,0)</f>
        <v>0</v>
      </c>
      <c r="J209" s="58">
        <f>IFERROR(ABS(F209-Data!J209)/Data!J209,0)</f>
        <v>0</v>
      </c>
      <c r="K209" s="58">
        <f>IFERROR(ABS(G209-Data!J209)/Data!J209,0)</f>
        <v>0</v>
      </c>
    </row>
    <row r="210" spans="1:11" x14ac:dyDescent="0.15">
      <c r="A210" s="53">
        <f>Data!A210</f>
        <v>0</v>
      </c>
      <c r="B210" s="15">
        <f>Data!J210</f>
        <v>0</v>
      </c>
      <c r="C210" s="15">
        <f>Data!K210</f>
        <v>0</v>
      </c>
      <c r="D210" s="56">
        <f>IFERROR('R'!$B$17+('R'!$B$18*Work!E210)+('R'!$B$19*Work!H210),0)</f>
        <v>97.101741934422535</v>
      </c>
      <c r="E210" s="56">
        <f>IFERROR('R2'!$B$17+('R2'!$B$18*Data!Q210)+('R2'!$B$19*Data!R210)+('R2'!$B$20*Data!S210)+('R2'!$B$21*Work!D210)+('R2'!$B$22*Work!E210)+('R2'!$B$23*Work!H210),0)</f>
        <v>55.185718755819678</v>
      </c>
      <c r="F210" s="56">
        <f>IFERROR('R3'!$B$17+('R3'!$B$18*Work!E210)+('R3'!$B$19*Work!H210)+('R3'!$B$20*Data!Q210),0)</f>
        <v>73.586828569427553</v>
      </c>
      <c r="G210" s="56">
        <f>IFERROR('R4'!$B$17+('R4'!$B$18*Work!D210)+('R4'!$B$19*Work!E210)+('R4'!$B$20*Work!H210)+('R4'!$B$21*Data!Q210)+(P210*'R4'!$B$22)+(Data!S210*'R4'!$B$23)+(IsYoga!C210*'R4'!$B$24)+(IsWalking!B210*'R4'!$B$26)+(IsRunning!B210*'R4'!$B$27)+(IsYoga!D210*'R4'!$B$28)+(IsCourse!B210*'R4'!$B$30)+(IsCourse!C210*'R4'!$B$31),0)</f>
        <v>101.74876668333775</v>
      </c>
      <c r="H210" s="58">
        <f>IFERROR(ABS(D210-Data!J210)/Data!J210,0)</f>
        <v>0</v>
      </c>
      <c r="I210" s="58">
        <f>IFERROR(ABS(E210-Data!J210)/Data!J210,0)</f>
        <v>0</v>
      </c>
      <c r="J210" s="58">
        <f>IFERROR(ABS(F210-Data!J210)/Data!J210,0)</f>
        <v>0</v>
      </c>
      <c r="K210" s="58">
        <f>IFERROR(ABS(G210-Data!J210)/Data!J210,0)</f>
        <v>0</v>
      </c>
    </row>
    <row r="211" spans="1:11" x14ac:dyDescent="0.15">
      <c r="A211" s="53">
        <f>Data!A211</f>
        <v>0</v>
      </c>
      <c r="B211" s="15">
        <f>Data!J211</f>
        <v>0</v>
      </c>
      <c r="C211" s="15">
        <f>Data!K211</f>
        <v>0</v>
      </c>
      <c r="D211" s="56">
        <f>IFERROR('R'!$B$17+('R'!$B$18*Work!E211)+('R'!$B$19*Work!H211),0)</f>
        <v>97.101741934422535</v>
      </c>
      <c r="E211" s="56">
        <f>IFERROR('R2'!$B$17+('R2'!$B$18*Data!Q211)+('R2'!$B$19*Data!R211)+('R2'!$B$20*Data!S211)+('R2'!$B$21*Work!D211)+('R2'!$B$22*Work!E211)+('R2'!$B$23*Work!H211),0)</f>
        <v>55.185718755819678</v>
      </c>
      <c r="F211" s="56">
        <f>IFERROR('R3'!$B$17+('R3'!$B$18*Work!E211)+('R3'!$B$19*Work!H211)+('R3'!$B$20*Data!Q211),0)</f>
        <v>73.586828569427553</v>
      </c>
      <c r="G211" s="56">
        <f>IFERROR('R4'!$B$17+('R4'!$B$18*Work!D211)+('R4'!$B$19*Work!E211)+('R4'!$B$20*Work!H211)+('R4'!$B$21*Data!Q211)+(P211*'R4'!$B$22)+(Data!S211*'R4'!$B$23)+(IsYoga!C211*'R4'!$B$24)+(IsWalking!B211*'R4'!$B$26)+(IsRunning!B211*'R4'!$B$27)+(IsYoga!D211*'R4'!$B$28)+(IsCourse!B211*'R4'!$B$30)+(IsCourse!C211*'R4'!$B$31),0)</f>
        <v>101.74876668333775</v>
      </c>
      <c r="H211" s="58">
        <f>IFERROR(ABS(D211-Data!J211)/Data!J211,0)</f>
        <v>0</v>
      </c>
      <c r="I211" s="58">
        <f>IFERROR(ABS(E211-Data!J211)/Data!J211,0)</f>
        <v>0</v>
      </c>
      <c r="J211" s="58">
        <f>IFERROR(ABS(F211-Data!J211)/Data!J211,0)</f>
        <v>0</v>
      </c>
      <c r="K211" s="58">
        <f>IFERROR(ABS(G211-Data!J211)/Data!J211,0)</f>
        <v>0</v>
      </c>
    </row>
    <row r="212" spans="1:11" x14ac:dyDescent="0.15">
      <c r="A212" s="53">
        <f>Data!A212</f>
        <v>0</v>
      </c>
      <c r="B212" s="15">
        <f>Data!J212</f>
        <v>0</v>
      </c>
      <c r="C212" s="15">
        <f>Data!K212</f>
        <v>0</v>
      </c>
      <c r="D212" s="56">
        <f>IFERROR('R'!$B$17+('R'!$B$18*Work!E212)+('R'!$B$19*Work!H212),0)</f>
        <v>97.101741934422535</v>
      </c>
      <c r="E212" s="56">
        <f>IFERROR('R2'!$B$17+('R2'!$B$18*Data!Q212)+('R2'!$B$19*Data!R212)+('R2'!$B$20*Data!S212)+('R2'!$B$21*Work!D212)+('R2'!$B$22*Work!E212)+('R2'!$B$23*Work!H212),0)</f>
        <v>55.185718755819678</v>
      </c>
      <c r="F212" s="56">
        <f>IFERROR('R3'!$B$17+('R3'!$B$18*Work!E212)+('R3'!$B$19*Work!H212)+('R3'!$B$20*Data!Q212),0)</f>
        <v>73.586828569427553</v>
      </c>
      <c r="G212" s="56">
        <f>IFERROR('R4'!$B$17+('R4'!$B$18*Work!D212)+('R4'!$B$19*Work!E212)+('R4'!$B$20*Work!H212)+('R4'!$B$21*Data!Q212)+(P212*'R4'!$B$22)+(Data!S212*'R4'!$B$23)+(IsYoga!C212*'R4'!$B$24)+(IsWalking!B212*'R4'!$B$26)+(IsRunning!B212*'R4'!$B$27)+(IsYoga!D212*'R4'!$B$28)+(IsCourse!B212*'R4'!$B$30)+(IsCourse!C212*'R4'!$B$31),0)</f>
        <v>101.74876668333775</v>
      </c>
      <c r="H212" s="58">
        <f>IFERROR(ABS(D212-Data!J212)/Data!J212,0)</f>
        <v>0</v>
      </c>
      <c r="I212" s="58">
        <f>IFERROR(ABS(E212-Data!J212)/Data!J212,0)</f>
        <v>0</v>
      </c>
      <c r="J212" s="58">
        <f>IFERROR(ABS(F212-Data!J212)/Data!J212,0)</f>
        <v>0</v>
      </c>
      <c r="K212" s="58">
        <f>IFERROR(ABS(G212-Data!J212)/Data!J212,0)</f>
        <v>0</v>
      </c>
    </row>
    <row r="213" spans="1:11" x14ac:dyDescent="0.15">
      <c r="A213" s="53">
        <f>Data!A213</f>
        <v>0</v>
      </c>
      <c r="B213" s="15">
        <f>Data!J213</f>
        <v>0</v>
      </c>
      <c r="C213" s="15">
        <f>Data!K213</f>
        <v>0</v>
      </c>
      <c r="D213" s="56">
        <f>IFERROR('R'!$B$17+('R'!$B$18*Work!E213)+('R'!$B$19*Work!H213),0)</f>
        <v>97.101741934422535</v>
      </c>
      <c r="E213" s="56">
        <f>IFERROR('R2'!$B$17+('R2'!$B$18*Data!Q213)+('R2'!$B$19*Data!R213)+('R2'!$B$20*Data!S213)+('R2'!$B$21*Work!D213)+('R2'!$B$22*Work!E213)+('R2'!$B$23*Work!H213),0)</f>
        <v>55.185718755819678</v>
      </c>
      <c r="F213" s="56">
        <f>IFERROR('R3'!$B$17+('R3'!$B$18*Work!E213)+('R3'!$B$19*Work!H213)+('R3'!$B$20*Data!Q213),0)</f>
        <v>73.586828569427553</v>
      </c>
      <c r="G213" s="56">
        <f>IFERROR('R4'!$B$17+('R4'!$B$18*Work!D213)+('R4'!$B$19*Work!E213)+('R4'!$B$20*Work!H213)+('R4'!$B$21*Data!Q213)+(P213*'R4'!$B$22)+(Data!S213*'R4'!$B$23)+(IsYoga!C213*'R4'!$B$24)+(IsWalking!B213*'R4'!$B$26)+(IsRunning!B213*'R4'!$B$27)+(IsYoga!D213*'R4'!$B$28)+(IsCourse!B213*'R4'!$B$30)+(IsCourse!C213*'R4'!$B$31),0)</f>
        <v>101.74876668333775</v>
      </c>
      <c r="H213" s="58">
        <f>IFERROR(ABS(D213-Data!J213)/Data!J213,0)</f>
        <v>0</v>
      </c>
      <c r="I213" s="58">
        <f>IFERROR(ABS(E213-Data!J213)/Data!J213,0)</f>
        <v>0</v>
      </c>
      <c r="J213" s="58">
        <f>IFERROR(ABS(F213-Data!J213)/Data!J213,0)</f>
        <v>0</v>
      </c>
      <c r="K213" s="58">
        <f>IFERROR(ABS(G213-Data!J213)/Data!J213,0)</f>
        <v>0</v>
      </c>
    </row>
    <row r="214" spans="1:11" x14ac:dyDescent="0.15">
      <c r="A214" s="53">
        <f>Data!A214</f>
        <v>0</v>
      </c>
      <c r="B214" s="15">
        <f>Data!J214</f>
        <v>0</v>
      </c>
      <c r="C214" s="15">
        <f>Data!K214</f>
        <v>0</v>
      </c>
      <c r="D214" s="56">
        <f>IFERROR('R'!$B$17+('R'!$B$18*Work!E214)+('R'!$B$19*Work!H214),0)</f>
        <v>97.101741934422535</v>
      </c>
      <c r="E214" s="56">
        <f>IFERROR('R2'!$B$17+('R2'!$B$18*Data!Q214)+('R2'!$B$19*Data!R214)+('R2'!$B$20*Data!S214)+('R2'!$B$21*Work!D214)+('R2'!$B$22*Work!E214)+('R2'!$B$23*Work!H214),0)</f>
        <v>55.185718755819678</v>
      </c>
      <c r="F214" s="56">
        <f>IFERROR('R3'!$B$17+('R3'!$B$18*Work!E214)+('R3'!$B$19*Work!H214)+('R3'!$B$20*Data!Q214),0)</f>
        <v>73.586828569427553</v>
      </c>
      <c r="G214" s="56">
        <f>IFERROR('R4'!$B$17+('R4'!$B$18*Work!D214)+('R4'!$B$19*Work!E214)+('R4'!$B$20*Work!H214)+('R4'!$B$21*Data!Q214)+(P214*'R4'!$B$22)+(Data!S214*'R4'!$B$23)+(IsYoga!C214*'R4'!$B$24)+(IsWalking!B214*'R4'!$B$26)+(IsRunning!B214*'R4'!$B$27)+(IsYoga!D214*'R4'!$B$28)+(IsCourse!B214*'R4'!$B$30)+(IsCourse!C214*'R4'!$B$31),0)</f>
        <v>101.74876668333775</v>
      </c>
      <c r="H214" s="58">
        <f>IFERROR(ABS(D214-Data!J214)/Data!J214,0)</f>
        <v>0</v>
      </c>
      <c r="I214" s="58">
        <f>IFERROR(ABS(E214-Data!J214)/Data!J214,0)</f>
        <v>0</v>
      </c>
      <c r="J214" s="58">
        <f>IFERROR(ABS(F214-Data!J214)/Data!J214,0)</f>
        <v>0</v>
      </c>
      <c r="K214" s="58">
        <f>IFERROR(ABS(G214-Data!J214)/Data!J214,0)</f>
        <v>0</v>
      </c>
    </row>
    <row r="215" spans="1:11" x14ac:dyDescent="0.15">
      <c r="A215" s="53">
        <f>Data!A215</f>
        <v>0</v>
      </c>
      <c r="B215" s="15">
        <f>Data!J215</f>
        <v>0</v>
      </c>
      <c r="C215" s="15">
        <f>Data!K215</f>
        <v>0</v>
      </c>
      <c r="D215" s="56">
        <f>IFERROR('R'!$B$17+('R'!$B$18*Work!E215)+('R'!$B$19*Work!H215),0)</f>
        <v>97.101741934422535</v>
      </c>
      <c r="E215" s="56">
        <f>IFERROR('R2'!$B$17+('R2'!$B$18*Data!Q215)+('R2'!$B$19*Data!R215)+('R2'!$B$20*Data!S215)+('R2'!$B$21*Work!D215)+('R2'!$B$22*Work!E215)+('R2'!$B$23*Work!H215),0)</f>
        <v>55.185718755819678</v>
      </c>
      <c r="F215" s="56">
        <f>IFERROR('R3'!$B$17+('R3'!$B$18*Work!E215)+('R3'!$B$19*Work!H215)+('R3'!$B$20*Data!Q215),0)</f>
        <v>73.586828569427553</v>
      </c>
      <c r="G215" s="56">
        <f>IFERROR('R4'!$B$17+('R4'!$B$18*Work!D215)+('R4'!$B$19*Work!E215)+('R4'!$B$20*Work!H215)+('R4'!$B$21*Data!Q215)+(P215*'R4'!$B$22)+(Data!S215*'R4'!$B$23)+(IsYoga!C215*'R4'!$B$24)+(IsWalking!B215*'R4'!$B$26)+(IsRunning!B215*'R4'!$B$27)+(IsYoga!D215*'R4'!$B$28)+(IsCourse!B215*'R4'!$B$30)+(IsCourse!C215*'R4'!$B$31),0)</f>
        <v>101.74876668333775</v>
      </c>
      <c r="H215" s="58">
        <f>IFERROR(ABS(D215-Data!J215)/Data!J215,0)</f>
        <v>0</v>
      </c>
      <c r="I215" s="58">
        <f>IFERROR(ABS(E215-Data!J215)/Data!J215,0)</f>
        <v>0</v>
      </c>
      <c r="J215" s="58">
        <f>IFERROR(ABS(F215-Data!J215)/Data!J215,0)</f>
        <v>0</v>
      </c>
      <c r="K215" s="58">
        <f>IFERROR(ABS(G215-Data!J215)/Data!J215,0)</f>
        <v>0</v>
      </c>
    </row>
    <row r="216" spans="1:11" x14ac:dyDescent="0.15">
      <c r="A216" s="53">
        <f>Data!A216</f>
        <v>0</v>
      </c>
      <c r="B216" s="15">
        <f>Data!J216</f>
        <v>0</v>
      </c>
      <c r="C216" s="15">
        <f>Data!K216</f>
        <v>0</v>
      </c>
      <c r="D216" s="56">
        <f>IFERROR('R'!$B$17+('R'!$B$18*Work!E216)+('R'!$B$19*Work!H216),0)</f>
        <v>97.101741934422535</v>
      </c>
      <c r="E216" s="56">
        <f>IFERROR('R2'!$B$17+('R2'!$B$18*Data!Q216)+('R2'!$B$19*Data!R216)+('R2'!$B$20*Data!S216)+('R2'!$B$21*Work!D216)+('R2'!$B$22*Work!E216)+('R2'!$B$23*Work!H216),0)</f>
        <v>55.185718755819678</v>
      </c>
      <c r="F216" s="56">
        <f>IFERROR('R3'!$B$17+('R3'!$B$18*Work!E216)+('R3'!$B$19*Work!H216)+('R3'!$B$20*Data!Q216),0)</f>
        <v>73.586828569427553</v>
      </c>
      <c r="G216" s="56">
        <f>IFERROR('R4'!$B$17+('R4'!$B$18*Work!D216)+('R4'!$B$19*Work!E216)+('R4'!$B$20*Work!H216)+('R4'!$B$21*Data!Q216)+(P216*'R4'!$B$22)+(Data!S216*'R4'!$B$23)+(IsYoga!C216*'R4'!$B$24)+(IsWalking!B216*'R4'!$B$26)+(IsRunning!B216*'R4'!$B$27)+(IsYoga!D216*'R4'!$B$28)+(IsCourse!B216*'R4'!$B$30)+(IsCourse!C216*'R4'!$B$31),0)</f>
        <v>101.74876668333775</v>
      </c>
      <c r="H216" s="58">
        <f>IFERROR(ABS(D216-Data!J216)/Data!J216,0)</f>
        <v>0</v>
      </c>
      <c r="I216" s="58">
        <f>IFERROR(ABS(E216-Data!J216)/Data!J216,0)</f>
        <v>0</v>
      </c>
      <c r="J216" s="58">
        <f>IFERROR(ABS(F216-Data!J216)/Data!J216,0)</f>
        <v>0</v>
      </c>
      <c r="K216" s="58">
        <f>IFERROR(ABS(G216-Data!J216)/Data!J216,0)</f>
        <v>0</v>
      </c>
    </row>
    <row r="217" spans="1:11" x14ac:dyDescent="0.15">
      <c r="A217" s="53">
        <f>Data!A217</f>
        <v>0</v>
      </c>
      <c r="B217" s="15">
        <f>Data!J217</f>
        <v>0</v>
      </c>
      <c r="C217" s="15">
        <f>Data!K217</f>
        <v>0</v>
      </c>
      <c r="D217" s="56">
        <f>IFERROR('R'!$B$17+('R'!$B$18*Work!E217)+('R'!$B$19*Work!H217),0)</f>
        <v>97.101741934422535</v>
      </c>
      <c r="E217" s="56">
        <f>IFERROR('R2'!$B$17+('R2'!$B$18*Data!Q217)+('R2'!$B$19*Data!R217)+('R2'!$B$20*Data!S217)+('R2'!$B$21*Work!D217)+('R2'!$B$22*Work!E217)+('R2'!$B$23*Work!H217),0)</f>
        <v>55.185718755819678</v>
      </c>
      <c r="F217" s="56">
        <f>IFERROR('R3'!$B$17+('R3'!$B$18*Work!E217)+('R3'!$B$19*Work!H217)+('R3'!$B$20*Data!Q217),0)</f>
        <v>73.586828569427553</v>
      </c>
      <c r="G217" s="56">
        <f>IFERROR('R4'!$B$17+('R4'!$B$18*Work!D217)+('R4'!$B$19*Work!E217)+('R4'!$B$20*Work!H217)+('R4'!$B$21*Data!Q217)+(P217*'R4'!$B$22)+(Data!S217*'R4'!$B$23)+(IsYoga!C217*'R4'!$B$24)+(IsWalking!B217*'R4'!$B$26)+(IsRunning!B217*'R4'!$B$27)+(IsYoga!D217*'R4'!$B$28)+(IsCourse!B217*'R4'!$B$30)+(IsCourse!C217*'R4'!$B$31),0)</f>
        <v>101.74876668333775</v>
      </c>
      <c r="H217" s="58">
        <f>IFERROR(ABS(D217-Data!J217)/Data!J217,0)</f>
        <v>0</v>
      </c>
      <c r="I217" s="58">
        <f>IFERROR(ABS(E217-Data!J217)/Data!J217,0)</f>
        <v>0</v>
      </c>
      <c r="J217" s="58">
        <f>IFERROR(ABS(F217-Data!J217)/Data!J217,0)</f>
        <v>0</v>
      </c>
      <c r="K217" s="58">
        <f>IFERROR(ABS(G217-Data!J217)/Data!J217,0)</f>
        <v>0</v>
      </c>
    </row>
    <row r="218" spans="1:11" x14ac:dyDescent="0.15">
      <c r="A218" s="53">
        <f>Data!A218</f>
        <v>0</v>
      </c>
      <c r="B218" s="15">
        <f>Data!J218</f>
        <v>0</v>
      </c>
      <c r="C218" s="15">
        <f>Data!K218</f>
        <v>0</v>
      </c>
      <c r="D218" s="56">
        <f>IFERROR('R'!$B$17+('R'!$B$18*Work!E218)+('R'!$B$19*Work!H218),0)</f>
        <v>97.101741934422535</v>
      </c>
      <c r="E218" s="56">
        <f>IFERROR('R2'!$B$17+('R2'!$B$18*Data!Q218)+('R2'!$B$19*Data!R218)+('R2'!$B$20*Data!S218)+('R2'!$B$21*Work!D218)+('R2'!$B$22*Work!E218)+('R2'!$B$23*Work!H218),0)</f>
        <v>55.185718755819678</v>
      </c>
      <c r="F218" s="56">
        <f>IFERROR('R3'!$B$17+('R3'!$B$18*Work!E218)+('R3'!$B$19*Work!H218)+('R3'!$B$20*Data!Q218),0)</f>
        <v>73.586828569427553</v>
      </c>
      <c r="G218" s="56">
        <f>IFERROR('R4'!$B$17+('R4'!$B$18*Work!D218)+('R4'!$B$19*Work!E218)+('R4'!$B$20*Work!H218)+('R4'!$B$21*Data!Q218)+(P218*'R4'!$B$22)+(Data!S218*'R4'!$B$23)+(IsYoga!C218*'R4'!$B$24)+(IsWalking!B218*'R4'!$B$26)+(IsRunning!B218*'R4'!$B$27)+(IsYoga!D218*'R4'!$B$28)+(IsCourse!B218*'R4'!$B$30)+(IsCourse!C218*'R4'!$B$31),0)</f>
        <v>101.74876668333775</v>
      </c>
      <c r="H218" s="58">
        <f>IFERROR(ABS(D218-Data!J218)/Data!J218,0)</f>
        <v>0</v>
      </c>
      <c r="I218" s="58">
        <f>IFERROR(ABS(E218-Data!J218)/Data!J218,0)</f>
        <v>0</v>
      </c>
      <c r="J218" s="58">
        <f>IFERROR(ABS(F218-Data!J218)/Data!J218,0)</f>
        <v>0</v>
      </c>
      <c r="K218" s="58">
        <f>IFERROR(ABS(G218-Data!J218)/Data!J218,0)</f>
        <v>0</v>
      </c>
    </row>
    <row r="219" spans="1:11" x14ac:dyDescent="0.15">
      <c r="A219" s="53">
        <f>Data!A219</f>
        <v>0</v>
      </c>
      <c r="B219" s="15">
        <f>Data!J219</f>
        <v>0</v>
      </c>
      <c r="C219" s="15">
        <f>Data!K219</f>
        <v>0</v>
      </c>
      <c r="D219" s="56">
        <f>IFERROR('R'!$B$17+('R'!$B$18*Work!E219)+('R'!$B$19*Work!H219),0)</f>
        <v>97.101741934422535</v>
      </c>
      <c r="E219" s="56">
        <f>IFERROR('R2'!$B$17+('R2'!$B$18*Data!Q219)+('R2'!$B$19*Data!R219)+('R2'!$B$20*Data!S219)+('R2'!$B$21*Work!D219)+('R2'!$B$22*Work!E219)+('R2'!$B$23*Work!H219),0)</f>
        <v>55.185718755819678</v>
      </c>
      <c r="F219" s="56">
        <f>IFERROR('R3'!$B$17+('R3'!$B$18*Work!E219)+('R3'!$B$19*Work!H219)+('R3'!$B$20*Data!Q219),0)</f>
        <v>73.586828569427553</v>
      </c>
      <c r="G219" s="56">
        <f>IFERROR('R4'!$B$17+('R4'!$B$18*Work!D219)+('R4'!$B$19*Work!E219)+('R4'!$B$20*Work!H219)+('R4'!$B$21*Data!Q219)+(P219*'R4'!$B$22)+(Data!S219*'R4'!$B$23)+(IsYoga!C219*'R4'!$B$24)+(IsWalking!B219*'R4'!$B$26)+(IsRunning!B219*'R4'!$B$27)+(IsYoga!D219*'R4'!$B$28)+(IsCourse!B219*'R4'!$B$30)+(IsCourse!C219*'R4'!$B$31),0)</f>
        <v>101.74876668333775</v>
      </c>
      <c r="H219" s="58">
        <f>IFERROR(ABS(D219-Data!J219)/Data!J219,0)</f>
        <v>0</v>
      </c>
      <c r="I219" s="58">
        <f>IFERROR(ABS(E219-Data!J219)/Data!J219,0)</f>
        <v>0</v>
      </c>
      <c r="J219" s="58">
        <f>IFERROR(ABS(F219-Data!J219)/Data!J219,0)</f>
        <v>0</v>
      </c>
      <c r="K219" s="58">
        <f>IFERROR(ABS(G219-Data!J219)/Data!J219,0)</f>
        <v>0</v>
      </c>
    </row>
    <row r="220" spans="1:11" x14ac:dyDescent="0.15">
      <c r="A220" s="53">
        <f>Data!A220</f>
        <v>0</v>
      </c>
      <c r="B220" s="15">
        <f>Data!J220</f>
        <v>0</v>
      </c>
      <c r="C220" s="15">
        <f>Data!K220</f>
        <v>0</v>
      </c>
      <c r="D220" s="56">
        <f>IFERROR('R'!$B$17+('R'!$B$18*Work!E220)+('R'!$B$19*Work!H220),0)</f>
        <v>97.101741934422535</v>
      </c>
      <c r="E220" s="56">
        <f>IFERROR('R2'!$B$17+('R2'!$B$18*Data!Q220)+('R2'!$B$19*Data!R220)+('R2'!$B$20*Data!S220)+('R2'!$B$21*Work!D220)+('R2'!$B$22*Work!E220)+('R2'!$B$23*Work!H220),0)</f>
        <v>55.185718755819678</v>
      </c>
      <c r="F220" s="56">
        <f>IFERROR('R3'!$B$17+('R3'!$B$18*Work!E220)+('R3'!$B$19*Work!H220)+('R3'!$B$20*Data!Q220),0)</f>
        <v>73.586828569427553</v>
      </c>
      <c r="G220" s="56">
        <f>IFERROR('R4'!$B$17+('R4'!$B$18*Work!D220)+('R4'!$B$19*Work!E220)+('R4'!$B$20*Work!H220)+('R4'!$B$21*Data!Q220)+(P220*'R4'!$B$22)+(Data!S220*'R4'!$B$23)+(IsYoga!C220*'R4'!$B$24)+(IsWalking!B220*'R4'!$B$26)+(IsRunning!B220*'R4'!$B$27)+(IsYoga!D220*'R4'!$B$28)+(IsCourse!B220*'R4'!$B$30)+(IsCourse!C220*'R4'!$B$31),0)</f>
        <v>101.74876668333775</v>
      </c>
      <c r="H220" s="58">
        <f>IFERROR(ABS(D220-Data!J220)/Data!J220,0)</f>
        <v>0</v>
      </c>
      <c r="I220" s="58">
        <f>IFERROR(ABS(E220-Data!J220)/Data!J220,0)</f>
        <v>0</v>
      </c>
      <c r="J220" s="58">
        <f>IFERROR(ABS(F220-Data!J220)/Data!J220,0)</f>
        <v>0</v>
      </c>
      <c r="K220" s="58">
        <f>IFERROR(ABS(G220-Data!J220)/Data!J220,0)</f>
        <v>0</v>
      </c>
    </row>
    <row r="221" spans="1:11" x14ac:dyDescent="0.15">
      <c r="A221" s="53">
        <f>Data!A221</f>
        <v>0</v>
      </c>
      <c r="B221" s="15">
        <f>Data!J221</f>
        <v>0</v>
      </c>
      <c r="C221" s="15">
        <f>Data!K221</f>
        <v>0</v>
      </c>
      <c r="D221" s="56">
        <f>IFERROR('R'!$B$17+('R'!$B$18*Work!E221)+('R'!$B$19*Work!H221),0)</f>
        <v>97.101741934422535</v>
      </c>
      <c r="E221" s="56">
        <f>IFERROR('R2'!$B$17+('R2'!$B$18*Data!Q221)+('R2'!$B$19*Data!R221)+('R2'!$B$20*Data!S221)+('R2'!$B$21*Work!D221)+('R2'!$B$22*Work!E221)+('R2'!$B$23*Work!H221),0)</f>
        <v>55.185718755819678</v>
      </c>
      <c r="F221" s="56">
        <f>IFERROR('R3'!$B$17+('R3'!$B$18*Work!E221)+('R3'!$B$19*Work!H221)+('R3'!$B$20*Data!Q221),0)</f>
        <v>73.586828569427553</v>
      </c>
      <c r="G221" s="56">
        <f>IFERROR('R4'!$B$17+('R4'!$B$18*Work!D221)+('R4'!$B$19*Work!E221)+('R4'!$B$20*Work!H221)+('R4'!$B$21*Data!Q221)+(P221*'R4'!$B$22)+(Data!S221*'R4'!$B$23)+(IsYoga!C221*'R4'!$B$24)+(IsWalking!B221*'R4'!$B$26)+(IsRunning!B221*'R4'!$B$27)+(IsYoga!D221*'R4'!$B$28)+(IsCourse!B221*'R4'!$B$30)+(IsCourse!C221*'R4'!$B$31),0)</f>
        <v>101.74876668333775</v>
      </c>
      <c r="H221" s="58">
        <f>IFERROR(ABS(D221-Data!J221)/Data!J221,0)</f>
        <v>0</v>
      </c>
      <c r="I221" s="58">
        <f>IFERROR(ABS(E221-Data!J221)/Data!J221,0)</f>
        <v>0</v>
      </c>
      <c r="J221" s="58">
        <f>IFERROR(ABS(F221-Data!J221)/Data!J221,0)</f>
        <v>0</v>
      </c>
      <c r="K221" s="58">
        <f>IFERROR(ABS(G221-Data!J221)/Data!J221,0)</f>
        <v>0</v>
      </c>
    </row>
    <row r="222" spans="1:11" x14ac:dyDescent="0.15">
      <c r="A222" s="53">
        <f>Data!A222</f>
        <v>0</v>
      </c>
      <c r="B222" s="15">
        <f>Data!J222</f>
        <v>0</v>
      </c>
      <c r="C222" s="15">
        <f>Data!K222</f>
        <v>0</v>
      </c>
      <c r="D222" s="56">
        <f>IFERROR('R'!$B$17+('R'!$B$18*Work!E222)+('R'!$B$19*Work!H222),0)</f>
        <v>97.101741934422535</v>
      </c>
      <c r="E222" s="56">
        <f>IFERROR('R2'!$B$17+('R2'!$B$18*Data!Q222)+('R2'!$B$19*Data!R222)+('R2'!$B$20*Data!S222)+('R2'!$B$21*Work!D222)+('R2'!$B$22*Work!E222)+('R2'!$B$23*Work!H222),0)</f>
        <v>55.185718755819678</v>
      </c>
      <c r="F222" s="56">
        <f>IFERROR('R3'!$B$17+('R3'!$B$18*Work!E222)+('R3'!$B$19*Work!H222)+('R3'!$B$20*Data!Q222),0)</f>
        <v>73.586828569427553</v>
      </c>
      <c r="G222" s="56">
        <f>IFERROR('R4'!$B$17+('R4'!$B$18*Work!D222)+('R4'!$B$19*Work!E222)+('R4'!$B$20*Work!H222)+('R4'!$B$21*Data!Q222)+(P222*'R4'!$B$22)+(Data!S222*'R4'!$B$23)+(IsYoga!C222*'R4'!$B$24)+(IsWalking!B222*'R4'!$B$26)+(IsRunning!B222*'R4'!$B$27)+(IsYoga!D222*'R4'!$B$28)+(IsCourse!B222*'R4'!$B$30)+(IsCourse!C222*'R4'!$B$31),0)</f>
        <v>101.74876668333775</v>
      </c>
      <c r="H222" s="58">
        <f>IFERROR(ABS(D222-Data!J222)/Data!J222,0)</f>
        <v>0</v>
      </c>
      <c r="I222" s="58">
        <f>IFERROR(ABS(E222-Data!J222)/Data!J222,0)</f>
        <v>0</v>
      </c>
      <c r="J222" s="58">
        <f>IFERROR(ABS(F222-Data!J222)/Data!J222,0)</f>
        <v>0</v>
      </c>
      <c r="K222" s="58">
        <f>IFERROR(ABS(G222-Data!J222)/Data!J222,0)</f>
        <v>0</v>
      </c>
    </row>
    <row r="223" spans="1:11" x14ac:dyDescent="0.15">
      <c r="A223" s="53">
        <f>Data!A223</f>
        <v>0</v>
      </c>
      <c r="B223" s="15">
        <f>Data!J223</f>
        <v>0</v>
      </c>
      <c r="C223" s="15">
        <f>Data!K223</f>
        <v>0</v>
      </c>
      <c r="D223" s="56">
        <f>IFERROR('R'!$B$17+('R'!$B$18*Work!E223)+('R'!$B$19*Work!H223),0)</f>
        <v>97.101741934422535</v>
      </c>
      <c r="E223" s="56">
        <f>IFERROR('R2'!$B$17+('R2'!$B$18*Data!Q223)+('R2'!$B$19*Data!R223)+('R2'!$B$20*Data!S223)+('R2'!$B$21*Work!D223)+('R2'!$B$22*Work!E223)+('R2'!$B$23*Work!H223),0)</f>
        <v>55.185718755819678</v>
      </c>
      <c r="F223" s="56">
        <f>IFERROR('R3'!$B$17+('R3'!$B$18*Work!E223)+('R3'!$B$19*Work!H223)+('R3'!$B$20*Data!Q223),0)</f>
        <v>73.586828569427553</v>
      </c>
      <c r="G223" s="56">
        <f>IFERROR('R4'!$B$17+('R4'!$B$18*Work!D223)+('R4'!$B$19*Work!E223)+('R4'!$B$20*Work!H223)+('R4'!$B$21*Data!Q223)+(P223*'R4'!$B$22)+(Data!S223*'R4'!$B$23)+(IsYoga!C223*'R4'!$B$24)+(IsWalking!B223*'R4'!$B$26)+(IsRunning!B223*'R4'!$B$27)+(IsYoga!D223*'R4'!$B$28)+(IsCourse!B223*'R4'!$B$30)+(IsCourse!C223*'R4'!$B$31),0)</f>
        <v>101.74876668333775</v>
      </c>
      <c r="H223" s="58">
        <f>IFERROR(ABS(D223-Data!J223)/Data!J223,0)</f>
        <v>0</v>
      </c>
      <c r="I223" s="58">
        <f>IFERROR(ABS(E223-Data!J223)/Data!J223,0)</f>
        <v>0</v>
      </c>
      <c r="J223" s="58">
        <f>IFERROR(ABS(F223-Data!J223)/Data!J223,0)</f>
        <v>0</v>
      </c>
      <c r="K223" s="58">
        <f>IFERROR(ABS(G223-Data!J223)/Data!J223,0)</f>
        <v>0</v>
      </c>
    </row>
    <row r="224" spans="1:11" x14ac:dyDescent="0.15">
      <c r="A224" s="53">
        <f>Data!A224</f>
        <v>0</v>
      </c>
      <c r="B224" s="15">
        <f>Data!J224</f>
        <v>0</v>
      </c>
      <c r="C224" s="15">
        <f>Data!K224</f>
        <v>0</v>
      </c>
      <c r="D224" s="56">
        <f>IFERROR('R'!$B$17+('R'!$B$18*Work!E224)+('R'!$B$19*Work!H224),0)</f>
        <v>97.101741934422535</v>
      </c>
      <c r="E224" s="56">
        <f>IFERROR('R2'!$B$17+('R2'!$B$18*Data!Q224)+('R2'!$B$19*Data!R224)+('R2'!$B$20*Data!S224)+('R2'!$B$21*Work!D224)+('R2'!$B$22*Work!E224)+('R2'!$B$23*Work!H224),0)</f>
        <v>55.185718755819678</v>
      </c>
      <c r="F224" s="56">
        <f>IFERROR('R3'!$B$17+('R3'!$B$18*Work!E224)+('R3'!$B$19*Work!H224)+('R3'!$B$20*Data!Q224),0)</f>
        <v>73.586828569427553</v>
      </c>
      <c r="G224" s="56">
        <f>IFERROR('R4'!$B$17+('R4'!$B$18*Work!D224)+('R4'!$B$19*Work!E224)+('R4'!$B$20*Work!H224)+('R4'!$B$21*Data!Q224)+(P224*'R4'!$B$22)+(Data!S224*'R4'!$B$23)+(IsYoga!C224*'R4'!$B$24)+(IsWalking!B224*'R4'!$B$26)+(IsRunning!B224*'R4'!$B$27)+(IsYoga!D224*'R4'!$B$28)+(IsCourse!B224*'R4'!$B$30)+(IsCourse!C224*'R4'!$B$31),0)</f>
        <v>101.74876668333775</v>
      </c>
      <c r="H224" s="58">
        <f>IFERROR(ABS(D224-Data!J224)/Data!J224,0)</f>
        <v>0</v>
      </c>
      <c r="I224" s="58">
        <f>IFERROR(ABS(E224-Data!J224)/Data!J224,0)</f>
        <v>0</v>
      </c>
      <c r="J224" s="58">
        <f>IFERROR(ABS(F224-Data!J224)/Data!J224,0)</f>
        <v>0</v>
      </c>
      <c r="K224" s="58">
        <f>IFERROR(ABS(G224-Data!J224)/Data!J224,0)</f>
        <v>0</v>
      </c>
    </row>
    <row r="225" spans="1:11" x14ac:dyDescent="0.15">
      <c r="A225" s="53">
        <f>Data!A225</f>
        <v>0</v>
      </c>
      <c r="B225" s="15">
        <f>Data!J225</f>
        <v>0</v>
      </c>
      <c r="C225" s="15">
        <f>Data!K225</f>
        <v>0</v>
      </c>
      <c r="D225" s="56">
        <f>IFERROR('R'!$B$17+('R'!$B$18*Work!E225)+('R'!$B$19*Work!H225),0)</f>
        <v>97.101741934422535</v>
      </c>
      <c r="E225" s="56">
        <f>IFERROR('R2'!$B$17+('R2'!$B$18*Data!Q225)+('R2'!$B$19*Data!R225)+('R2'!$B$20*Data!S225)+('R2'!$B$21*Work!D225)+('R2'!$B$22*Work!E225)+('R2'!$B$23*Work!H225),0)</f>
        <v>55.185718755819678</v>
      </c>
      <c r="F225" s="56">
        <f>IFERROR('R3'!$B$17+('R3'!$B$18*Work!E225)+('R3'!$B$19*Work!H225)+('R3'!$B$20*Data!Q225),0)</f>
        <v>73.586828569427553</v>
      </c>
      <c r="G225" s="56">
        <f>IFERROR('R4'!$B$17+('R4'!$B$18*Work!D225)+('R4'!$B$19*Work!E225)+('R4'!$B$20*Work!H225)+('R4'!$B$21*Data!Q225)+(P225*'R4'!$B$22)+(Data!S225*'R4'!$B$23)+(IsYoga!C225*'R4'!$B$24)+(IsWalking!B225*'R4'!$B$26)+(IsRunning!B225*'R4'!$B$27)+(IsYoga!D225*'R4'!$B$28)+(IsCourse!B225*'R4'!$B$30)+(IsCourse!C225*'R4'!$B$31),0)</f>
        <v>101.74876668333775</v>
      </c>
      <c r="H225" s="58">
        <f>IFERROR(ABS(D225-Data!J225)/Data!J225,0)</f>
        <v>0</v>
      </c>
      <c r="I225" s="58">
        <f>IFERROR(ABS(E225-Data!J225)/Data!J225,0)</f>
        <v>0</v>
      </c>
      <c r="J225" s="58">
        <f>IFERROR(ABS(F225-Data!J225)/Data!J225,0)</f>
        <v>0</v>
      </c>
      <c r="K225" s="58">
        <f>IFERROR(ABS(G225-Data!J225)/Data!J225,0)</f>
        <v>0</v>
      </c>
    </row>
    <row r="226" spans="1:11" x14ac:dyDescent="0.15">
      <c r="A226" s="53">
        <f>Data!A226</f>
        <v>0</v>
      </c>
      <c r="B226" s="15">
        <f>Data!J226</f>
        <v>0</v>
      </c>
      <c r="C226" s="15">
        <f>Data!K226</f>
        <v>0</v>
      </c>
      <c r="D226" s="56">
        <f>IFERROR('R'!$B$17+('R'!$B$18*Work!E226)+('R'!$B$19*Work!H226),0)</f>
        <v>97.101741934422535</v>
      </c>
      <c r="E226" s="56">
        <f>IFERROR('R2'!$B$17+('R2'!$B$18*Data!Q226)+('R2'!$B$19*Data!R226)+('R2'!$B$20*Data!S226)+('R2'!$B$21*Work!D226)+('R2'!$B$22*Work!E226)+('R2'!$B$23*Work!H226),0)</f>
        <v>55.185718755819678</v>
      </c>
      <c r="F226" s="56">
        <f>IFERROR('R3'!$B$17+('R3'!$B$18*Work!E226)+('R3'!$B$19*Work!H226)+('R3'!$B$20*Data!Q226),0)</f>
        <v>73.586828569427553</v>
      </c>
      <c r="G226" s="56">
        <f>IFERROR('R4'!$B$17+('R4'!$B$18*Work!D226)+('R4'!$B$19*Work!E226)+('R4'!$B$20*Work!H226)+('R4'!$B$21*Data!Q226)+(P226*'R4'!$B$22)+(Data!S226*'R4'!$B$23)+(IsYoga!C226*'R4'!$B$24)+(IsWalking!B226*'R4'!$B$26)+(IsRunning!B226*'R4'!$B$27)+(IsYoga!D226*'R4'!$B$28)+(IsCourse!B226*'R4'!$B$30)+(IsCourse!C226*'R4'!$B$31),0)</f>
        <v>101.74876668333775</v>
      </c>
      <c r="H226" s="58">
        <f>IFERROR(ABS(D226-Data!J226)/Data!J226,0)</f>
        <v>0</v>
      </c>
      <c r="I226" s="58">
        <f>IFERROR(ABS(E226-Data!J226)/Data!J226,0)</f>
        <v>0</v>
      </c>
      <c r="J226" s="58">
        <f>IFERROR(ABS(F226-Data!J226)/Data!J226,0)</f>
        <v>0</v>
      </c>
      <c r="K226" s="58">
        <f>IFERROR(ABS(G226-Data!J226)/Data!J226,0)</f>
        <v>0</v>
      </c>
    </row>
    <row r="227" spans="1:11" x14ac:dyDescent="0.15">
      <c r="A227" s="53">
        <f>Data!A227</f>
        <v>0</v>
      </c>
      <c r="B227" s="15">
        <f>Data!J227</f>
        <v>0</v>
      </c>
      <c r="C227" s="15">
        <f>Data!K227</f>
        <v>0</v>
      </c>
      <c r="D227" s="56">
        <f>IFERROR('R'!$B$17+('R'!$B$18*Work!E227)+('R'!$B$19*Work!H227),0)</f>
        <v>97.101741934422535</v>
      </c>
      <c r="E227" s="56">
        <f>IFERROR('R2'!$B$17+('R2'!$B$18*Data!Q227)+('R2'!$B$19*Data!R227)+('R2'!$B$20*Data!S227)+('R2'!$B$21*Work!D227)+('R2'!$B$22*Work!E227)+('R2'!$B$23*Work!H227),0)</f>
        <v>55.185718755819678</v>
      </c>
      <c r="F227" s="56">
        <f>IFERROR('R3'!$B$17+('R3'!$B$18*Work!E227)+('R3'!$B$19*Work!H227)+('R3'!$B$20*Data!Q227),0)</f>
        <v>73.586828569427553</v>
      </c>
      <c r="G227" s="56">
        <f>IFERROR('R4'!$B$17+('R4'!$B$18*Work!D227)+('R4'!$B$19*Work!E227)+('R4'!$B$20*Work!H227)+('R4'!$B$21*Data!Q227)+(P227*'R4'!$B$22)+(Data!S227*'R4'!$B$23)+(IsYoga!C227*'R4'!$B$24)+(IsWalking!B227*'R4'!$B$26)+(IsRunning!B227*'R4'!$B$27)+(IsYoga!D227*'R4'!$B$28)+(IsCourse!B227*'R4'!$B$30)+(IsCourse!C227*'R4'!$B$31),0)</f>
        <v>101.74876668333775</v>
      </c>
      <c r="H227" s="58">
        <f>IFERROR(ABS(D227-Data!J227)/Data!J227,0)</f>
        <v>0</v>
      </c>
      <c r="I227" s="58">
        <f>IFERROR(ABS(E227-Data!J227)/Data!J227,0)</f>
        <v>0</v>
      </c>
      <c r="J227" s="58">
        <f>IFERROR(ABS(F227-Data!J227)/Data!J227,0)</f>
        <v>0</v>
      </c>
      <c r="K227" s="58">
        <f>IFERROR(ABS(G227-Data!J227)/Data!J227,0)</f>
        <v>0</v>
      </c>
    </row>
    <row r="228" spans="1:11" x14ac:dyDescent="0.15">
      <c r="A228" s="53">
        <f>Data!A228</f>
        <v>0</v>
      </c>
      <c r="B228" s="15">
        <f>Data!J228</f>
        <v>0</v>
      </c>
      <c r="C228" s="15">
        <f>Data!K228</f>
        <v>0</v>
      </c>
      <c r="D228" s="56">
        <f>IFERROR('R'!$B$17+('R'!$B$18*Work!E228)+('R'!$B$19*Work!H228),0)</f>
        <v>97.101741934422535</v>
      </c>
      <c r="E228" s="56">
        <f>IFERROR('R2'!$B$17+('R2'!$B$18*Data!Q228)+('R2'!$B$19*Data!R228)+('R2'!$B$20*Data!S228)+('R2'!$B$21*Work!D228)+('R2'!$B$22*Work!E228)+('R2'!$B$23*Work!H228),0)</f>
        <v>55.185718755819678</v>
      </c>
      <c r="F228" s="56">
        <f>IFERROR('R3'!$B$17+('R3'!$B$18*Work!E228)+('R3'!$B$19*Work!H228)+('R3'!$B$20*Data!Q228),0)</f>
        <v>73.586828569427553</v>
      </c>
      <c r="G228" s="56">
        <f>IFERROR('R4'!$B$17+('R4'!$B$18*Work!D228)+('R4'!$B$19*Work!E228)+('R4'!$B$20*Work!H228)+('R4'!$B$21*Data!Q228)+(P228*'R4'!$B$22)+(Data!S228*'R4'!$B$23)+(IsYoga!C228*'R4'!$B$24)+(IsWalking!B228*'R4'!$B$26)+(IsRunning!B228*'R4'!$B$27)+(IsYoga!D228*'R4'!$B$28)+(IsCourse!B228*'R4'!$B$30)+(IsCourse!C228*'R4'!$B$31),0)</f>
        <v>101.74876668333775</v>
      </c>
      <c r="H228" s="58">
        <f>IFERROR(ABS(D228-Data!J228)/Data!J228,0)</f>
        <v>0</v>
      </c>
      <c r="I228" s="58">
        <f>IFERROR(ABS(E228-Data!J228)/Data!J228,0)</f>
        <v>0</v>
      </c>
      <c r="J228" s="58">
        <f>IFERROR(ABS(F228-Data!J228)/Data!J228,0)</f>
        <v>0</v>
      </c>
      <c r="K228" s="58">
        <f>IFERROR(ABS(G228-Data!J228)/Data!J228,0)</f>
        <v>0</v>
      </c>
    </row>
    <row r="229" spans="1:11" x14ac:dyDescent="0.15">
      <c r="A229" s="53">
        <f>Data!A229</f>
        <v>0</v>
      </c>
      <c r="B229" s="15">
        <f>Data!J229</f>
        <v>0</v>
      </c>
      <c r="C229" s="15">
        <f>Data!K229</f>
        <v>0</v>
      </c>
      <c r="D229" s="56">
        <f>IFERROR('R'!$B$17+('R'!$B$18*Work!E229)+('R'!$B$19*Work!H229),0)</f>
        <v>97.101741934422535</v>
      </c>
      <c r="E229" s="56">
        <f>IFERROR('R2'!$B$17+('R2'!$B$18*Data!Q229)+('R2'!$B$19*Data!R229)+('R2'!$B$20*Data!S229)+('R2'!$B$21*Work!D229)+('R2'!$B$22*Work!E229)+('R2'!$B$23*Work!H229),0)</f>
        <v>55.185718755819678</v>
      </c>
      <c r="F229" s="56">
        <f>IFERROR('R3'!$B$17+('R3'!$B$18*Work!E229)+('R3'!$B$19*Work!H229)+('R3'!$B$20*Data!Q229),0)</f>
        <v>73.586828569427553</v>
      </c>
      <c r="G229" s="56">
        <f>IFERROR('R4'!$B$17+('R4'!$B$18*Work!D229)+('R4'!$B$19*Work!E229)+('R4'!$B$20*Work!H229)+('R4'!$B$21*Data!Q229)+(P229*'R4'!$B$22)+(Data!S229*'R4'!$B$23)+(IsYoga!C229*'R4'!$B$24)+(IsWalking!B229*'R4'!$B$26)+(IsRunning!B229*'R4'!$B$27)+(IsYoga!D229*'R4'!$B$28)+(IsCourse!B229*'R4'!$B$30)+(IsCourse!C229*'R4'!$B$31),0)</f>
        <v>101.74876668333775</v>
      </c>
      <c r="H229" s="58">
        <f>IFERROR(ABS(D229-Data!J229)/Data!J229,0)</f>
        <v>0</v>
      </c>
      <c r="I229" s="58">
        <f>IFERROR(ABS(E229-Data!J229)/Data!J229,0)</f>
        <v>0</v>
      </c>
      <c r="J229" s="58">
        <f>IFERROR(ABS(F229-Data!J229)/Data!J229,0)</f>
        <v>0</v>
      </c>
      <c r="K229" s="58">
        <f>IFERROR(ABS(G229-Data!J229)/Data!J229,0)</f>
        <v>0</v>
      </c>
    </row>
    <row r="230" spans="1:11" x14ac:dyDescent="0.15">
      <c r="A230" s="53">
        <f>Data!A230</f>
        <v>0</v>
      </c>
      <c r="B230" s="15">
        <f>Data!J230</f>
        <v>0</v>
      </c>
      <c r="C230" s="15">
        <f>Data!K230</f>
        <v>0</v>
      </c>
      <c r="D230" s="56">
        <f>IFERROR('R'!$B$17+('R'!$B$18*Work!E230)+('R'!$B$19*Work!H230),0)</f>
        <v>97.101741934422535</v>
      </c>
      <c r="E230" s="56">
        <f>IFERROR('R2'!$B$17+('R2'!$B$18*Data!Q230)+('R2'!$B$19*Data!R230)+('R2'!$B$20*Data!S230)+('R2'!$B$21*Work!D230)+('R2'!$B$22*Work!E230)+('R2'!$B$23*Work!H230),0)</f>
        <v>55.185718755819678</v>
      </c>
      <c r="F230" s="56">
        <f>IFERROR('R3'!$B$17+('R3'!$B$18*Work!E230)+('R3'!$B$19*Work!H230)+('R3'!$B$20*Data!Q230),0)</f>
        <v>73.586828569427553</v>
      </c>
      <c r="G230" s="56">
        <f>IFERROR('R4'!$B$17+('R4'!$B$18*Work!D230)+('R4'!$B$19*Work!E230)+('R4'!$B$20*Work!H230)+('R4'!$B$21*Data!Q230)+(P230*'R4'!$B$22)+(Data!S230*'R4'!$B$23)+(IsYoga!C230*'R4'!$B$24)+(IsWalking!B230*'R4'!$B$26)+(IsRunning!B230*'R4'!$B$27)+(IsYoga!D230*'R4'!$B$28)+(IsCourse!B230*'R4'!$B$30)+(IsCourse!C230*'R4'!$B$31),0)</f>
        <v>101.74876668333775</v>
      </c>
      <c r="H230" s="58">
        <f>IFERROR(ABS(D230-Data!J230)/Data!J230,0)</f>
        <v>0</v>
      </c>
      <c r="I230" s="58">
        <f>IFERROR(ABS(E230-Data!J230)/Data!J230,0)</f>
        <v>0</v>
      </c>
      <c r="J230" s="58">
        <f>IFERROR(ABS(F230-Data!J230)/Data!J230,0)</f>
        <v>0</v>
      </c>
      <c r="K230" s="58">
        <f>IFERROR(ABS(G230-Data!J230)/Data!J230,0)</f>
        <v>0</v>
      </c>
    </row>
    <row r="231" spans="1:11" x14ac:dyDescent="0.15">
      <c r="A231" s="53">
        <f>Data!A231</f>
        <v>0</v>
      </c>
      <c r="B231" s="15">
        <f>Data!J231</f>
        <v>0</v>
      </c>
      <c r="C231" s="15">
        <f>Data!K231</f>
        <v>0</v>
      </c>
      <c r="D231" s="56">
        <f>IFERROR('R'!$B$17+('R'!$B$18*Work!E231)+('R'!$B$19*Work!H231),0)</f>
        <v>97.101741934422535</v>
      </c>
      <c r="E231" s="56">
        <f>IFERROR('R2'!$B$17+('R2'!$B$18*Data!Q231)+('R2'!$B$19*Data!R231)+('R2'!$B$20*Data!S231)+('R2'!$B$21*Work!D231)+('R2'!$B$22*Work!E231)+('R2'!$B$23*Work!H231),0)</f>
        <v>55.185718755819678</v>
      </c>
      <c r="F231" s="56">
        <f>IFERROR('R3'!$B$17+('R3'!$B$18*Work!E231)+('R3'!$B$19*Work!H231)+('R3'!$B$20*Data!Q231),0)</f>
        <v>73.586828569427553</v>
      </c>
      <c r="G231" s="56">
        <f>IFERROR('R4'!$B$17+('R4'!$B$18*Work!D231)+('R4'!$B$19*Work!E231)+('R4'!$B$20*Work!H231)+('R4'!$B$21*Data!Q231)+(P231*'R4'!$B$22)+(Data!S231*'R4'!$B$23)+(IsYoga!C231*'R4'!$B$24)+(IsWalking!B231*'R4'!$B$26)+(IsRunning!B231*'R4'!$B$27)+(IsYoga!D231*'R4'!$B$28)+(IsCourse!B231*'R4'!$B$30)+(IsCourse!C231*'R4'!$B$31),0)</f>
        <v>101.74876668333775</v>
      </c>
      <c r="H231" s="58">
        <f>IFERROR(ABS(D231-Data!J231)/Data!J231,0)</f>
        <v>0</v>
      </c>
      <c r="I231" s="58">
        <f>IFERROR(ABS(E231-Data!J231)/Data!J231,0)</f>
        <v>0</v>
      </c>
      <c r="J231" s="58">
        <f>IFERROR(ABS(F231-Data!J231)/Data!J231,0)</f>
        <v>0</v>
      </c>
      <c r="K231" s="58">
        <f>IFERROR(ABS(G231-Data!J231)/Data!J231,0)</f>
        <v>0</v>
      </c>
    </row>
    <row r="232" spans="1:11" x14ac:dyDescent="0.15">
      <c r="A232" s="53">
        <f>Data!A232</f>
        <v>0</v>
      </c>
      <c r="B232" s="15">
        <f>Data!J232</f>
        <v>0</v>
      </c>
      <c r="C232" s="15">
        <f>Data!K232</f>
        <v>0</v>
      </c>
      <c r="D232" s="56">
        <f>IFERROR('R'!$B$17+('R'!$B$18*Work!E232)+('R'!$B$19*Work!H232),0)</f>
        <v>97.101741934422535</v>
      </c>
      <c r="E232" s="56">
        <f>IFERROR('R2'!$B$17+('R2'!$B$18*Data!Q232)+('R2'!$B$19*Data!R232)+('R2'!$B$20*Data!S232)+('R2'!$B$21*Work!D232)+('R2'!$B$22*Work!E232)+('R2'!$B$23*Work!H232),0)</f>
        <v>55.185718755819678</v>
      </c>
      <c r="F232" s="56">
        <f>IFERROR('R3'!$B$17+('R3'!$B$18*Work!E232)+('R3'!$B$19*Work!H232)+('R3'!$B$20*Data!Q232),0)</f>
        <v>73.586828569427553</v>
      </c>
      <c r="G232" s="56">
        <f>IFERROR('R4'!$B$17+('R4'!$B$18*Work!D232)+('R4'!$B$19*Work!E232)+('R4'!$B$20*Work!H232)+('R4'!$B$21*Data!Q232)+(P232*'R4'!$B$22)+(Data!S232*'R4'!$B$23)+(IsYoga!C232*'R4'!$B$24)+(IsWalking!B232*'R4'!$B$26)+(IsRunning!B232*'R4'!$B$27)+(IsYoga!D232*'R4'!$B$28)+(IsCourse!B232*'R4'!$B$30)+(IsCourse!C232*'R4'!$B$31),0)</f>
        <v>101.74876668333775</v>
      </c>
      <c r="H232" s="58">
        <f>IFERROR(ABS(D232-Data!J232)/Data!J232,0)</f>
        <v>0</v>
      </c>
      <c r="I232" s="58">
        <f>IFERROR(ABS(E232-Data!J232)/Data!J232,0)</f>
        <v>0</v>
      </c>
      <c r="J232" s="58">
        <f>IFERROR(ABS(F232-Data!J232)/Data!J232,0)</f>
        <v>0</v>
      </c>
      <c r="K232" s="58">
        <f>IFERROR(ABS(G232-Data!J232)/Data!J232,0)</f>
        <v>0</v>
      </c>
    </row>
    <row r="233" spans="1:11" x14ac:dyDescent="0.15">
      <c r="A233" s="53">
        <f>Data!A233</f>
        <v>0</v>
      </c>
      <c r="B233" s="15">
        <f>Data!J233</f>
        <v>0</v>
      </c>
      <c r="C233" s="15">
        <f>Data!K233</f>
        <v>0</v>
      </c>
      <c r="D233" s="56">
        <f>IFERROR('R'!$B$17+('R'!$B$18*Work!E233)+('R'!$B$19*Work!H233),0)</f>
        <v>97.101741934422535</v>
      </c>
      <c r="E233" s="56">
        <f>IFERROR('R2'!$B$17+('R2'!$B$18*Data!Q233)+('R2'!$B$19*Data!R233)+('R2'!$B$20*Data!S233)+('R2'!$B$21*Work!D233)+('R2'!$B$22*Work!E233)+('R2'!$B$23*Work!H233),0)</f>
        <v>55.185718755819678</v>
      </c>
      <c r="F233" s="56">
        <f>IFERROR('R3'!$B$17+('R3'!$B$18*Work!E233)+('R3'!$B$19*Work!H233)+('R3'!$B$20*Data!Q233),0)</f>
        <v>73.586828569427553</v>
      </c>
      <c r="G233" s="56">
        <f>IFERROR('R4'!$B$17+('R4'!$B$18*Work!D233)+('R4'!$B$19*Work!E233)+('R4'!$B$20*Work!H233)+('R4'!$B$21*Data!Q233)+(P233*'R4'!$B$22)+(Data!S233*'R4'!$B$23)+(IsYoga!C233*'R4'!$B$24)+(IsWalking!B233*'R4'!$B$26)+(IsRunning!B233*'R4'!$B$27)+(IsYoga!D233*'R4'!$B$28)+(IsCourse!B233*'R4'!$B$30)+(IsCourse!C233*'R4'!$B$31),0)</f>
        <v>101.74876668333775</v>
      </c>
      <c r="H233" s="58">
        <f>IFERROR(ABS(D233-Data!J233)/Data!J233,0)</f>
        <v>0</v>
      </c>
      <c r="I233" s="58">
        <f>IFERROR(ABS(E233-Data!J233)/Data!J233,0)</f>
        <v>0</v>
      </c>
      <c r="J233" s="58">
        <f>IFERROR(ABS(F233-Data!J233)/Data!J233,0)</f>
        <v>0</v>
      </c>
      <c r="K233" s="58">
        <f>IFERROR(ABS(G233-Data!J233)/Data!J233,0)</f>
        <v>0</v>
      </c>
    </row>
    <row r="234" spans="1:11" x14ac:dyDescent="0.15">
      <c r="A234" s="53">
        <f>Data!A234</f>
        <v>0</v>
      </c>
      <c r="B234" s="15">
        <f>Data!J234</f>
        <v>0</v>
      </c>
      <c r="C234" s="15">
        <f>Data!K234</f>
        <v>0</v>
      </c>
      <c r="D234" s="56">
        <f>IFERROR('R'!$B$17+('R'!$B$18*Work!E234)+('R'!$B$19*Work!H234),0)</f>
        <v>97.101741934422535</v>
      </c>
      <c r="E234" s="56">
        <f>IFERROR('R2'!$B$17+('R2'!$B$18*Data!Q234)+('R2'!$B$19*Data!R234)+('R2'!$B$20*Data!S234)+('R2'!$B$21*Work!D234)+('R2'!$B$22*Work!E234)+('R2'!$B$23*Work!H234),0)</f>
        <v>55.185718755819678</v>
      </c>
      <c r="F234" s="56">
        <f>IFERROR('R3'!$B$17+('R3'!$B$18*Work!E234)+('R3'!$B$19*Work!H234)+('R3'!$B$20*Data!Q234),0)</f>
        <v>73.586828569427553</v>
      </c>
      <c r="G234" s="56">
        <f>IFERROR('R4'!$B$17+('R4'!$B$18*Work!D234)+('R4'!$B$19*Work!E234)+('R4'!$B$20*Work!H234)+('R4'!$B$21*Data!Q234)+(P234*'R4'!$B$22)+(Data!S234*'R4'!$B$23)+(IsYoga!C234*'R4'!$B$24)+(IsWalking!B234*'R4'!$B$26)+(IsRunning!B234*'R4'!$B$27)+(IsYoga!D234*'R4'!$B$28)+(IsCourse!B234*'R4'!$B$30)+(IsCourse!C234*'R4'!$B$31),0)</f>
        <v>101.74876668333775</v>
      </c>
      <c r="H234" s="58">
        <f>IFERROR(ABS(D234-Data!J234)/Data!J234,0)</f>
        <v>0</v>
      </c>
      <c r="I234" s="58">
        <f>IFERROR(ABS(E234-Data!J234)/Data!J234,0)</f>
        <v>0</v>
      </c>
      <c r="J234" s="58">
        <f>IFERROR(ABS(F234-Data!J234)/Data!J234,0)</f>
        <v>0</v>
      </c>
      <c r="K234" s="58">
        <f>IFERROR(ABS(G234-Data!J234)/Data!J234,0)</f>
        <v>0</v>
      </c>
    </row>
    <row r="235" spans="1:11" x14ac:dyDescent="0.15">
      <c r="A235" s="53">
        <f>Data!A235</f>
        <v>0</v>
      </c>
      <c r="B235" s="15">
        <f>Data!J235</f>
        <v>0</v>
      </c>
      <c r="C235" s="15">
        <f>Data!K235</f>
        <v>0</v>
      </c>
      <c r="D235" s="56">
        <f>IFERROR('R'!$B$17+('R'!$B$18*Work!E235)+('R'!$B$19*Work!H235),0)</f>
        <v>97.101741934422535</v>
      </c>
      <c r="E235" s="56">
        <f>IFERROR('R2'!$B$17+('R2'!$B$18*Data!Q235)+('R2'!$B$19*Data!R235)+('R2'!$B$20*Data!S235)+('R2'!$B$21*Work!D235)+('R2'!$B$22*Work!E235)+('R2'!$B$23*Work!H235),0)</f>
        <v>55.185718755819678</v>
      </c>
      <c r="F235" s="56">
        <f>IFERROR('R3'!$B$17+('R3'!$B$18*Work!E235)+('R3'!$B$19*Work!H235)+('R3'!$B$20*Data!Q235),0)</f>
        <v>73.586828569427553</v>
      </c>
      <c r="G235" s="56">
        <f>IFERROR('R4'!$B$17+('R4'!$B$18*Work!D235)+('R4'!$B$19*Work!E235)+('R4'!$B$20*Work!H235)+('R4'!$B$21*Data!Q235)+(P235*'R4'!$B$22)+(Data!S235*'R4'!$B$23)+(IsYoga!C235*'R4'!$B$24)+(IsWalking!B235*'R4'!$B$26)+(IsRunning!B235*'R4'!$B$27)+(IsYoga!D235*'R4'!$B$28)+(IsCourse!B235*'R4'!$B$30)+(IsCourse!C235*'R4'!$B$31),0)</f>
        <v>101.74876668333775</v>
      </c>
      <c r="H235" s="58">
        <f>IFERROR(ABS(D235-Data!J235)/Data!J235,0)</f>
        <v>0</v>
      </c>
      <c r="I235" s="58">
        <f>IFERROR(ABS(E235-Data!J235)/Data!J235,0)</f>
        <v>0</v>
      </c>
      <c r="J235" s="58">
        <f>IFERROR(ABS(F235-Data!J235)/Data!J235,0)</f>
        <v>0</v>
      </c>
      <c r="K235" s="58">
        <f>IFERROR(ABS(G235-Data!J235)/Data!J235,0)</f>
        <v>0</v>
      </c>
    </row>
    <row r="236" spans="1:11" x14ac:dyDescent="0.15">
      <c r="A236" s="53">
        <f>Data!A236</f>
        <v>0</v>
      </c>
      <c r="B236" s="15">
        <f>Data!J236</f>
        <v>0</v>
      </c>
      <c r="C236" s="15">
        <f>Data!K236</f>
        <v>0</v>
      </c>
      <c r="D236" s="56">
        <f>IFERROR('R'!$B$17+('R'!$B$18*Work!E236)+('R'!$B$19*Work!H236),0)</f>
        <v>97.101741934422535</v>
      </c>
      <c r="E236" s="56">
        <f>IFERROR('R2'!$B$17+('R2'!$B$18*Data!Q236)+('R2'!$B$19*Data!R236)+('R2'!$B$20*Data!S236)+('R2'!$B$21*Work!D236)+('R2'!$B$22*Work!E236)+('R2'!$B$23*Work!H236),0)</f>
        <v>55.185718755819678</v>
      </c>
      <c r="F236" s="56">
        <f>IFERROR('R3'!$B$17+('R3'!$B$18*Work!E236)+('R3'!$B$19*Work!H236)+('R3'!$B$20*Data!Q236),0)</f>
        <v>73.586828569427553</v>
      </c>
      <c r="G236" s="56">
        <f>IFERROR('R4'!$B$17+('R4'!$B$18*Work!D236)+('R4'!$B$19*Work!E236)+('R4'!$B$20*Work!H236)+('R4'!$B$21*Data!Q236)+(P236*'R4'!$B$22)+(Data!S236*'R4'!$B$23)+(IsYoga!C236*'R4'!$B$24)+(IsWalking!B236*'R4'!$B$26)+(IsRunning!B236*'R4'!$B$27)+(IsYoga!D236*'R4'!$B$28)+(IsCourse!B236*'R4'!$B$30)+(IsCourse!C236*'R4'!$B$31),0)</f>
        <v>101.74876668333775</v>
      </c>
      <c r="H236" s="58">
        <f>IFERROR(ABS(D236-Data!J236)/Data!J236,0)</f>
        <v>0</v>
      </c>
      <c r="I236" s="58">
        <f>IFERROR(ABS(E236-Data!J236)/Data!J236,0)</f>
        <v>0</v>
      </c>
      <c r="J236" s="58">
        <f>IFERROR(ABS(F236-Data!J236)/Data!J236,0)</f>
        <v>0</v>
      </c>
      <c r="K236" s="58">
        <f>IFERROR(ABS(G236-Data!J236)/Data!J236,0)</f>
        <v>0</v>
      </c>
    </row>
    <row r="237" spans="1:11" x14ac:dyDescent="0.15">
      <c r="A237" s="53">
        <f>Data!A237</f>
        <v>0</v>
      </c>
      <c r="B237" s="15">
        <f>Data!J237</f>
        <v>0</v>
      </c>
      <c r="C237" s="15">
        <f>Data!K237</f>
        <v>0</v>
      </c>
      <c r="D237" s="56">
        <f>IFERROR('R'!$B$17+('R'!$B$18*Work!E237)+('R'!$B$19*Work!H237),0)</f>
        <v>97.101741934422535</v>
      </c>
      <c r="E237" s="56">
        <f>IFERROR('R2'!$B$17+('R2'!$B$18*Data!Q237)+('R2'!$B$19*Data!R237)+('R2'!$B$20*Data!S237)+('R2'!$B$21*Work!D237)+('R2'!$B$22*Work!E237)+('R2'!$B$23*Work!H237),0)</f>
        <v>55.185718755819678</v>
      </c>
      <c r="F237" s="56">
        <f>IFERROR('R3'!$B$17+('R3'!$B$18*Work!E237)+('R3'!$B$19*Work!H237)+('R3'!$B$20*Data!Q237),0)</f>
        <v>73.586828569427553</v>
      </c>
      <c r="G237" s="56">
        <f>IFERROR('R4'!$B$17+('R4'!$B$18*Work!D237)+('R4'!$B$19*Work!E237)+('R4'!$B$20*Work!H237)+('R4'!$B$21*Data!Q237)+(P237*'R4'!$B$22)+(Data!S237*'R4'!$B$23)+(IsYoga!C237*'R4'!$B$24)+(IsWalking!B237*'R4'!$B$26)+(IsRunning!B237*'R4'!$B$27)+(IsYoga!D237*'R4'!$B$28)+(IsCourse!B237*'R4'!$B$30)+(IsCourse!C237*'R4'!$B$31),0)</f>
        <v>101.74876668333775</v>
      </c>
      <c r="H237" s="58">
        <f>IFERROR(ABS(D237-Data!J237)/Data!J237,0)</f>
        <v>0</v>
      </c>
      <c r="I237" s="58">
        <f>IFERROR(ABS(E237-Data!J237)/Data!J237,0)</f>
        <v>0</v>
      </c>
      <c r="J237" s="58">
        <f>IFERROR(ABS(F237-Data!J237)/Data!J237,0)</f>
        <v>0</v>
      </c>
      <c r="K237" s="58">
        <f>IFERROR(ABS(G237-Data!J237)/Data!J237,0)</f>
        <v>0</v>
      </c>
    </row>
    <row r="238" spans="1:11" x14ac:dyDescent="0.15">
      <c r="A238" s="53">
        <f>Data!A238</f>
        <v>0</v>
      </c>
      <c r="B238" s="15">
        <f>Data!J238</f>
        <v>0</v>
      </c>
      <c r="C238" s="15">
        <f>Data!K238</f>
        <v>0</v>
      </c>
      <c r="D238" s="56">
        <f>IFERROR('R'!$B$17+('R'!$B$18*Work!E238)+('R'!$B$19*Work!H238),0)</f>
        <v>97.101741934422535</v>
      </c>
      <c r="E238" s="56">
        <f>IFERROR('R2'!$B$17+('R2'!$B$18*Data!Q238)+('R2'!$B$19*Data!R238)+('R2'!$B$20*Data!S238)+('R2'!$B$21*Work!D238)+('R2'!$B$22*Work!E238)+('R2'!$B$23*Work!H238),0)</f>
        <v>55.185718755819678</v>
      </c>
      <c r="F238" s="56">
        <f>IFERROR('R3'!$B$17+('R3'!$B$18*Work!E238)+('R3'!$B$19*Work!H238)+('R3'!$B$20*Data!Q238),0)</f>
        <v>73.586828569427553</v>
      </c>
      <c r="G238" s="56">
        <f>IFERROR('R4'!$B$17+('R4'!$B$18*Work!D238)+('R4'!$B$19*Work!E238)+('R4'!$B$20*Work!H238)+('R4'!$B$21*Data!Q238)+(P238*'R4'!$B$22)+(Data!S238*'R4'!$B$23)+(IsYoga!C238*'R4'!$B$24)+(IsWalking!B238*'R4'!$B$26)+(IsRunning!B238*'R4'!$B$27)+(IsYoga!D238*'R4'!$B$28)+(IsCourse!B238*'R4'!$B$30)+(IsCourse!C238*'R4'!$B$31),0)</f>
        <v>101.74876668333775</v>
      </c>
      <c r="H238" s="58">
        <f>IFERROR(ABS(D238-Data!J238)/Data!J238,0)</f>
        <v>0</v>
      </c>
      <c r="I238" s="58">
        <f>IFERROR(ABS(E238-Data!J238)/Data!J238,0)</f>
        <v>0</v>
      </c>
      <c r="J238" s="58">
        <f>IFERROR(ABS(F238-Data!J238)/Data!J238,0)</f>
        <v>0</v>
      </c>
      <c r="K238" s="58">
        <f>IFERROR(ABS(G238-Data!J238)/Data!J238,0)</f>
        <v>0</v>
      </c>
    </row>
    <row r="239" spans="1:11" x14ac:dyDescent="0.15">
      <c r="A239" s="53">
        <f>Data!A239</f>
        <v>0</v>
      </c>
      <c r="B239" s="15">
        <f>Data!J239</f>
        <v>0</v>
      </c>
      <c r="C239" s="15">
        <f>Data!K239</f>
        <v>0</v>
      </c>
      <c r="D239" s="56">
        <f>IFERROR('R'!$B$17+('R'!$B$18*Work!E239)+('R'!$B$19*Work!H239),0)</f>
        <v>97.101741934422535</v>
      </c>
      <c r="E239" s="56">
        <f>IFERROR('R2'!$B$17+('R2'!$B$18*Data!Q239)+('R2'!$B$19*Data!R239)+('R2'!$B$20*Data!S239)+('R2'!$B$21*Work!D239)+('R2'!$B$22*Work!E239)+('R2'!$B$23*Work!H239),0)</f>
        <v>55.185718755819678</v>
      </c>
      <c r="F239" s="56">
        <f>IFERROR('R3'!$B$17+('R3'!$B$18*Work!E239)+('R3'!$B$19*Work!H239)+('R3'!$B$20*Data!Q239),0)</f>
        <v>73.586828569427553</v>
      </c>
      <c r="G239" s="56">
        <f>IFERROR('R4'!$B$17+('R4'!$B$18*Work!D239)+('R4'!$B$19*Work!E239)+('R4'!$B$20*Work!H239)+('R4'!$B$21*Data!Q239)+(P239*'R4'!$B$22)+(Data!S239*'R4'!$B$23)+(IsYoga!C239*'R4'!$B$24)+(IsWalking!B239*'R4'!$B$26)+(IsRunning!B239*'R4'!$B$27)+(IsYoga!D239*'R4'!$B$28)+(IsCourse!B239*'R4'!$B$30)+(IsCourse!C239*'R4'!$B$31),0)</f>
        <v>101.74876668333775</v>
      </c>
      <c r="H239" s="58">
        <f>IFERROR(ABS(D239-Data!J239)/Data!J239,0)</f>
        <v>0</v>
      </c>
      <c r="I239" s="58">
        <f>IFERROR(ABS(E239-Data!J239)/Data!J239,0)</f>
        <v>0</v>
      </c>
      <c r="J239" s="58">
        <f>IFERROR(ABS(F239-Data!J239)/Data!J239,0)</f>
        <v>0</v>
      </c>
      <c r="K239" s="58">
        <f>IFERROR(ABS(G239-Data!J239)/Data!J239,0)</f>
        <v>0</v>
      </c>
    </row>
    <row r="240" spans="1:11" x14ac:dyDescent="0.15">
      <c r="A240" s="53">
        <f>Data!A240</f>
        <v>0</v>
      </c>
      <c r="B240" s="15">
        <f>Data!J240</f>
        <v>0</v>
      </c>
      <c r="C240" s="15">
        <f>Data!K240</f>
        <v>0</v>
      </c>
      <c r="D240" s="56">
        <f>IFERROR('R'!$B$17+('R'!$B$18*Work!E240)+('R'!$B$19*Work!H240),0)</f>
        <v>97.101741934422535</v>
      </c>
      <c r="E240" s="56">
        <f>IFERROR('R2'!$B$17+('R2'!$B$18*Data!Q240)+('R2'!$B$19*Data!R240)+('R2'!$B$20*Data!S240)+('R2'!$B$21*Work!D240)+('R2'!$B$22*Work!E240)+('R2'!$B$23*Work!H240),0)</f>
        <v>55.185718755819678</v>
      </c>
      <c r="F240" s="56">
        <f>IFERROR('R3'!$B$17+('R3'!$B$18*Work!E240)+('R3'!$B$19*Work!H240)+('R3'!$B$20*Data!Q240),0)</f>
        <v>73.586828569427553</v>
      </c>
      <c r="G240" s="56">
        <f>IFERROR('R4'!$B$17+('R4'!$B$18*Work!D240)+('R4'!$B$19*Work!E240)+('R4'!$B$20*Work!H240)+('R4'!$B$21*Data!Q240)+(P240*'R4'!$B$22)+(Data!S240*'R4'!$B$23)+(IsYoga!C240*'R4'!$B$24)+(IsWalking!B240*'R4'!$B$26)+(IsRunning!B240*'R4'!$B$27)+(IsYoga!D240*'R4'!$B$28)+(IsCourse!B240*'R4'!$B$30)+(IsCourse!C240*'R4'!$B$31),0)</f>
        <v>101.74876668333775</v>
      </c>
      <c r="H240" s="58">
        <f>IFERROR(ABS(D240-Data!J240)/Data!J240,0)</f>
        <v>0</v>
      </c>
      <c r="I240" s="58">
        <f>IFERROR(ABS(E240-Data!J240)/Data!J240,0)</f>
        <v>0</v>
      </c>
      <c r="J240" s="58">
        <f>IFERROR(ABS(F240-Data!J240)/Data!J240,0)</f>
        <v>0</v>
      </c>
      <c r="K240" s="58">
        <f>IFERROR(ABS(G240-Data!J240)/Data!J240,0)</f>
        <v>0</v>
      </c>
    </row>
    <row r="241" spans="1:11" x14ac:dyDescent="0.15">
      <c r="A241" s="53">
        <f>Data!A241</f>
        <v>0</v>
      </c>
      <c r="B241" s="15">
        <f>Data!J241</f>
        <v>0</v>
      </c>
      <c r="C241" s="15">
        <f>Data!K241</f>
        <v>0</v>
      </c>
      <c r="D241" s="56">
        <f>IFERROR('R'!$B$17+('R'!$B$18*Work!E241)+('R'!$B$19*Work!H241),0)</f>
        <v>97.101741934422535</v>
      </c>
      <c r="E241" s="56">
        <f>IFERROR('R2'!$B$17+('R2'!$B$18*Data!Q241)+('R2'!$B$19*Data!R241)+('R2'!$B$20*Data!S241)+('R2'!$B$21*Work!D241)+('R2'!$B$22*Work!E241)+('R2'!$B$23*Work!H241),0)</f>
        <v>55.185718755819678</v>
      </c>
      <c r="F241" s="56">
        <f>IFERROR('R3'!$B$17+('R3'!$B$18*Work!E241)+('R3'!$B$19*Work!H241)+('R3'!$B$20*Data!Q241),0)</f>
        <v>73.586828569427553</v>
      </c>
      <c r="G241" s="56">
        <f>IFERROR('R4'!$B$17+('R4'!$B$18*Work!D241)+('R4'!$B$19*Work!E241)+('R4'!$B$20*Work!H241)+('R4'!$B$21*Data!Q241)+(P241*'R4'!$B$22)+(Data!S241*'R4'!$B$23)+(IsYoga!C241*'R4'!$B$24)+(IsWalking!B241*'R4'!$B$26)+(IsRunning!B241*'R4'!$B$27)+(IsYoga!D241*'R4'!$B$28)+(IsCourse!B241*'R4'!$B$30)+(IsCourse!C241*'R4'!$B$31),0)</f>
        <v>101.74876668333775</v>
      </c>
      <c r="H241" s="58">
        <f>IFERROR(ABS(D241-Data!J241)/Data!J241,0)</f>
        <v>0</v>
      </c>
      <c r="I241" s="58">
        <f>IFERROR(ABS(E241-Data!J241)/Data!J241,0)</f>
        <v>0</v>
      </c>
      <c r="J241" s="58">
        <f>IFERROR(ABS(F241-Data!J241)/Data!J241,0)</f>
        <v>0</v>
      </c>
      <c r="K241" s="58">
        <f>IFERROR(ABS(G241-Data!J241)/Data!J241,0)</f>
        <v>0</v>
      </c>
    </row>
    <row r="242" spans="1:11" x14ac:dyDescent="0.15">
      <c r="A242" s="53">
        <f>Data!A242</f>
        <v>0</v>
      </c>
      <c r="B242" s="15">
        <f>Data!J242</f>
        <v>0</v>
      </c>
      <c r="C242" s="15">
        <f>Data!K242</f>
        <v>0</v>
      </c>
      <c r="D242" s="56">
        <f>IFERROR('R'!$B$17+('R'!$B$18*Work!E242)+('R'!$B$19*Work!H242),0)</f>
        <v>97.101741934422535</v>
      </c>
      <c r="E242" s="56">
        <f>IFERROR('R2'!$B$17+('R2'!$B$18*Data!Q242)+('R2'!$B$19*Data!R242)+('R2'!$B$20*Data!S242)+('R2'!$B$21*Work!D242)+('R2'!$B$22*Work!E242)+('R2'!$B$23*Work!H242),0)</f>
        <v>55.185718755819678</v>
      </c>
      <c r="F242" s="56">
        <f>IFERROR('R3'!$B$17+('R3'!$B$18*Work!E242)+('R3'!$B$19*Work!H242)+('R3'!$B$20*Data!Q242),0)</f>
        <v>73.586828569427553</v>
      </c>
      <c r="G242" s="56">
        <f>IFERROR('R4'!$B$17+('R4'!$B$18*Work!D242)+('R4'!$B$19*Work!E242)+('R4'!$B$20*Work!H242)+('R4'!$B$21*Data!Q242)+(P242*'R4'!$B$22)+(Data!S242*'R4'!$B$23)+(IsYoga!C242*'R4'!$B$24)+(IsWalking!B242*'R4'!$B$26)+(IsRunning!B242*'R4'!$B$27)+(IsYoga!D242*'R4'!$B$28)+(IsCourse!B242*'R4'!$B$30)+(IsCourse!C242*'R4'!$B$31),0)</f>
        <v>101.74876668333775</v>
      </c>
      <c r="H242" s="58">
        <f>IFERROR(ABS(D242-Data!J242)/Data!J242,0)</f>
        <v>0</v>
      </c>
      <c r="I242" s="58">
        <f>IFERROR(ABS(E242-Data!J242)/Data!J242,0)</f>
        <v>0</v>
      </c>
      <c r="J242" s="58">
        <f>IFERROR(ABS(F242-Data!J242)/Data!J242,0)</f>
        <v>0</v>
      </c>
      <c r="K242" s="58">
        <f>IFERROR(ABS(G242-Data!J242)/Data!J242,0)</f>
        <v>0</v>
      </c>
    </row>
    <row r="243" spans="1:11" x14ac:dyDescent="0.15">
      <c r="A243" s="53">
        <f>Data!A243</f>
        <v>0</v>
      </c>
      <c r="B243" s="15">
        <f>Data!J243</f>
        <v>0</v>
      </c>
      <c r="C243" s="15">
        <f>Data!K243</f>
        <v>0</v>
      </c>
      <c r="D243" s="56">
        <f>IFERROR('R'!$B$17+('R'!$B$18*Work!E243)+('R'!$B$19*Work!H243),0)</f>
        <v>97.101741934422535</v>
      </c>
      <c r="E243" s="56">
        <f>IFERROR('R2'!$B$17+('R2'!$B$18*Data!Q243)+('R2'!$B$19*Data!R243)+('R2'!$B$20*Data!S243)+('R2'!$B$21*Work!D243)+('R2'!$B$22*Work!E243)+('R2'!$B$23*Work!H243),0)</f>
        <v>55.185718755819678</v>
      </c>
      <c r="F243" s="56">
        <f>IFERROR('R3'!$B$17+('R3'!$B$18*Work!E243)+('R3'!$B$19*Work!H243)+('R3'!$B$20*Data!Q243),0)</f>
        <v>73.586828569427553</v>
      </c>
      <c r="G243" s="56">
        <f>IFERROR('R4'!$B$17+('R4'!$B$18*Work!D243)+('R4'!$B$19*Work!E243)+('R4'!$B$20*Work!H243)+('R4'!$B$21*Data!Q243)+(P243*'R4'!$B$22)+(Data!S243*'R4'!$B$23)+(IsYoga!C243*'R4'!$B$24)+(IsWalking!B243*'R4'!$B$26)+(IsRunning!B243*'R4'!$B$27)+(IsYoga!D243*'R4'!$B$28)+(IsCourse!B243*'R4'!$B$30)+(IsCourse!C243*'R4'!$B$31),0)</f>
        <v>101.74876668333775</v>
      </c>
      <c r="H243" s="58">
        <f>IFERROR(ABS(D243-Data!J243)/Data!J243,0)</f>
        <v>0</v>
      </c>
      <c r="I243" s="58">
        <f>IFERROR(ABS(E243-Data!J243)/Data!J243,0)</f>
        <v>0</v>
      </c>
      <c r="J243" s="58">
        <f>IFERROR(ABS(F243-Data!J243)/Data!J243,0)</f>
        <v>0</v>
      </c>
      <c r="K243" s="58">
        <f>IFERROR(ABS(G243-Data!J243)/Data!J243,0)</f>
        <v>0</v>
      </c>
    </row>
    <row r="244" spans="1:11" x14ac:dyDescent="0.15">
      <c r="A244" s="53">
        <f>Data!A244</f>
        <v>0</v>
      </c>
      <c r="B244" s="15">
        <f>Data!J244</f>
        <v>0</v>
      </c>
      <c r="C244" s="15">
        <f>Data!K244</f>
        <v>0</v>
      </c>
      <c r="D244" s="56">
        <f>IFERROR('R'!$B$17+('R'!$B$18*Work!E244)+('R'!$B$19*Work!H244),0)</f>
        <v>97.101741934422535</v>
      </c>
      <c r="E244" s="56">
        <f>IFERROR('R2'!$B$17+('R2'!$B$18*Data!Q244)+('R2'!$B$19*Data!R244)+('R2'!$B$20*Data!S244)+('R2'!$B$21*Work!D244)+('R2'!$B$22*Work!E244)+('R2'!$B$23*Work!H244),0)</f>
        <v>55.185718755819678</v>
      </c>
      <c r="F244" s="56">
        <f>IFERROR('R3'!$B$17+('R3'!$B$18*Work!E244)+('R3'!$B$19*Work!H244)+('R3'!$B$20*Data!Q244),0)</f>
        <v>73.586828569427553</v>
      </c>
      <c r="G244" s="56">
        <f>IFERROR('R4'!$B$17+('R4'!$B$18*Work!D244)+('R4'!$B$19*Work!E244)+('R4'!$B$20*Work!H244)+('R4'!$B$21*Data!Q244)+(P244*'R4'!$B$22)+(Data!S244*'R4'!$B$23)+(IsYoga!C244*'R4'!$B$24)+(IsWalking!B244*'R4'!$B$26)+(IsRunning!B244*'R4'!$B$27)+(IsYoga!D244*'R4'!$B$28)+(IsCourse!B244*'R4'!$B$30)+(IsCourse!C244*'R4'!$B$31),0)</f>
        <v>101.74876668333775</v>
      </c>
      <c r="H244" s="58">
        <f>IFERROR(ABS(D244-Data!J244)/Data!J244,0)</f>
        <v>0</v>
      </c>
      <c r="I244" s="58">
        <f>IFERROR(ABS(E244-Data!J244)/Data!J244,0)</f>
        <v>0</v>
      </c>
      <c r="J244" s="58">
        <f>IFERROR(ABS(F244-Data!J244)/Data!J244,0)</f>
        <v>0</v>
      </c>
      <c r="K244" s="58">
        <f>IFERROR(ABS(G244-Data!J244)/Data!J244,0)</f>
        <v>0</v>
      </c>
    </row>
    <row r="245" spans="1:11" x14ac:dyDescent="0.15">
      <c r="A245" s="53">
        <f>Data!A245</f>
        <v>0</v>
      </c>
      <c r="B245" s="15">
        <f>Data!J245</f>
        <v>0</v>
      </c>
      <c r="C245" s="15">
        <f>Data!K245</f>
        <v>0</v>
      </c>
      <c r="D245" s="56">
        <f>IFERROR('R'!$B$17+('R'!$B$18*Work!E245)+('R'!$B$19*Work!H245),0)</f>
        <v>97.101741934422535</v>
      </c>
      <c r="E245" s="56">
        <f>IFERROR('R2'!$B$17+('R2'!$B$18*Data!Q245)+('R2'!$B$19*Data!R245)+('R2'!$B$20*Data!S245)+('R2'!$B$21*Work!D245)+('R2'!$B$22*Work!E245)+('R2'!$B$23*Work!H245),0)</f>
        <v>55.185718755819678</v>
      </c>
      <c r="F245" s="56">
        <f>IFERROR('R3'!$B$17+('R3'!$B$18*Work!E245)+('R3'!$B$19*Work!H245)+('R3'!$B$20*Data!Q245),0)</f>
        <v>73.586828569427553</v>
      </c>
      <c r="G245" s="56">
        <f>IFERROR('R4'!$B$17+('R4'!$B$18*Work!D245)+('R4'!$B$19*Work!E245)+('R4'!$B$20*Work!H245)+('R4'!$B$21*Data!Q245)+(P245*'R4'!$B$22)+(Data!S245*'R4'!$B$23)+(IsYoga!C245*'R4'!$B$24)+(IsWalking!B245*'R4'!$B$26)+(IsRunning!B245*'R4'!$B$27)+(IsYoga!D245*'R4'!$B$28)+(IsCourse!B245*'R4'!$B$30)+(IsCourse!C245*'R4'!$B$31),0)</f>
        <v>101.74876668333775</v>
      </c>
      <c r="H245" s="58">
        <f>IFERROR(ABS(D245-Data!J245)/Data!J245,0)</f>
        <v>0</v>
      </c>
      <c r="I245" s="58">
        <f>IFERROR(ABS(E245-Data!J245)/Data!J245,0)</f>
        <v>0</v>
      </c>
      <c r="J245" s="58">
        <f>IFERROR(ABS(F245-Data!J245)/Data!J245,0)</f>
        <v>0</v>
      </c>
      <c r="K245" s="58">
        <f>IFERROR(ABS(G245-Data!J245)/Data!J245,0)</f>
        <v>0</v>
      </c>
    </row>
    <row r="246" spans="1:11" x14ac:dyDescent="0.15">
      <c r="A246" s="53">
        <f>Data!A246</f>
        <v>0</v>
      </c>
      <c r="B246" s="15">
        <f>Data!J246</f>
        <v>0</v>
      </c>
      <c r="C246" s="15">
        <f>Data!K246</f>
        <v>0</v>
      </c>
      <c r="D246" s="56">
        <f>IFERROR('R'!$B$17+('R'!$B$18*Work!E246)+('R'!$B$19*Work!H246),0)</f>
        <v>97.101741934422535</v>
      </c>
      <c r="E246" s="56">
        <f>IFERROR('R2'!$B$17+('R2'!$B$18*Data!Q246)+('R2'!$B$19*Data!R246)+('R2'!$B$20*Data!S246)+('R2'!$B$21*Work!D246)+('R2'!$B$22*Work!E246)+('R2'!$B$23*Work!H246),0)</f>
        <v>55.185718755819678</v>
      </c>
      <c r="F246" s="56">
        <f>IFERROR('R3'!$B$17+('R3'!$B$18*Work!E246)+('R3'!$B$19*Work!H246)+('R3'!$B$20*Data!Q246),0)</f>
        <v>73.586828569427553</v>
      </c>
      <c r="G246" s="56">
        <f>IFERROR('R4'!$B$17+('R4'!$B$18*Work!D246)+('R4'!$B$19*Work!E246)+('R4'!$B$20*Work!H246)+('R4'!$B$21*Data!Q246)+(P246*'R4'!$B$22)+(Data!S246*'R4'!$B$23)+(IsYoga!C246*'R4'!$B$24)+(IsWalking!B246*'R4'!$B$26)+(IsRunning!B246*'R4'!$B$27)+(IsYoga!D246*'R4'!$B$28)+(IsCourse!B246*'R4'!$B$30)+(IsCourse!C246*'R4'!$B$31),0)</f>
        <v>101.74876668333775</v>
      </c>
      <c r="H246" s="58">
        <f>IFERROR(ABS(D246-Data!J246)/Data!J246,0)</f>
        <v>0</v>
      </c>
      <c r="I246" s="58">
        <f>IFERROR(ABS(E246-Data!J246)/Data!J246,0)</f>
        <v>0</v>
      </c>
      <c r="J246" s="58">
        <f>IFERROR(ABS(F246-Data!J246)/Data!J246,0)</f>
        <v>0</v>
      </c>
      <c r="K246" s="58">
        <f>IFERROR(ABS(G246-Data!J246)/Data!J246,0)</f>
        <v>0</v>
      </c>
    </row>
    <row r="247" spans="1:11" x14ac:dyDescent="0.15">
      <c r="A247" s="53">
        <f>Data!A247</f>
        <v>0</v>
      </c>
      <c r="B247" s="15">
        <f>Data!J247</f>
        <v>0</v>
      </c>
      <c r="C247" s="15">
        <f>Data!K247</f>
        <v>0</v>
      </c>
      <c r="D247" s="56">
        <f>IFERROR('R'!$B$17+('R'!$B$18*Work!E247)+('R'!$B$19*Work!H247),0)</f>
        <v>97.101741934422535</v>
      </c>
      <c r="E247" s="56">
        <f>IFERROR('R2'!$B$17+('R2'!$B$18*Data!Q247)+('R2'!$B$19*Data!R247)+('R2'!$B$20*Data!S247)+('R2'!$B$21*Work!D247)+('R2'!$B$22*Work!E247)+('R2'!$B$23*Work!H247),0)</f>
        <v>55.185718755819678</v>
      </c>
      <c r="F247" s="56">
        <f>IFERROR('R3'!$B$17+('R3'!$B$18*Work!E247)+('R3'!$B$19*Work!H247)+('R3'!$B$20*Data!Q247),0)</f>
        <v>73.586828569427553</v>
      </c>
      <c r="G247" s="56">
        <f>IFERROR('R4'!$B$17+('R4'!$B$18*Work!D247)+('R4'!$B$19*Work!E247)+('R4'!$B$20*Work!H247)+('R4'!$B$21*Data!Q247)+(P247*'R4'!$B$22)+(Data!S247*'R4'!$B$23)+(IsYoga!C247*'R4'!$B$24)+(IsWalking!B247*'R4'!$B$26)+(IsRunning!B247*'R4'!$B$27)+(IsYoga!D247*'R4'!$B$28)+(IsCourse!B247*'R4'!$B$30)+(IsCourse!C247*'R4'!$B$31),0)</f>
        <v>101.74876668333775</v>
      </c>
      <c r="H247" s="58">
        <f>IFERROR(ABS(D247-Data!J247)/Data!J247,0)</f>
        <v>0</v>
      </c>
      <c r="I247" s="58">
        <f>IFERROR(ABS(E247-Data!J247)/Data!J247,0)</f>
        <v>0</v>
      </c>
      <c r="J247" s="58">
        <f>IFERROR(ABS(F247-Data!J247)/Data!J247,0)</f>
        <v>0</v>
      </c>
      <c r="K247" s="58">
        <f>IFERROR(ABS(G247-Data!J247)/Data!J247,0)</f>
        <v>0</v>
      </c>
    </row>
    <row r="248" spans="1:11" x14ac:dyDescent="0.15">
      <c r="A248" s="53">
        <f>Data!A248</f>
        <v>0</v>
      </c>
      <c r="B248" s="15">
        <f>Data!J248</f>
        <v>0</v>
      </c>
      <c r="C248" s="15">
        <f>Data!K248</f>
        <v>0</v>
      </c>
      <c r="D248" s="56">
        <f>IFERROR('R'!$B$17+('R'!$B$18*Work!E248)+('R'!$B$19*Work!H248),0)</f>
        <v>97.101741934422535</v>
      </c>
      <c r="E248" s="56">
        <f>IFERROR('R2'!$B$17+('R2'!$B$18*Data!Q248)+('R2'!$B$19*Data!R248)+('R2'!$B$20*Data!S248)+('R2'!$B$21*Work!D248)+('R2'!$B$22*Work!E248)+('R2'!$B$23*Work!H248),0)</f>
        <v>55.185718755819678</v>
      </c>
      <c r="F248" s="56">
        <f>IFERROR('R3'!$B$17+('R3'!$B$18*Work!E248)+('R3'!$B$19*Work!H248)+('R3'!$B$20*Data!Q248),0)</f>
        <v>73.586828569427553</v>
      </c>
      <c r="G248" s="56">
        <f>IFERROR('R4'!$B$17+('R4'!$B$18*Work!D248)+('R4'!$B$19*Work!E248)+('R4'!$B$20*Work!H248)+('R4'!$B$21*Data!Q248)+(P248*'R4'!$B$22)+(Data!S248*'R4'!$B$23)+(IsYoga!C248*'R4'!$B$24)+(IsWalking!B248*'R4'!$B$26)+(IsRunning!B248*'R4'!$B$27)+(IsYoga!D248*'R4'!$B$28)+(IsCourse!B248*'R4'!$B$30)+(IsCourse!C248*'R4'!$B$31),0)</f>
        <v>101.74876668333775</v>
      </c>
      <c r="H248" s="58">
        <f>IFERROR(ABS(D248-Data!J248)/Data!J248,0)</f>
        <v>0</v>
      </c>
      <c r="I248" s="58">
        <f>IFERROR(ABS(E248-Data!J248)/Data!J248,0)</f>
        <v>0</v>
      </c>
      <c r="J248" s="58">
        <f>IFERROR(ABS(F248-Data!J248)/Data!J248,0)</f>
        <v>0</v>
      </c>
      <c r="K248" s="58">
        <f>IFERROR(ABS(G248-Data!J248)/Data!J248,0)</f>
        <v>0</v>
      </c>
    </row>
    <row r="249" spans="1:11" x14ac:dyDescent="0.15">
      <c r="A249" s="53">
        <f>Data!A249</f>
        <v>0</v>
      </c>
      <c r="B249" s="15">
        <f>Data!J249</f>
        <v>0</v>
      </c>
      <c r="C249" s="15">
        <f>Data!K249</f>
        <v>0</v>
      </c>
      <c r="D249" s="56">
        <f>IFERROR('R'!$B$17+('R'!$B$18*Work!E249)+('R'!$B$19*Work!H249),0)</f>
        <v>97.101741934422535</v>
      </c>
      <c r="E249" s="56">
        <f>IFERROR('R2'!$B$17+('R2'!$B$18*Data!Q249)+('R2'!$B$19*Data!R249)+('R2'!$B$20*Data!S249)+('R2'!$B$21*Work!D249)+('R2'!$B$22*Work!E249)+('R2'!$B$23*Work!H249),0)</f>
        <v>55.185718755819678</v>
      </c>
      <c r="F249" s="56">
        <f>IFERROR('R3'!$B$17+('R3'!$B$18*Work!E249)+('R3'!$B$19*Work!H249)+('R3'!$B$20*Data!Q249),0)</f>
        <v>73.586828569427553</v>
      </c>
      <c r="G249" s="56">
        <f>IFERROR('R4'!$B$17+('R4'!$B$18*Work!D249)+('R4'!$B$19*Work!E249)+('R4'!$B$20*Work!H249)+('R4'!$B$21*Data!Q249)+(P249*'R4'!$B$22)+(Data!S249*'R4'!$B$23)+(IsYoga!C249*'R4'!$B$24)+(IsWalking!B249*'R4'!$B$26)+(IsRunning!B249*'R4'!$B$27)+(IsYoga!D249*'R4'!$B$28)+(IsCourse!B249*'R4'!$B$30)+(IsCourse!C249*'R4'!$B$31),0)</f>
        <v>101.74876668333775</v>
      </c>
      <c r="H249" s="58">
        <f>IFERROR(ABS(D249-Data!J249)/Data!J249,0)</f>
        <v>0</v>
      </c>
      <c r="I249" s="58">
        <f>IFERROR(ABS(E249-Data!J249)/Data!J249,0)</f>
        <v>0</v>
      </c>
      <c r="J249" s="58">
        <f>IFERROR(ABS(F249-Data!J249)/Data!J249,0)</f>
        <v>0</v>
      </c>
      <c r="K249" s="58">
        <f>IFERROR(ABS(G249-Data!J249)/Data!J249,0)</f>
        <v>0</v>
      </c>
    </row>
    <row r="250" spans="1:11" x14ac:dyDescent="0.15">
      <c r="A250" s="53">
        <f>Data!A250</f>
        <v>0</v>
      </c>
      <c r="B250" s="15">
        <f>Data!J250</f>
        <v>0</v>
      </c>
      <c r="C250" s="15">
        <f>Data!K250</f>
        <v>0</v>
      </c>
      <c r="D250" s="56">
        <f>IFERROR('R'!$B$17+('R'!$B$18*Work!E250)+('R'!$B$19*Work!H250),0)</f>
        <v>97.101741934422535</v>
      </c>
      <c r="E250" s="56">
        <f>IFERROR('R2'!$B$17+('R2'!$B$18*Data!Q250)+('R2'!$B$19*Data!R250)+('R2'!$B$20*Data!S250)+('R2'!$B$21*Work!D250)+('R2'!$B$22*Work!E250)+('R2'!$B$23*Work!H250),0)</f>
        <v>55.185718755819678</v>
      </c>
      <c r="F250" s="56">
        <f>IFERROR('R3'!$B$17+('R3'!$B$18*Work!E250)+('R3'!$B$19*Work!H250)+('R3'!$B$20*Data!Q250),0)</f>
        <v>73.586828569427553</v>
      </c>
      <c r="G250" s="56">
        <f>IFERROR('R4'!$B$17+('R4'!$B$18*Work!D250)+('R4'!$B$19*Work!E250)+('R4'!$B$20*Work!H250)+('R4'!$B$21*Data!Q250)+(P250*'R4'!$B$22)+(Data!S250*'R4'!$B$23)+(IsYoga!C250*'R4'!$B$24)+(IsWalking!B250*'R4'!$B$26)+(IsRunning!B250*'R4'!$B$27)+(IsYoga!D250*'R4'!$B$28)+(IsCourse!B250*'R4'!$B$30)+(IsCourse!C250*'R4'!$B$31),0)</f>
        <v>101.74876668333775</v>
      </c>
      <c r="H250" s="58">
        <f>IFERROR(ABS(D250-Data!J250)/Data!J250,0)</f>
        <v>0</v>
      </c>
      <c r="I250" s="58">
        <f>IFERROR(ABS(E250-Data!J250)/Data!J250,0)</f>
        <v>0</v>
      </c>
      <c r="J250" s="58">
        <f>IFERROR(ABS(F250-Data!J250)/Data!J250,0)</f>
        <v>0</v>
      </c>
      <c r="K250" s="58">
        <f>IFERROR(ABS(G250-Data!J250)/Data!J250,0)</f>
        <v>0</v>
      </c>
    </row>
    <row r="251" spans="1:11" x14ac:dyDescent="0.15">
      <c r="A251" s="53">
        <f>Data!A251</f>
        <v>0</v>
      </c>
      <c r="B251" s="15">
        <f>Data!J251</f>
        <v>0</v>
      </c>
      <c r="C251" s="15">
        <f>Data!K251</f>
        <v>0</v>
      </c>
      <c r="D251" s="56">
        <f>IFERROR('R'!$B$17+('R'!$B$18*Work!E251)+('R'!$B$19*Work!H251),0)</f>
        <v>97.101741934422535</v>
      </c>
      <c r="E251" s="56">
        <f>IFERROR('R2'!$B$17+('R2'!$B$18*Data!Q251)+('R2'!$B$19*Data!R251)+('R2'!$B$20*Data!S251)+('R2'!$B$21*Work!D251)+('R2'!$B$22*Work!E251)+('R2'!$B$23*Work!H251),0)</f>
        <v>55.185718755819678</v>
      </c>
      <c r="F251" s="56">
        <f>IFERROR('R3'!$B$17+('R3'!$B$18*Work!E251)+('R3'!$B$19*Work!H251)+('R3'!$B$20*Data!Q251),0)</f>
        <v>73.586828569427553</v>
      </c>
      <c r="G251" s="56">
        <f>IFERROR('R4'!$B$17+('R4'!$B$18*Work!D251)+('R4'!$B$19*Work!E251)+('R4'!$B$20*Work!H251)+('R4'!$B$21*Data!Q251)+(P251*'R4'!$B$22)+(Data!S251*'R4'!$B$23)+(IsYoga!C251*'R4'!$B$24)+(IsWalking!B251*'R4'!$B$26)+(IsRunning!B251*'R4'!$B$27)+(IsYoga!D251*'R4'!$B$28)+(IsCourse!B251*'R4'!$B$30)+(IsCourse!C251*'R4'!$B$31),0)</f>
        <v>101.74876668333775</v>
      </c>
      <c r="H251" s="58">
        <f>IFERROR(ABS(D251-Data!J251)/Data!J251,0)</f>
        <v>0</v>
      </c>
      <c r="I251" s="58">
        <f>IFERROR(ABS(E251-Data!J251)/Data!J251,0)</f>
        <v>0</v>
      </c>
      <c r="J251" s="58">
        <f>IFERROR(ABS(F251-Data!J251)/Data!J251,0)</f>
        <v>0</v>
      </c>
      <c r="K251" s="58">
        <f>IFERROR(ABS(G251-Data!J251)/Data!J251,0)</f>
        <v>0</v>
      </c>
    </row>
    <row r="252" spans="1:11" x14ac:dyDescent="0.15">
      <c r="A252" s="53">
        <f>Data!A252</f>
        <v>0</v>
      </c>
      <c r="B252" s="15">
        <f>Data!J252</f>
        <v>0</v>
      </c>
      <c r="C252" s="15">
        <f>Data!K252</f>
        <v>0</v>
      </c>
      <c r="D252" s="56">
        <f>IFERROR('R'!$B$17+('R'!$B$18*Work!E252)+('R'!$B$19*Work!H252),0)</f>
        <v>97.101741934422535</v>
      </c>
      <c r="E252" s="56">
        <f>IFERROR('R2'!$B$17+('R2'!$B$18*Data!Q252)+('R2'!$B$19*Data!R252)+('R2'!$B$20*Data!S252)+('R2'!$B$21*Work!D252)+('R2'!$B$22*Work!E252)+('R2'!$B$23*Work!H252),0)</f>
        <v>55.185718755819678</v>
      </c>
      <c r="F252" s="56">
        <f>IFERROR('R3'!$B$17+('R3'!$B$18*Work!E252)+('R3'!$B$19*Work!H252)+('R3'!$B$20*Data!Q252),0)</f>
        <v>73.586828569427553</v>
      </c>
      <c r="G252" s="56">
        <f>IFERROR('R4'!$B$17+('R4'!$B$18*Work!D252)+('R4'!$B$19*Work!E252)+('R4'!$B$20*Work!H252)+('R4'!$B$21*Data!Q252)+(P252*'R4'!$B$22)+(Data!S252*'R4'!$B$23)+(IsYoga!C252*'R4'!$B$24)+(IsWalking!B252*'R4'!$B$26)+(IsRunning!B252*'R4'!$B$27)+(IsYoga!D252*'R4'!$B$28)+(IsCourse!B252*'R4'!$B$30)+(IsCourse!C252*'R4'!$B$31),0)</f>
        <v>101.74876668333775</v>
      </c>
      <c r="H252" s="58">
        <f>IFERROR(ABS(D252-Data!J252)/Data!J252,0)</f>
        <v>0</v>
      </c>
      <c r="I252" s="58">
        <f>IFERROR(ABS(E252-Data!J252)/Data!J252,0)</f>
        <v>0</v>
      </c>
      <c r="J252" s="58">
        <f>IFERROR(ABS(F252-Data!J252)/Data!J252,0)</f>
        <v>0</v>
      </c>
      <c r="K252" s="58">
        <f>IFERROR(ABS(G252-Data!J252)/Data!J252,0)</f>
        <v>0</v>
      </c>
    </row>
    <row r="253" spans="1:11" x14ac:dyDescent="0.15">
      <c r="A253" s="53">
        <f>Data!A253</f>
        <v>0</v>
      </c>
      <c r="B253" s="15">
        <f>Data!J253</f>
        <v>0</v>
      </c>
      <c r="C253" s="15">
        <f>Data!K253</f>
        <v>0</v>
      </c>
      <c r="D253" s="56">
        <f>IFERROR('R'!$B$17+('R'!$B$18*Work!E253)+('R'!$B$19*Work!H253),0)</f>
        <v>97.101741934422535</v>
      </c>
      <c r="E253" s="56">
        <f>IFERROR('R2'!$B$17+('R2'!$B$18*Data!Q253)+('R2'!$B$19*Data!R253)+('R2'!$B$20*Data!S253)+('R2'!$B$21*Work!D253)+('R2'!$B$22*Work!E253)+('R2'!$B$23*Work!H253),0)</f>
        <v>55.185718755819678</v>
      </c>
      <c r="F253" s="56">
        <f>IFERROR('R3'!$B$17+('R3'!$B$18*Work!E253)+('R3'!$B$19*Work!H253)+('R3'!$B$20*Data!Q253),0)</f>
        <v>73.586828569427553</v>
      </c>
      <c r="G253" s="56">
        <f>IFERROR('R4'!$B$17+('R4'!$B$18*Work!D253)+('R4'!$B$19*Work!E253)+('R4'!$B$20*Work!H253)+('R4'!$B$21*Data!Q253)+(P253*'R4'!$B$22)+(Data!S253*'R4'!$B$23)+(IsYoga!C253*'R4'!$B$24)+(IsWalking!B253*'R4'!$B$26)+(IsRunning!B253*'R4'!$B$27)+(IsYoga!D253*'R4'!$B$28)+(IsCourse!B253*'R4'!$B$30)+(IsCourse!C253*'R4'!$B$31),0)</f>
        <v>101.74876668333775</v>
      </c>
      <c r="H253" s="58">
        <f>IFERROR(ABS(D253-Data!J253)/Data!J253,0)</f>
        <v>0</v>
      </c>
      <c r="I253" s="58">
        <f>IFERROR(ABS(E253-Data!J253)/Data!J253,0)</f>
        <v>0</v>
      </c>
      <c r="J253" s="58">
        <f>IFERROR(ABS(F253-Data!J253)/Data!J253,0)</f>
        <v>0</v>
      </c>
      <c r="K253" s="58">
        <f>IFERROR(ABS(G253-Data!J253)/Data!J253,0)</f>
        <v>0</v>
      </c>
    </row>
    <row r="254" spans="1:11" x14ac:dyDescent="0.15">
      <c r="A254" s="53">
        <f>Data!A254</f>
        <v>0</v>
      </c>
      <c r="B254" s="15">
        <f>Data!J254</f>
        <v>0</v>
      </c>
      <c r="C254" s="15">
        <f>Data!K254</f>
        <v>0</v>
      </c>
      <c r="D254" s="56">
        <f>IFERROR('R'!$B$17+('R'!$B$18*Work!E254)+('R'!$B$19*Work!H254),0)</f>
        <v>97.101741934422535</v>
      </c>
      <c r="E254" s="56">
        <f>IFERROR('R2'!$B$17+('R2'!$B$18*Data!Q254)+('R2'!$B$19*Data!R254)+('R2'!$B$20*Data!S254)+('R2'!$B$21*Work!D254)+('R2'!$B$22*Work!E254)+('R2'!$B$23*Work!H254),0)</f>
        <v>55.185718755819678</v>
      </c>
      <c r="F254" s="56">
        <f>IFERROR('R3'!$B$17+('R3'!$B$18*Work!E254)+('R3'!$B$19*Work!H254)+('R3'!$B$20*Data!Q254),0)</f>
        <v>73.586828569427553</v>
      </c>
      <c r="G254" s="56">
        <f>IFERROR('R4'!$B$17+('R4'!$B$18*Work!D254)+('R4'!$B$19*Work!E254)+('R4'!$B$20*Work!H254)+('R4'!$B$21*Data!Q254)+(P254*'R4'!$B$22)+(Data!S254*'R4'!$B$23)+(IsYoga!C254*'R4'!$B$24)+(IsWalking!B254*'R4'!$B$26)+(IsRunning!B254*'R4'!$B$27)+(IsYoga!D254*'R4'!$B$28)+(IsCourse!B254*'R4'!$B$30)+(IsCourse!C254*'R4'!$B$31),0)</f>
        <v>101.74876668333775</v>
      </c>
      <c r="H254" s="58">
        <f>IFERROR(ABS(D254-Data!J254)/Data!J254,0)</f>
        <v>0</v>
      </c>
      <c r="I254" s="58">
        <f>IFERROR(ABS(E254-Data!J254)/Data!J254,0)</f>
        <v>0</v>
      </c>
      <c r="J254" s="58">
        <f>IFERROR(ABS(F254-Data!J254)/Data!J254,0)</f>
        <v>0</v>
      </c>
      <c r="K254" s="58">
        <f>IFERROR(ABS(G254-Data!J254)/Data!J254,0)</f>
        <v>0</v>
      </c>
    </row>
    <row r="255" spans="1:11" x14ac:dyDescent="0.15">
      <c r="A255" s="53">
        <f>Data!A255</f>
        <v>0</v>
      </c>
      <c r="B255" s="15">
        <f>Data!J255</f>
        <v>0</v>
      </c>
      <c r="C255" s="15">
        <f>Data!K255</f>
        <v>0</v>
      </c>
      <c r="D255" s="56">
        <f>IFERROR('R'!$B$17+('R'!$B$18*Work!E255)+('R'!$B$19*Work!H255),0)</f>
        <v>97.101741934422535</v>
      </c>
      <c r="E255" s="56">
        <f>IFERROR('R2'!$B$17+('R2'!$B$18*Data!Q255)+('R2'!$B$19*Data!R255)+('R2'!$B$20*Data!S255)+('R2'!$B$21*Work!D255)+('R2'!$B$22*Work!E255)+('R2'!$B$23*Work!H255),0)</f>
        <v>55.185718755819678</v>
      </c>
      <c r="F255" s="56">
        <f>IFERROR('R3'!$B$17+('R3'!$B$18*Work!E255)+('R3'!$B$19*Work!H255)+('R3'!$B$20*Data!Q255),0)</f>
        <v>73.586828569427553</v>
      </c>
      <c r="G255" s="56">
        <f>IFERROR('R4'!$B$17+('R4'!$B$18*Work!D255)+('R4'!$B$19*Work!E255)+('R4'!$B$20*Work!H255)+('R4'!$B$21*Data!Q255)+(P255*'R4'!$B$22)+(Data!S255*'R4'!$B$23)+(IsYoga!C255*'R4'!$B$24)+(IsWalking!B255*'R4'!$B$26)+(IsRunning!B255*'R4'!$B$27)+(IsYoga!D255*'R4'!$B$28)+(IsCourse!B255*'R4'!$B$30)+(IsCourse!C255*'R4'!$B$31),0)</f>
        <v>101.74876668333775</v>
      </c>
      <c r="H255" s="58">
        <f>IFERROR(ABS(D255-Data!J255)/Data!J255,0)</f>
        <v>0</v>
      </c>
      <c r="I255" s="58">
        <f>IFERROR(ABS(E255-Data!J255)/Data!J255,0)</f>
        <v>0</v>
      </c>
      <c r="J255" s="58">
        <f>IFERROR(ABS(F255-Data!J255)/Data!J255,0)</f>
        <v>0</v>
      </c>
      <c r="K255" s="58">
        <f>IFERROR(ABS(G255-Data!J255)/Data!J255,0)</f>
        <v>0</v>
      </c>
    </row>
    <row r="256" spans="1:11" x14ac:dyDescent="0.15">
      <c r="A256" s="53">
        <f>Data!A256</f>
        <v>0</v>
      </c>
      <c r="B256" s="15">
        <f>Data!J256</f>
        <v>0</v>
      </c>
      <c r="C256" s="15">
        <f>Data!K256</f>
        <v>0</v>
      </c>
      <c r="D256" s="56">
        <f>IFERROR('R'!$B$17+('R'!$B$18*Work!E256)+('R'!$B$19*Work!H256),0)</f>
        <v>97.101741934422535</v>
      </c>
      <c r="E256" s="56">
        <f>IFERROR('R2'!$B$17+('R2'!$B$18*Data!Q256)+('R2'!$B$19*Data!R256)+('R2'!$B$20*Data!S256)+('R2'!$B$21*Work!D256)+('R2'!$B$22*Work!E256)+('R2'!$B$23*Work!H256),0)</f>
        <v>55.185718755819678</v>
      </c>
      <c r="F256" s="56">
        <f>IFERROR('R3'!$B$17+('R3'!$B$18*Work!E256)+('R3'!$B$19*Work!H256)+('R3'!$B$20*Data!Q256),0)</f>
        <v>73.586828569427553</v>
      </c>
      <c r="G256" s="56">
        <f>IFERROR('R4'!$B$17+('R4'!$B$18*Work!D256)+('R4'!$B$19*Work!E256)+('R4'!$B$20*Work!H256)+('R4'!$B$21*Data!Q256)+(P256*'R4'!$B$22)+(Data!S256*'R4'!$B$23)+(IsYoga!C256*'R4'!$B$24)+(IsWalking!B256*'R4'!$B$26)+(IsRunning!B256*'R4'!$B$27)+(IsYoga!D256*'R4'!$B$28)+(IsCourse!B256*'R4'!$B$30)+(IsCourse!C256*'R4'!$B$31),0)</f>
        <v>101.74876668333775</v>
      </c>
      <c r="H256" s="58">
        <f>IFERROR(ABS(D256-Data!J256)/Data!J256,0)</f>
        <v>0</v>
      </c>
      <c r="I256" s="58">
        <f>IFERROR(ABS(E256-Data!J256)/Data!J256,0)</f>
        <v>0</v>
      </c>
      <c r="J256" s="58">
        <f>IFERROR(ABS(F256-Data!J256)/Data!J256,0)</f>
        <v>0</v>
      </c>
      <c r="K256" s="58">
        <f>IFERROR(ABS(G256-Data!J256)/Data!J256,0)</f>
        <v>0</v>
      </c>
    </row>
    <row r="257" spans="1:11" x14ac:dyDescent="0.15">
      <c r="A257" s="53">
        <f>Data!A257</f>
        <v>0</v>
      </c>
      <c r="B257" s="15">
        <f>Data!J257</f>
        <v>0</v>
      </c>
      <c r="C257" s="15">
        <f>Data!K257</f>
        <v>0</v>
      </c>
      <c r="D257" s="56">
        <f>IFERROR('R'!$B$17+('R'!$B$18*Work!E257)+('R'!$B$19*Work!H257),0)</f>
        <v>97.101741934422535</v>
      </c>
      <c r="E257" s="56">
        <f>IFERROR('R2'!$B$17+('R2'!$B$18*Data!Q257)+('R2'!$B$19*Data!R257)+('R2'!$B$20*Data!S257)+('R2'!$B$21*Work!D257)+('R2'!$B$22*Work!E257)+('R2'!$B$23*Work!H257),0)</f>
        <v>55.185718755819678</v>
      </c>
      <c r="F257" s="56">
        <f>IFERROR('R3'!$B$17+('R3'!$B$18*Work!E257)+('R3'!$B$19*Work!H257)+('R3'!$B$20*Data!Q257),0)</f>
        <v>73.586828569427553</v>
      </c>
      <c r="G257" s="56">
        <f>IFERROR('R4'!$B$17+('R4'!$B$18*Work!D257)+('R4'!$B$19*Work!E257)+('R4'!$B$20*Work!H257)+('R4'!$B$21*Data!Q257)+(P257*'R4'!$B$22)+(Data!S257*'R4'!$B$23)+(IsYoga!C257*'R4'!$B$24)+(IsWalking!B257*'R4'!$B$26)+(IsRunning!B257*'R4'!$B$27)+(IsYoga!D257*'R4'!$B$28)+(IsCourse!B257*'R4'!$B$30)+(IsCourse!C257*'R4'!$B$31),0)</f>
        <v>101.74876668333775</v>
      </c>
      <c r="H257" s="58">
        <f>IFERROR(ABS(D257-Data!J257)/Data!J257,0)</f>
        <v>0</v>
      </c>
      <c r="I257" s="58">
        <f>IFERROR(ABS(E257-Data!J257)/Data!J257,0)</f>
        <v>0</v>
      </c>
      <c r="J257" s="58">
        <f>IFERROR(ABS(F257-Data!J257)/Data!J257,0)</f>
        <v>0</v>
      </c>
      <c r="K257" s="58">
        <f>IFERROR(ABS(G257-Data!J257)/Data!J257,0)</f>
        <v>0</v>
      </c>
    </row>
    <row r="258" spans="1:11" x14ac:dyDescent="0.15">
      <c r="A258" s="53">
        <f>Data!A258</f>
        <v>0</v>
      </c>
      <c r="B258" s="15">
        <f>Data!J258</f>
        <v>0</v>
      </c>
      <c r="C258" s="15">
        <f>Data!K258</f>
        <v>0</v>
      </c>
      <c r="D258" s="56">
        <f>IFERROR('R'!$B$17+('R'!$B$18*Work!E258)+('R'!$B$19*Work!H258),0)</f>
        <v>97.101741934422535</v>
      </c>
      <c r="E258" s="56">
        <f>IFERROR('R2'!$B$17+('R2'!$B$18*Data!Q258)+('R2'!$B$19*Data!R258)+('R2'!$B$20*Data!S258)+('R2'!$B$21*Work!D258)+('R2'!$B$22*Work!E258)+('R2'!$B$23*Work!H258),0)</f>
        <v>55.185718755819678</v>
      </c>
      <c r="F258" s="56">
        <f>IFERROR('R3'!$B$17+('R3'!$B$18*Work!E258)+('R3'!$B$19*Work!H258)+('R3'!$B$20*Data!Q258),0)</f>
        <v>73.586828569427553</v>
      </c>
      <c r="G258" s="56">
        <f>IFERROR('R4'!$B$17+('R4'!$B$18*Work!D258)+('R4'!$B$19*Work!E258)+('R4'!$B$20*Work!H258)+('R4'!$B$21*Data!Q258)+(P258*'R4'!$B$22)+(Data!S258*'R4'!$B$23)+(IsYoga!C258*'R4'!$B$24)+(IsWalking!B258*'R4'!$B$26)+(IsRunning!B258*'R4'!$B$27)+(IsYoga!D258*'R4'!$B$28)+(IsCourse!B258*'R4'!$B$30)+(IsCourse!C258*'R4'!$B$31),0)</f>
        <v>101.74876668333775</v>
      </c>
      <c r="H258" s="58">
        <f>IFERROR(ABS(D258-Data!J258)/Data!J258,0)</f>
        <v>0</v>
      </c>
      <c r="I258" s="58">
        <f>IFERROR(ABS(E258-Data!J258)/Data!J258,0)</f>
        <v>0</v>
      </c>
      <c r="J258" s="58">
        <f>IFERROR(ABS(F258-Data!J258)/Data!J258,0)</f>
        <v>0</v>
      </c>
      <c r="K258" s="58">
        <f>IFERROR(ABS(G258-Data!J258)/Data!J258,0)</f>
        <v>0</v>
      </c>
    </row>
  </sheetData>
  <autoFilter ref="A1:K258" xr:uid="{126462A4-D7BC-114D-B355-BC262D7A2C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Formulas</vt:lpstr>
      <vt:lpstr>R</vt:lpstr>
      <vt:lpstr>Values</vt:lpstr>
      <vt:lpstr>R2</vt:lpstr>
      <vt:lpstr>R3</vt:lpstr>
      <vt:lpstr>R4</vt:lpstr>
      <vt:lpstr>Chart</vt:lpstr>
      <vt:lpstr>Data</vt:lpstr>
      <vt:lpstr>Results</vt:lpstr>
      <vt:lpstr>All</vt:lpstr>
      <vt:lpstr>Sheet1</vt:lpstr>
      <vt:lpstr>Work</vt:lpstr>
      <vt:lpstr>IsYoga</vt:lpstr>
      <vt:lpstr>IsBiking</vt:lpstr>
      <vt:lpstr>IsWalking</vt:lpstr>
      <vt:lpstr>IsRunning</vt:lpstr>
      <vt:lpstr>IsCourse</vt:lpstr>
      <vt:lpstr>IsZone1</vt:lpstr>
      <vt:lpstr>IsZone2</vt:lpstr>
      <vt:lpstr>IsZone3</vt:lpstr>
      <vt:lpstr>IsZone4</vt:lpstr>
      <vt:lpstr>IsZone5</vt:lpstr>
      <vt:lpstr>IsAnything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Burer</cp:lastModifiedBy>
  <dcterms:created xsi:type="dcterms:W3CDTF">2021-07-19T19:54:16Z</dcterms:created>
  <dcterms:modified xsi:type="dcterms:W3CDTF">2021-07-27T01:23:45Z</dcterms:modified>
</cp:coreProperties>
</file>