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3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yrne/Dropbox/eclipse-workspace/finance/"/>
    </mc:Choice>
  </mc:AlternateContent>
  <xr:revisionPtr revIDLastSave="0" documentId="13_ncr:1_{511C7F60-CE82-9144-BF2B-2653086DD54B}" xr6:coauthVersionLast="47" xr6:coauthVersionMax="47" xr10:uidLastSave="{00000000-0000-0000-0000-000000000000}"/>
  <bookViews>
    <workbookView xWindow="0" yWindow="760" windowWidth="34560" windowHeight="20240" firstSheet="3" activeTab="7" xr2:uid="{535C330D-3385-BC47-B3AB-34923AEE4912}"/>
  </bookViews>
  <sheets>
    <sheet name="output" sheetId="20" r:id="rId1"/>
    <sheet name="CashFlow" sheetId="1" r:id="rId2"/>
    <sheet name="DollarsPerDayExpenditures (2)" sheetId="15" r:id="rId3"/>
    <sheet name="DollarsPerDayExpenditures" sheetId="9" r:id="rId4"/>
    <sheet name="Month DollarsPerDayExpenditures" sheetId="12" r:id="rId5"/>
    <sheet name="Budget all Txns" sheetId="13" r:id="rId6"/>
    <sheet name="BudgetPieChart" sheetId="16" r:id="rId7"/>
    <sheet name="MandatoryCalcs" sheetId="3" r:id="rId8"/>
    <sheet name="FlatNeeds10MoSavings" sheetId="5" r:id="rId9"/>
    <sheet name="SuggestedSavings" sheetId="18" r:id="rId10"/>
    <sheet name="DebtProjections" sheetId="7" r:id="rId11"/>
    <sheet name="SuggestedDeductionsNTransfers" sheetId="6" r:id="rId12"/>
  </sheets>
  <definedNames>
    <definedName name="_xlnm._FilterDatabase" localSheetId="1" hidden="1">CashFlow!$A$1:$AF$193</definedName>
    <definedName name="DollarsPerDayExpenditures" localSheetId="3">DollarsPerDayExpenditures!$A$1:$B$32</definedName>
    <definedName name="DollarsPerDayExpenditures" localSheetId="4">'Month DollarsPerDayExpenditures'!$A$1:$B$32</definedName>
    <definedName name="ExternalData_1" localSheetId="5" hidden="1">'Budget all Txns'!$A$1:$G$32</definedName>
    <definedName name="ExternalData_1" localSheetId="6" hidden="1">BudgetPieChart!$A$1:$B$27</definedName>
    <definedName name="ExternalData_1" localSheetId="2" hidden="1">'DollarsPerDayExpenditures (2)'!$A$1:$B$33</definedName>
    <definedName name="ExternalData_1" localSheetId="0" hidden="1">output!$A$1:$G$155</definedName>
    <definedName name="ExternalData_1" localSheetId="9" hidden="1">SuggestedSavings!$A$1:$F$2</definedName>
    <definedName name="mandatory_2" localSheetId="7">MandatoryCalcs!$A$2:$A$13</definedName>
    <definedName name="output" localSheetId="7">MandatoryCalcs!$L$2:$R$26</definedName>
    <definedName name="output_4" localSheetId="1">CashFlow!$A$2:$A$17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7" l="1"/>
  <c r="B24" i="7"/>
  <c r="B23" i="7"/>
  <c r="B21" i="7"/>
  <c r="A7" i="7"/>
  <c r="A6" i="7"/>
  <c r="E5" i="7"/>
  <c r="A3" i="7" s="1"/>
  <c r="E10" i="7"/>
  <c r="C28" i="16"/>
  <c r="C27" i="16"/>
  <c r="C32" i="16"/>
  <c r="D2" i="16" s="1"/>
  <c r="A1" i="1"/>
  <c r="B1" i="1"/>
  <c r="C1" i="1"/>
  <c r="D1" i="1"/>
  <c r="E1" i="1"/>
  <c r="F1" i="1"/>
  <c r="G1" i="1"/>
  <c r="A2" i="1"/>
  <c r="B2" i="1"/>
  <c r="C2" i="1"/>
  <c r="D2" i="1"/>
  <c r="E2" i="1"/>
  <c r="F2" i="1"/>
  <c r="G2" i="1"/>
  <c r="A3" i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D50" i="1"/>
  <c r="E50" i="1"/>
  <c r="F50" i="1"/>
  <c r="G50" i="1"/>
  <c r="A51" i="1"/>
  <c r="B51" i="1"/>
  <c r="C51" i="1"/>
  <c r="D51" i="1"/>
  <c r="E51" i="1"/>
  <c r="F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F94" i="1"/>
  <c r="G94" i="1"/>
  <c r="A95" i="1"/>
  <c r="B95" i="1"/>
  <c r="C95" i="1"/>
  <c r="D95" i="1"/>
  <c r="E95" i="1"/>
  <c r="F95" i="1"/>
  <c r="G95" i="1"/>
  <c r="A96" i="1"/>
  <c r="B96" i="1"/>
  <c r="C96" i="1"/>
  <c r="D96" i="1"/>
  <c r="E96" i="1"/>
  <c r="F96" i="1"/>
  <c r="G96" i="1"/>
  <c r="A97" i="1"/>
  <c r="B97" i="1"/>
  <c r="C97" i="1"/>
  <c r="D97" i="1"/>
  <c r="E97" i="1"/>
  <c r="F97" i="1"/>
  <c r="G97" i="1"/>
  <c r="A98" i="1"/>
  <c r="B98" i="1"/>
  <c r="C98" i="1"/>
  <c r="D98" i="1"/>
  <c r="E98" i="1"/>
  <c r="F98" i="1"/>
  <c r="G98" i="1"/>
  <c r="A99" i="1"/>
  <c r="B99" i="1"/>
  <c r="C99" i="1"/>
  <c r="D99" i="1"/>
  <c r="E99" i="1"/>
  <c r="F99" i="1"/>
  <c r="G99" i="1"/>
  <c r="A100" i="1"/>
  <c r="B100" i="1"/>
  <c r="C100" i="1"/>
  <c r="D100" i="1"/>
  <c r="E100" i="1"/>
  <c r="F100" i="1"/>
  <c r="G100" i="1"/>
  <c r="A101" i="1"/>
  <c r="B101" i="1"/>
  <c r="C101" i="1"/>
  <c r="D101" i="1"/>
  <c r="E101" i="1"/>
  <c r="F101" i="1"/>
  <c r="G101" i="1"/>
  <c r="A102" i="1"/>
  <c r="B102" i="1"/>
  <c r="C102" i="1"/>
  <c r="D102" i="1"/>
  <c r="E102" i="1"/>
  <c r="F102" i="1"/>
  <c r="G102" i="1"/>
  <c r="A103" i="1"/>
  <c r="B103" i="1"/>
  <c r="C103" i="1"/>
  <c r="D103" i="1"/>
  <c r="E103" i="1"/>
  <c r="F103" i="1"/>
  <c r="G103" i="1"/>
  <c r="A104" i="1"/>
  <c r="B104" i="1"/>
  <c r="C104" i="1"/>
  <c r="D104" i="1"/>
  <c r="E104" i="1"/>
  <c r="F104" i="1"/>
  <c r="G104" i="1"/>
  <c r="A105" i="1"/>
  <c r="B105" i="1"/>
  <c r="C105" i="1"/>
  <c r="D105" i="1"/>
  <c r="E105" i="1"/>
  <c r="F105" i="1"/>
  <c r="G105" i="1"/>
  <c r="A106" i="1"/>
  <c r="B106" i="1"/>
  <c r="C106" i="1"/>
  <c r="D106" i="1"/>
  <c r="E106" i="1"/>
  <c r="F106" i="1"/>
  <c r="G106" i="1"/>
  <c r="A107" i="1"/>
  <c r="B107" i="1"/>
  <c r="C107" i="1"/>
  <c r="D107" i="1"/>
  <c r="E107" i="1"/>
  <c r="F107" i="1"/>
  <c r="G107" i="1"/>
  <c r="A108" i="1"/>
  <c r="B108" i="1"/>
  <c r="C108" i="1"/>
  <c r="D108" i="1"/>
  <c r="E108" i="1"/>
  <c r="F108" i="1"/>
  <c r="G108" i="1"/>
  <c r="A109" i="1"/>
  <c r="B109" i="1"/>
  <c r="C109" i="1"/>
  <c r="D109" i="1"/>
  <c r="E109" i="1"/>
  <c r="F109" i="1"/>
  <c r="G109" i="1"/>
  <c r="A110" i="1"/>
  <c r="B110" i="1"/>
  <c r="C110" i="1"/>
  <c r="D110" i="1"/>
  <c r="E110" i="1"/>
  <c r="F110" i="1"/>
  <c r="G110" i="1"/>
  <c r="A111" i="1"/>
  <c r="B111" i="1"/>
  <c r="C111" i="1"/>
  <c r="D111" i="1"/>
  <c r="E111" i="1"/>
  <c r="F111" i="1"/>
  <c r="G111" i="1"/>
  <c r="A112" i="1"/>
  <c r="B112" i="1"/>
  <c r="C112" i="1"/>
  <c r="D112" i="1"/>
  <c r="E112" i="1"/>
  <c r="F112" i="1"/>
  <c r="G112" i="1"/>
  <c r="A113" i="1"/>
  <c r="B113" i="1"/>
  <c r="C113" i="1"/>
  <c r="D113" i="1"/>
  <c r="E113" i="1"/>
  <c r="F113" i="1"/>
  <c r="G113" i="1"/>
  <c r="A114" i="1"/>
  <c r="B114" i="1"/>
  <c r="C114" i="1"/>
  <c r="D114" i="1"/>
  <c r="E114" i="1"/>
  <c r="F114" i="1"/>
  <c r="G114" i="1"/>
  <c r="A115" i="1"/>
  <c r="B115" i="1"/>
  <c r="C115" i="1"/>
  <c r="D115" i="1"/>
  <c r="E115" i="1"/>
  <c r="F115" i="1"/>
  <c r="G115" i="1"/>
  <c r="A116" i="1"/>
  <c r="B116" i="1"/>
  <c r="C116" i="1"/>
  <c r="D116" i="1"/>
  <c r="E116" i="1"/>
  <c r="F116" i="1"/>
  <c r="G116" i="1"/>
  <c r="A117" i="1"/>
  <c r="B117" i="1"/>
  <c r="C117" i="1"/>
  <c r="D117" i="1"/>
  <c r="E117" i="1"/>
  <c r="F117" i="1"/>
  <c r="G117" i="1"/>
  <c r="A118" i="1"/>
  <c r="B118" i="1"/>
  <c r="C118" i="1"/>
  <c r="D118" i="1"/>
  <c r="E118" i="1"/>
  <c r="F118" i="1"/>
  <c r="G118" i="1"/>
  <c r="A119" i="1"/>
  <c r="B119" i="1"/>
  <c r="C119" i="1"/>
  <c r="D119" i="1"/>
  <c r="E119" i="1"/>
  <c r="F119" i="1"/>
  <c r="G119" i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C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B16" i="6"/>
  <c r="B12" i="6"/>
  <c r="C33" i="12"/>
  <c r="C11" i="9"/>
  <c r="C29" i="16"/>
  <c r="C30" i="16"/>
  <c r="C31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H3" i="9"/>
  <c r="H5" i="9"/>
  <c r="H31" i="9"/>
  <c r="H32" i="9"/>
  <c r="H2" i="9"/>
  <c r="E4" i="9"/>
  <c r="H4" i="9" s="1"/>
  <c r="E5" i="9"/>
  <c r="E6" i="9"/>
  <c r="H6" i="9" s="1"/>
  <c r="E7" i="9"/>
  <c r="H7" i="9" s="1"/>
  <c r="E8" i="9"/>
  <c r="H8" i="9" s="1"/>
  <c r="E9" i="9"/>
  <c r="H9" i="9" s="1"/>
  <c r="E10" i="9"/>
  <c r="H10" i="9" s="1"/>
  <c r="E11" i="9"/>
  <c r="H11" i="9" s="1"/>
  <c r="E12" i="9"/>
  <c r="H12" i="9" s="1"/>
  <c r="E13" i="9"/>
  <c r="H13" i="9" s="1"/>
  <c r="E14" i="9"/>
  <c r="H14" i="9" s="1"/>
  <c r="E15" i="9"/>
  <c r="H15" i="9" s="1"/>
  <c r="E16" i="9"/>
  <c r="H16" i="9" s="1"/>
  <c r="E17" i="9"/>
  <c r="E18" i="9"/>
  <c r="H18" i="9" s="1"/>
  <c r="E19" i="9"/>
  <c r="H19" i="9" s="1"/>
  <c r="E20" i="9"/>
  <c r="E21" i="9"/>
  <c r="E22" i="9"/>
  <c r="H22" i="9" s="1"/>
  <c r="E23" i="9"/>
  <c r="E24" i="9"/>
  <c r="H24" i="9" s="1"/>
  <c r="E25" i="9"/>
  <c r="H25" i="9" s="1"/>
  <c r="E26" i="9"/>
  <c r="E27" i="9"/>
  <c r="E28" i="9"/>
  <c r="H28" i="9" s="1"/>
  <c r="E29" i="9"/>
  <c r="H29" i="9" s="1"/>
  <c r="E30" i="9"/>
  <c r="H30" i="9" s="1"/>
  <c r="E31" i="9"/>
  <c r="E32" i="9"/>
  <c r="N5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2" i="9"/>
  <c r="E3" i="9"/>
  <c r="C3" i="9"/>
  <c r="C4" i="9"/>
  <c r="C5" i="9"/>
  <c r="C6" i="9"/>
  <c r="C7" i="9"/>
  <c r="C8" i="9"/>
  <c r="C9" i="9"/>
  <c r="C10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2" i="9"/>
  <c r="C2" i="9"/>
  <c r="A9" i="7" l="1"/>
  <c r="A10" i="7" s="1"/>
  <c r="A11" i="7" s="1"/>
  <c r="E12" i="7"/>
  <c r="A13" i="7"/>
  <c r="A14" i="7"/>
  <c r="A15" i="7" s="1"/>
  <c r="H23" i="9"/>
  <c r="H17" i="9"/>
  <c r="H27" i="9"/>
  <c r="H21" i="9"/>
  <c r="H26" i="9"/>
  <c r="H20" i="9"/>
  <c r="D9" i="16"/>
  <c r="E33" i="12"/>
  <c r="F32" i="12"/>
  <c r="F31" i="12"/>
  <c r="F30" i="12"/>
  <c r="C30" i="12"/>
  <c r="F29" i="12"/>
  <c r="F28" i="12"/>
  <c r="C28" i="12"/>
  <c r="F27" i="12"/>
  <c r="C27" i="12"/>
  <c r="F26" i="12"/>
  <c r="C26" i="12"/>
  <c r="F25" i="12"/>
  <c r="C25" i="12"/>
  <c r="F24" i="12"/>
  <c r="C24" i="12"/>
  <c r="F23" i="12"/>
  <c r="C23" i="12"/>
  <c r="F22" i="12"/>
  <c r="C22" i="12"/>
  <c r="F21" i="12"/>
  <c r="C21" i="12"/>
  <c r="F20" i="12"/>
  <c r="C20" i="12"/>
  <c r="F19" i="12"/>
  <c r="C19" i="12"/>
  <c r="F18" i="12"/>
  <c r="C18" i="12"/>
  <c r="F17" i="12"/>
  <c r="C17" i="12"/>
  <c r="F16" i="12"/>
  <c r="C16" i="12"/>
  <c r="F15" i="12"/>
  <c r="C15" i="12"/>
  <c r="F14" i="12"/>
  <c r="C14" i="12"/>
  <c r="F13" i="12"/>
  <c r="C13" i="12"/>
  <c r="F12" i="12"/>
  <c r="C12" i="12"/>
  <c r="F11" i="12"/>
  <c r="C11" i="12"/>
  <c r="F10" i="12"/>
  <c r="C10" i="12"/>
  <c r="F9" i="12"/>
  <c r="C9" i="12"/>
  <c r="F8" i="12"/>
  <c r="C8" i="12"/>
  <c r="F7" i="12"/>
  <c r="C7" i="12"/>
  <c r="F6" i="12"/>
  <c r="F5" i="12"/>
  <c r="C5" i="12"/>
  <c r="F4" i="12"/>
  <c r="C4" i="12"/>
  <c r="F3" i="12"/>
  <c r="C3" i="12"/>
  <c r="F2" i="12"/>
  <c r="C2" i="12"/>
  <c r="P179" i="1"/>
  <c r="Q179" i="1" s="1"/>
  <c r="R179" i="1"/>
  <c r="S179" i="1"/>
  <c r="P180" i="1"/>
  <c r="Q180" i="1" s="1"/>
  <c r="R180" i="1"/>
  <c r="S180" i="1"/>
  <c r="P181" i="1"/>
  <c r="Q181" i="1" s="1"/>
  <c r="R181" i="1"/>
  <c r="S181" i="1"/>
  <c r="P182" i="1"/>
  <c r="Q182" i="1" s="1"/>
  <c r="R182" i="1"/>
  <c r="S182" i="1"/>
  <c r="P183" i="1"/>
  <c r="Q183" i="1" s="1"/>
  <c r="R183" i="1"/>
  <c r="S183" i="1"/>
  <c r="P184" i="1"/>
  <c r="Q184" i="1" s="1"/>
  <c r="R184" i="1"/>
  <c r="S184" i="1"/>
  <c r="P185" i="1"/>
  <c r="Q185" i="1" s="1"/>
  <c r="R185" i="1"/>
  <c r="S185" i="1"/>
  <c r="P186" i="1"/>
  <c r="Q186" i="1"/>
  <c r="R186" i="1"/>
  <c r="S186" i="1"/>
  <c r="P187" i="1"/>
  <c r="Q187" i="1" s="1"/>
  <c r="R187" i="1"/>
  <c r="S187" i="1"/>
  <c r="P188" i="1"/>
  <c r="Q188" i="1" s="1"/>
  <c r="R188" i="1"/>
  <c r="S188" i="1"/>
  <c r="P189" i="1"/>
  <c r="Q189" i="1" s="1"/>
  <c r="R189" i="1"/>
  <c r="S189" i="1"/>
  <c r="P190" i="1"/>
  <c r="Q190" i="1" s="1"/>
  <c r="R190" i="1"/>
  <c r="S190" i="1"/>
  <c r="P191" i="1"/>
  <c r="Q191" i="1" s="1"/>
  <c r="R191" i="1"/>
  <c r="S191" i="1"/>
  <c r="P192" i="1"/>
  <c r="Q192" i="1" s="1"/>
  <c r="R192" i="1"/>
  <c r="S192" i="1"/>
  <c r="P193" i="1"/>
  <c r="Q193" i="1" s="1"/>
  <c r="R193" i="1"/>
  <c r="S193" i="1"/>
  <c r="I179" i="1"/>
  <c r="J179" i="1"/>
  <c r="K179" i="1"/>
  <c r="L179" i="1"/>
  <c r="M179" i="1"/>
  <c r="N179" i="1"/>
  <c r="I180" i="1"/>
  <c r="J180" i="1"/>
  <c r="K180" i="1"/>
  <c r="L180" i="1"/>
  <c r="M180" i="1"/>
  <c r="N180" i="1"/>
  <c r="I181" i="1"/>
  <c r="J181" i="1"/>
  <c r="K181" i="1"/>
  <c r="L181" i="1"/>
  <c r="M181" i="1"/>
  <c r="N181" i="1"/>
  <c r="I182" i="1"/>
  <c r="J182" i="1"/>
  <c r="K182" i="1"/>
  <c r="L182" i="1"/>
  <c r="M182" i="1"/>
  <c r="N182" i="1"/>
  <c r="I183" i="1"/>
  <c r="J183" i="1"/>
  <c r="K183" i="1"/>
  <c r="L183" i="1"/>
  <c r="M183" i="1"/>
  <c r="N183" i="1"/>
  <c r="I184" i="1"/>
  <c r="J184" i="1"/>
  <c r="K184" i="1"/>
  <c r="L184" i="1"/>
  <c r="M184" i="1"/>
  <c r="N184" i="1"/>
  <c r="I185" i="1"/>
  <c r="J185" i="1"/>
  <c r="K185" i="1"/>
  <c r="L185" i="1"/>
  <c r="M185" i="1"/>
  <c r="N185" i="1"/>
  <c r="I186" i="1"/>
  <c r="J186" i="1"/>
  <c r="K186" i="1"/>
  <c r="L186" i="1"/>
  <c r="M186" i="1"/>
  <c r="N186" i="1"/>
  <c r="I187" i="1"/>
  <c r="J187" i="1"/>
  <c r="K187" i="1"/>
  <c r="L187" i="1"/>
  <c r="M187" i="1"/>
  <c r="N187" i="1"/>
  <c r="I188" i="1"/>
  <c r="J188" i="1"/>
  <c r="K188" i="1"/>
  <c r="L188" i="1"/>
  <c r="M188" i="1"/>
  <c r="N188" i="1"/>
  <c r="I189" i="1"/>
  <c r="J189" i="1"/>
  <c r="K189" i="1"/>
  <c r="L189" i="1"/>
  <c r="M189" i="1"/>
  <c r="N189" i="1"/>
  <c r="I190" i="1"/>
  <c r="J190" i="1"/>
  <c r="K190" i="1"/>
  <c r="L190" i="1"/>
  <c r="M190" i="1"/>
  <c r="N190" i="1"/>
  <c r="I191" i="1"/>
  <c r="J191" i="1"/>
  <c r="K191" i="1"/>
  <c r="L191" i="1"/>
  <c r="M191" i="1"/>
  <c r="N191" i="1"/>
  <c r="I192" i="1"/>
  <c r="J192" i="1"/>
  <c r="K192" i="1"/>
  <c r="L192" i="1"/>
  <c r="M192" i="1"/>
  <c r="N192" i="1"/>
  <c r="I193" i="1"/>
  <c r="J193" i="1"/>
  <c r="K193" i="1"/>
  <c r="L193" i="1"/>
  <c r="M193" i="1"/>
  <c r="N193" i="1"/>
  <c r="D25" i="16" l="1"/>
  <c r="D6" i="16"/>
  <c r="D30" i="16"/>
  <c r="D26" i="16"/>
  <c r="D12" i="16"/>
  <c r="D18" i="16"/>
  <c r="D14" i="16"/>
  <c r="D8" i="16"/>
  <c r="D20" i="16"/>
  <c r="D13" i="16"/>
  <c r="D10" i="16"/>
  <c r="D29" i="16"/>
  <c r="D11" i="16"/>
  <c r="D17" i="16"/>
  <c r="D5" i="16"/>
  <c r="D24" i="16"/>
  <c r="D22" i="16"/>
  <c r="D19" i="16"/>
  <c r="D4" i="16"/>
  <c r="D16" i="16"/>
  <c r="D15" i="16"/>
  <c r="D21" i="16"/>
  <c r="D31" i="16"/>
  <c r="D28" i="16"/>
  <c r="D7" i="16"/>
  <c r="D23" i="16"/>
  <c r="D27" i="16"/>
  <c r="D3" i="16"/>
  <c r="U183" i="1"/>
  <c r="U192" i="1"/>
  <c r="U188" i="1"/>
  <c r="U184" i="1"/>
  <c r="U187" i="1"/>
  <c r="U190" i="1"/>
  <c r="U193" i="1"/>
  <c r="U186" i="1"/>
  <c r="U189" i="1"/>
  <c r="J4" i="5"/>
  <c r="K4" i="5"/>
  <c r="B16" i="5"/>
  <c r="B15" i="5"/>
  <c r="H4" i="5"/>
  <c r="G4" i="5"/>
  <c r="AB3" i="1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U3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2" i="1"/>
  <c r="C4" i="6"/>
  <c r="U2" i="3"/>
  <c r="B4" i="6"/>
  <c r="K34" i="5"/>
  <c r="K31" i="5"/>
  <c r="C28" i="5"/>
  <c r="H17" i="3"/>
  <c r="H16" i="3"/>
  <c r="AC4" i="1"/>
  <c r="H15" i="5"/>
  <c r="K7" i="5"/>
  <c r="AF38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U191" i="1" l="1"/>
  <c r="U182" i="1"/>
  <c r="U185" i="1"/>
  <c r="U48" i="3"/>
  <c r="L4" i="5"/>
  <c r="K8" i="5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R13" i="1"/>
  <c r="R2" i="1"/>
  <c r="R3" i="1"/>
  <c r="R4" i="1"/>
  <c r="R5" i="1"/>
  <c r="R6" i="1"/>
  <c r="R7" i="1"/>
  <c r="R8" i="1"/>
  <c r="R9" i="1"/>
  <c r="R10" i="1"/>
  <c r="R11" i="1"/>
  <c r="R12" i="1"/>
  <c r="X41" i="1"/>
  <c r="H17" i="5"/>
  <c r="H16" i="5"/>
  <c r="B6" i="5"/>
  <c r="B22" i="5" s="1"/>
  <c r="I151" i="1"/>
  <c r="J151" i="1"/>
  <c r="K151" i="1"/>
  <c r="I152" i="1"/>
  <c r="J152" i="1"/>
  <c r="K152" i="1"/>
  <c r="P151" i="1"/>
  <c r="Q151" i="1" s="1"/>
  <c r="P152" i="1"/>
  <c r="Q152" i="1" s="1"/>
  <c r="I37" i="1"/>
  <c r="J37" i="1"/>
  <c r="K37" i="1"/>
  <c r="I38" i="1"/>
  <c r="J38" i="1"/>
  <c r="K38" i="1"/>
  <c r="I57" i="1"/>
  <c r="J57" i="1"/>
  <c r="K57" i="1"/>
  <c r="P57" i="1"/>
  <c r="Q57" i="1" s="1"/>
  <c r="I58" i="1"/>
  <c r="J58" i="1"/>
  <c r="K58" i="1"/>
  <c r="P58" i="1"/>
  <c r="Q58" i="1" s="1"/>
  <c r="I59" i="1"/>
  <c r="J59" i="1"/>
  <c r="K59" i="1"/>
  <c r="P59" i="1"/>
  <c r="Q59" i="1" s="1"/>
  <c r="I60" i="1"/>
  <c r="J60" i="1"/>
  <c r="K60" i="1"/>
  <c r="P60" i="1"/>
  <c r="Q60" i="1" s="1"/>
  <c r="I61" i="1"/>
  <c r="J61" i="1"/>
  <c r="K61" i="1"/>
  <c r="P61" i="1"/>
  <c r="Q61" i="1" s="1"/>
  <c r="I62" i="1"/>
  <c r="J62" i="1"/>
  <c r="K62" i="1"/>
  <c r="P62" i="1"/>
  <c r="Q62" i="1" s="1"/>
  <c r="I63" i="1"/>
  <c r="J63" i="1"/>
  <c r="K63" i="1"/>
  <c r="P63" i="1"/>
  <c r="Q63" i="1" s="1"/>
  <c r="I64" i="1"/>
  <c r="J64" i="1"/>
  <c r="K64" i="1"/>
  <c r="P64" i="1"/>
  <c r="Q64" i="1" s="1"/>
  <c r="I65" i="1"/>
  <c r="J65" i="1"/>
  <c r="K65" i="1"/>
  <c r="P65" i="1"/>
  <c r="Q65" i="1" s="1"/>
  <c r="I66" i="1"/>
  <c r="J66" i="1"/>
  <c r="K66" i="1"/>
  <c r="P66" i="1"/>
  <c r="Q66" i="1" s="1"/>
  <c r="I67" i="1"/>
  <c r="J67" i="1"/>
  <c r="K67" i="1"/>
  <c r="P67" i="1"/>
  <c r="Q67" i="1" s="1"/>
  <c r="I68" i="1"/>
  <c r="J68" i="1"/>
  <c r="K68" i="1"/>
  <c r="P68" i="1"/>
  <c r="Q68" i="1" s="1"/>
  <c r="I69" i="1"/>
  <c r="J69" i="1"/>
  <c r="K69" i="1"/>
  <c r="P69" i="1"/>
  <c r="Q69" i="1" s="1"/>
  <c r="I70" i="1"/>
  <c r="J70" i="1"/>
  <c r="K70" i="1"/>
  <c r="P70" i="1"/>
  <c r="Q70" i="1" s="1"/>
  <c r="I71" i="1"/>
  <c r="J71" i="1"/>
  <c r="K71" i="1"/>
  <c r="P71" i="1"/>
  <c r="Q71" i="1" s="1"/>
  <c r="I72" i="1"/>
  <c r="J72" i="1"/>
  <c r="K72" i="1"/>
  <c r="P72" i="1"/>
  <c r="Q72" i="1" s="1"/>
  <c r="I73" i="1"/>
  <c r="J73" i="1"/>
  <c r="K73" i="1"/>
  <c r="P73" i="1"/>
  <c r="Q73" i="1" s="1"/>
  <c r="I74" i="1"/>
  <c r="J74" i="1"/>
  <c r="K74" i="1"/>
  <c r="P74" i="1"/>
  <c r="Q74" i="1" s="1"/>
  <c r="I75" i="1"/>
  <c r="J75" i="1"/>
  <c r="K75" i="1"/>
  <c r="P75" i="1"/>
  <c r="Q75" i="1" s="1"/>
  <c r="I76" i="1"/>
  <c r="J76" i="1"/>
  <c r="K76" i="1"/>
  <c r="P76" i="1"/>
  <c r="Q76" i="1" s="1"/>
  <c r="I77" i="1"/>
  <c r="J77" i="1"/>
  <c r="K77" i="1"/>
  <c r="P77" i="1"/>
  <c r="Q77" i="1" s="1"/>
  <c r="I78" i="1"/>
  <c r="J78" i="1"/>
  <c r="K78" i="1"/>
  <c r="P78" i="1"/>
  <c r="Q78" i="1" s="1"/>
  <c r="I79" i="1"/>
  <c r="J79" i="1"/>
  <c r="K79" i="1"/>
  <c r="P79" i="1"/>
  <c r="Q79" i="1" s="1"/>
  <c r="I80" i="1"/>
  <c r="J80" i="1"/>
  <c r="K80" i="1"/>
  <c r="P80" i="1"/>
  <c r="Q80" i="1" s="1"/>
  <c r="I81" i="1"/>
  <c r="J81" i="1"/>
  <c r="K81" i="1"/>
  <c r="P81" i="1"/>
  <c r="Q81" i="1" s="1"/>
  <c r="I82" i="1"/>
  <c r="J82" i="1"/>
  <c r="K82" i="1"/>
  <c r="P82" i="1"/>
  <c r="Q82" i="1" s="1"/>
  <c r="I83" i="1"/>
  <c r="J83" i="1"/>
  <c r="K83" i="1"/>
  <c r="P83" i="1"/>
  <c r="Q83" i="1" s="1"/>
  <c r="I84" i="1"/>
  <c r="J84" i="1"/>
  <c r="K84" i="1"/>
  <c r="P84" i="1"/>
  <c r="Q84" i="1" s="1"/>
  <c r="I85" i="1"/>
  <c r="J85" i="1"/>
  <c r="K85" i="1"/>
  <c r="P85" i="1"/>
  <c r="Q85" i="1" s="1"/>
  <c r="I86" i="1"/>
  <c r="J86" i="1"/>
  <c r="K86" i="1"/>
  <c r="P86" i="1"/>
  <c r="Q86" i="1" s="1"/>
  <c r="I87" i="1"/>
  <c r="J87" i="1"/>
  <c r="K87" i="1"/>
  <c r="P87" i="1"/>
  <c r="Q87" i="1" s="1"/>
  <c r="I88" i="1"/>
  <c r="J88" i="1"/>
  <c r="K88" i="1"/>
  <c r="P88" i="1"/>
  <c r="Q88" i="1" s="1"/>
  <c r="I89" i="1"/>
  <c r="J89" i="1"/>
  <c r="K89" i="1"/>
  <c r="P89" i="1"/>
  <c r="Q89" i="1" s="1"/>
  <c r="I90" i="1"/>
  <c r="J90" i="1"/>
  <c r="K90" i="1"/>
  <c r="P90" i="1"/>
  <c r="Q90" i="1" s="1"/>
  <c r="I91" i="1"/>
  <c r="J91" i="1"/>
  <c r="K91" i="1"/>
  <c r="P91" i="1"/>
  <c r="Q91" i="1" s="1"/>
  <c r="I92" i="1"/>
  <c r="J92" i="1"/>
  <c r="K92" i="1"/>
  <c r="P92" i="1"/>
  <c r="Q92" i="1" s="1"/>
  <c r="I93" i="1"/>
  <c r="J93" i="1"/>
  <c r="K93" i="1"/>
  <c r="P93" i="1"/>
  <c r="Q93" i="1" s="1"/>
  <c r="I94" i="1"/>
  <c r="J94" i="1"/>
  <c r="K94" i="1"/>
  <c r="P94" i="1"/>
  <c r="Q94" i="1" s="1"/>
  <c r="I95" i="1"/>
  <c r="J95" i="1"/>
  <c r="K95" i="1"/>
  <c r="P95" i="1"/>
  <c r="Q95" i="1" s="1"/>
  <c r="I96" i="1"/>
  <c r="J96" i="1"/>
  <c r="K96" i="1"/>
  <c r="P96" i="1"/>
  <c r="Q96" i="1" s="1"/>
  <c r="I97" i="1"/>
  <c r="J97" i="1"/>
  <c r="K97" i="1"/>
  <c r="P97" i="1"/>
  <c r="Q97" i="1" s="1"/>
  <c r="I98" i="1"/>
  <c r="J98" i="1"/>
  <c r="K98" i="1"/>
  <c r="P98" i="1"/>
  <c r="Q98" i="1" s="1"/>
  <c r="I99" i="1"/>
  <c r="J99" i="1"/>
  <c r="K99" i="1"/>
  <c r="P99" i="1"/>
  <c r="Q99" i="1" s="1"/>
  <c r="I100" i="1"/>
  <c r="J100" i="1"/>
  <c r="K100" i="1"/>
  <c r="P100" i="1"/>
  <c r="Q100" i="1" s="1"/>
  <c r="I101" i="1"/>
  <c r="J101" i="1"/>
  <c r="K101" i="1"/>
  <c r="P101" i="1"/>
  <c r="Q101" i="1" s="1"/>
  <c r="I102" i="1"/>
  <c r="J102" i="1"/>
  <c r="K102" i="1"/>
  <c r="P102" i="1"/>
  <c r="Q102" i="1" s="1"/>
  <c r="I103" i="1"/>
  <c r="J103" i="1"/>
  <c r="K103" i="1"/>
  <c r="P103" i="1"/>
  <c r="Q103" i="1" s="1"/>
  <c r="I104" i="1"/>
  <c r="J104" i="1"/>
  <c r="K104" i="1"/>
  <c r="P104" i="1"/>
  <c r="Q104" i="1" s="1"/>
  <c r="I105" i="1"/>
  <c r="J105" i="1"/>
  <c r="K105" i="1"/>
  <c r="P105" i="1"/>
  <c r="Q105" i="1" s="1"/>
  <c r="I106" i="1"/>
  <c r="J106" i="1"/>
  <c r="K106" i="1"/>
  <c r="P106" i="1"/>
  <c r="Q106" i="1" s="1"/>
  <c r="I107" i="1"/>
  <c r="J107" i="1"/>
  <c r="K107" i="1"/>
  <c r="P107" i="1"/>
  <c r="Q107" i="1" s="1"/>
  <c r="I108" i="1"/>
  <c r="J108" i="1"/>
  <c r="K108" i="1"/>
  <c r="P108" i="1"/>
  <c r="Q108" i="1" s="1"/>
  <c r="I109" i="1"/>
  <c r="J109" i="1"/>
  <c r="K109" i="1"/>
  <c r="P109" i="1"/>
  <c r="Q109" i="1" s="1"/>
  <c r="I110" i="1"/>
  <c r="J110" i="1"/>
  <c r="K110" i="1"/>
  <c r="P110" i="1"/>
  <c r="Q110" i="1" s="1"/>
  <c r="I111" i="1"/>
  <c r="J111" i="1"/>
  <c r="K111" i="1"/>
  <c r="P111" i="1"/>
  <c r="Q111" i="1" s="1"/>
  <c r="I112" i="1"/>
  <c r="J112" i="1"/>
  <c r="K112" i="1"/>
  <c r="P112" i="1"/>
  <c r="Q112" i="1" s="1"/>
  <c r="I113" i="1"/>
  <c r="J113" i="1"/>
  <c r="K113" i="1"/>
  <c r="P113" i="1"/>
  <c r="Q113" i="1" s="1"/>
  <c r="I114" i="1"/>
  <c r="J114" i="1"/>
  <c r="K114" i="1"/>
  <c r="P114" i="1"/>
  <c r="Q114" i="1" s="1"/>
  <c r="I115" i="1"/>
  <c r="J115" i="1"/>
  <c r="K115" i="1"/>
  <c r="P115" i="1"/>
  <c r="Q115" i="1" s="1"/>
  <c r="I116" i="1"/>
  <c r="J116" i="1"/>
  <c r="K116" i="1"/>
  <c r="P116" i="1"/>
  <c r="Q116" i="1" s="1"/>
  <c r="I117" i="1"/>
  <c r="J117" i="1"/>
  <c r="K117" i="1"/>
  <c r="P117" i="1"/>
  <c r="Q117" i="1" s="1"/>
  <c r="I118" i="1"/>
  <c r="J118" i="1"/>
  <c r="K118" i="1"/>
  <c r="P118" i="1"/>
  <c r="Q118" i="1" s="1"/>
  <c r="I119" i="1"/>
  <c r="J119" i="1"/>
  <c r="K119" i="1"/>
  <c r="P119" i="1"/>
  <c r="Q119" i="1" s="1"/>
  <c r="I120" i="1"/>
  <c r="J120" i="1"/>
  <c r="K120" i="1"/>
  <c r="P120" i="1"/>
  <c r="Q120" i="1" s="1"/>
  <c r="I121" i="1"/>
  <c r="J121" i="1"/>
  <c r="K121" i="1"/>
  <c r="P121" i="1"/>
  <c r="Q121" i="1" s="1"/>
  <c r="I122" i="1"/>
  <c r="J122" i="1"/>
  <c r="K122" i="1"/>
  <c r="P122" i="1"/>
  <c r="Q122" i="1" s="1"/>
  <c r="I123" i="1"/>
  <c r="J123" i="1"/>
  <c r="K123" i="1"/>
  <c r="P123" i="1"/>
  <c r="Q123" i="1" s="1"/>
  <c r="I124" i="1"/>
  <c r="J124" i="1"/>
  <c r="K124" i="1"/>
  <c r="P124" i="1"/>
  <c r="Q124" i="1" s="1"/>
  <c r="I125" i="1"/>
  <c r="J125" i="1"/>
  <c r="K125" i="1"/>
  <c r="P125" i="1"/>
  <c r="Q125" i="1" s="1"/>
  <c r="I126" i="1"/>
  <c r="J126" i="1"/>
  <c r="K126" i="1"/>
  <c r="P126" i="1"/>
  <c r="Q126" i="1" s="1"/>
  <c r="I127" i="1"/>
  <c r="J127" i="1"/>
  <c r="K127" i="1"/>
  <c r="P127" i="1"/>
  <c r="Q127" i="1" s="1"/>
  <c r="I128" i="1"/>
  <c r="J128" i="1"/>
  <c r="K128" i="1"/>
  <c r="P128" i="1"/>
  <c r="Q128" i="1" s="1"/>
  <c r="I129" i="1"/>
  <c r="J129" i="1"/>
  <c r="K129" i="1"/>
  <c r="P129" i="1"/>
  <c r="Q129" i="1" s="1"/>
  <c r="I130" i="1"/>
  <c r="J130" i="1"/>
  <c r="K130" i="1"/>
  <c r="P130" i="1"/>
  <c r="Q130" i="1" s="1"/>
  <c r="I131" i="1"/>
  <c r="J131" i="1"/>
  <c r="K131" i="1"/>
  <c r="P131" i="1"/>
  <c r="Q131" i="1" s="1"/>
  <c r="I132" i="1"/>
  <c r="J132" i="1"/>
  <c r="K132" i="1"/>
  <c r="P132" i="1"/>
  <c r="Q132" i="1" s="1"/>
  <c r="I133" i="1"/>
  <c r="J133" i="1"/>
  <c r="K133" i="1"/>
  <c r="P133" i="1"/>
  <c r="Q133" i="1" s="1"/>
  <c r="I134" i="1"/>
  <c r="J134" i="1"/>
  <c r="K134" i="1"/>
  <c r="P134" i="1"/>
  <c r="Q134" i="1" s="1"/>
  <c r="I135" i="1"/>
  <c r="J135" i="1"/>
  <c r="K135" i="1"/>
  <c r="P135" i="1"/>
  <c r="Q135" i="1" s="1"/>
  <c r="I136" i="1"/>
  <c r="J136" i="1"/>
  <c r="K136" i="1"/>
  <c r="P136" i="1"/>
  <c r="Q136" i="1" s="1"/>
  <c r="I137" i="1"/>
  <c r="J137" i="1"/>
  <c r="K137" i="1"/>
  <c r="P137" i="1"/>
  <c r="Q137" i="1" s="1"/>
  <c r="I138" i="1"/>
  <c r="J138" i="1"/>
  <c r="K138" i="1"/>
  <c r="P138" i="1"/>
  <c r="Q138" i="1" s="1"/>
  <c r="I139" i="1"/>
  <c r="J139" i="1"/>
  <c r="K139" i="1"/>
  <c r="P139" i="1"/>
  <c r="Q139" i="1" s="1"/>
  <c r="I140" i="1"/>
  <c r="J140" i="1"/>
  <c r="K140" i="1"/>
  <c r="P140" i="1"/>
  <c r="Q140" i="1" s="1"/>
  <c r="I141" i="1"/>
  <c r="J141" i="1"/>
  <c r="K141" i="1"/>
  <c r="P141" i="1"/>
  <c r="Q141" i="1" s="1"/>
  <c r="I142" i="1"/>
  <c r="J142" i="1"/>
  <c r="K142" i="1"/>
  <c r="P142" i="1"/>
  <c r="Q142" i="1" s="1"/>
  <c r="I143" i="1"/>
  <c r="J143" i="1"/>
  <c r="K143" i="1"/>
  <c r="P143" i="1"/>
  <c r="Q143" i="1" s="1"/>
  <c r="I144" i="1"/>
  <c r="J144" i="1"/>
  <c r="K144" i="1"/>
  <c r="P144" i="1"/>
  <c r="Q144" i="1" s="1"/>
  <c r="I145" i="1"/>
  <c r="J145" i="1"/>
  <c r="K145" i="1"/>
  <c r="P145" i="1"/>
  <c r="Q145" i="1" s="1"/>
  <c r="I146" i="1"/>
  <c r="J146" i="1"/>
  <c r="K146" i="1"/>
  <c r="P146" i="1"/>
  <c r="Q146" i="1" s="1"/>
  <c r="I147" i="1"/>
  <c r="J147" i="1"/>
  <c r="K147" i="1"/>
  <c r="P147" i="1"/>
  <c r="Q147" i="1" s="1"/>
  <c r="I148" i="1"/>
  <c r="J148" i="1"/>
  <c r="K148" i="1"/>
  <c r="P148" i="1"/>
  <c r="Q148" i="1" s="1"/>
  <c r="I149" i="1"/>
  <c r="J149" i="1"/>
  <c r="K149" i="1"/>
  <c r="P149" i="1"/>
  <c r="Q149" i="1" s="1"/>
  <c r="I150" i="1"/>
  <c r="J150" i="1"/>
  <c r="K150" i="1"/>
  <c r="P150" i="1"/>
  <c r="Q150" i="1" s="1"/>
  <c r="I49" i="1"/>
  <c r="J49" i="1"/>
  <c r="K49" i="1"/>
  <c r="P49" i="1"/>
  <c r="Q49" i="1" s="1"/>
  <c r="I50" i="1"/>
  <c r="J50" i="1"/>
  <c r="K50" i="1"/>
  <c r="P50" i="1"/>
  <c r="Q50" i="1" s="1"/>
  <c r="I51" i="1"/>
  <c r="J51" i="1"/>
  <c r="K51" i="1"/>
  <c r="P51" i="1"/>
  <c r="Q51" i="1" s="1"/>
  <c r="I52" i="1"/>
  <c r="J52" i="1"/>
  <c r="K52" i="1"/>
  <c r="P52" i="1"/>
  <c r="Q52" i="1" s="1"/>
  <c r="I53" i="1"/>
  <c r="J53" i="1"/>
  <c r="K53" i="1"/>
  <c r="P53" i="1"/>
  <c r="Q53" i="1" s="1"/>
  <c r="I54" i="1"/>
  <c r="J54" i="1"/>
  <c r="K54" i="1"/>
  <c r="P54" i="1"/>
  <c r="Q54" i="1" s="1"/>
  <c r="I55" i="1"/>
  <c r="J55" i="1"/>
  <c r="K55" i="1"/>
  <c r="P55" i="1"/>
  <c r="Q55" i="1" s="1"/>
  <c r="I56" i="1"/>
  <c r="J56" i="1"/>
  <c r="K56" i="1"/>
  <c r="P56" i="1"/>
  <c r="Q56" i="1" s="1"/>
  <c r="F22" i="5"/>
  <c r="F21" i="5"/>
  <c r="B4" i="5" l="1"/>
  <c r="C16" i="6"/>
  <c r="B17" i="6"/>
  <c r="B18" i="6" s="1"/>
  <c r="C17" i="6"/>
  <c r="C18" i="6" s="1"/>
  <c r="C15" i="6"/>
  <c r="B15" i="6"/>
  <c r="B18" i="5"/>
  <c r="AA2" i="1"/>
  <c r="AA3" i="1" s="1"/>
  <c r="V2" i="1"/>
  <c r="V3" i="1" s="1"/>
  <c r="B11" i="6" l="1"/>
  <c r="C11" i="6"/>
  <c r="B19" i="5"/>
  <c r="B5" i="5"/>
  <c r="B7" i="5" s="1"/>
  <c r="D31" i="5"/>
  <c r="G14" i="5"/>
  <c r="F6" i="5"/>
  <c r="F7" i="5" s="1"/>
  <c r="B10" i="5" l="1"/>
  <c r="F17" i="5"/>
  <c r="F16" i="5"/>
  <c r="J14" i="5"/>
  <c r="G31" i="5"/>
  <c r="C16" i="5"/>
  <c r="D30" i="5"/>
  <c r="B10" i="6"/>
  <c r="B21" i="6" s="1"/>
  <c r="B7" i="6"/>
  <c r="C10" i="6"/>
  <c r="C21" i="6" s="1"/>
  <c r="G32" i="5"/>
  <c r="H14" i="5"/>
  <c r="B14" i="5"/>
  <c r="B23" i="5"/>
  <c r="H14" i="3"/>
  <c r="H15" i="3"/>
  <c r="H18" i="3"/>
  <c r="H19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35" i="3"/>
  <c r="K36" i="3"/>
  <c r="K25" i="3"/>
  <c r="K26" i="3"/>
  <c r="K27" i="3"/>
  <c r="K28" i="3"/>
  <c r="K29" i="3"/>
  <c r="K30" i="3"/>
  <c r="K31" i="3"/>
  <c r="K32" i="3"/>
  <c r="K33" i="3"/>
  <c r="K34" i="3"/>
  <c r="H3" i="3"/>
  <c r="H4" i="3"/>
  <c r="H5" i="3"/>
  <c r="H6" i="3"/>
  <c r="H7" i="3"/>
  <c r="H8" i="3"/>
  <c r="H9" i="3"/>
  <c r="H10" i="3"/>
  <c r="H11" i="3"/>
  <c r="H12" i="3"/>
  <c r="H1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H2" i="3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K35" i="1"/>
  <c r="K36" i="1"/>
  <c r="K39" i="1"/>
  <c r="K40" i="1"/>
  <c r="K41" i="1"/>
  <c r="K42" i="1"/>
  <c r="K43" i="1"/>
  <c r="K44" i="1"/>
  <c r="K45" i="1"/>
  <c r="K46" i="1"/>
  <c r="K47" i="1"/>
  <c r="K48" i="1"/>
  <c r="J35" i="1"/>
  <c r="J36" i="1"/>
  <c r="J39" i="1"/>
  <c r="J40" i="1"/>
  <c r="J41" i="1"/>
  <c r="J42" i="1"/>
  <c r="J43" i="1"/>
  <c r="J44" i="1"/>
  <c r="J45" i="1"/>
  <c r="J46" i="1"/>
  <c r="J47" i="1"/>
  <c r="J48" i="1"/>
  <c r="I44" i="1"/>
  <c r="I45" i="1"/>
  <c r="I46" i="1"/>
  <c r="I47" i="1"/>
  <c r="I48" i="1"/>
  <c r="I35" i="1"/>
  <c r="I36" i="1"/>
  <c r="I39" i="1"/>
  <c r="I40" i="1"/>
  <c r="I41" i="1"/>
  <c r="I42" i="1"/>
  <c r="I43" i="1"/>
  <c r="I11" i="3" l="1"/>
  <c r="J12" i="3" s="1"/>
  <c r="J15" i="3"/>
  <c r="J18" i="3"/>
  <c r="I36" i="3"/>
  <c r="J39" i="3" s="1"/>
  <c r="I12" i="3"/>
  <c r="J13" i="3" s="1"/>
  <c r="I3" i="3"/>
  <c r="J3" i="3" s="1"/>
  <c r="I13" i="3"/>
  <c r="J14" i="3" s="1"/>
  <c r="I16" i="3"/>
  <c r="J19" i="3" s="1"/>
  <c r="I14" i="3"/>
  <c r="J16" i="3" s="1"/>
  <c r="I17" i="3"/>
  <c r="J20" i="3" s="1"/>
  <c r="I15" i="3"/>
  <c r="J17" i="3" s="1"/>
  <c r="I52" i="3"/>
  <c r="J55" i="3" s="1"/>
  <c r="I4" i="3"/>
  <c r="J5" i="3" s="1"/>
  <c r="I18" i="3"/>
  <c r="J21" i="3" s="1"/>
  <c r="I5" i="3"/>
  <c r="J6" i="3" s="1"/>
  <c r="I19" i="3"/>
  <c r="J22" i="3" s="1"/>
  <c r="I20" i="3"/>
  <c r="J23" i="3" s="1"/>
  <c r="I32" i="3"/>
  <c r="J35" i="3" s="1"/>
  <c r="I6" i="3"/>
  <c r="J7" i="3" s="1"/>
  <c r="I7" i="3"/>
  <c r="J8" i="3" s="1"/>
  <c r="I8" i="3"/>
  <c r="J9" i="3" s="1"/>
  <c r="I2" i="3"/>
  <c r="J2" i="3" s="1"/>
  <c r="I9" i="3"/>
  <c r="J10" i="3" s="1"/>
  <c r="I10" i="3"/>
  <c r="J11" i="3" s="1"/>
  <c r="I37" i="3"/>
  <c r="J40" i="3" s="1"/>
  <c r="I43" i="3"/>
  <c r="J46" i="3" s="1"/>
  <c r="I22" i="3"/>
  <c r="J25" i="3" s="1"/>
  <c r="I35" i="3"/>
  <c r="J38" i="3" s="1"/>
  <c r="I27" i="3"/>
  <c r="J30" i="3" s="1"/>
  <c r="I58" i="3"/>
  <c r="J61" i="3" s="1"/>
  <c r="I33" i="3"/>
  <c r="J36" i="3" s="1"/>
  <c r="I63" i="3"/>
  <c r="J66" i="3" s="1"/>
  <c r="I21" i="3"/>
  <c r="J24" i="3" s="1"/>
  <c r="I53" i="3"/>
  <c r="J56" i="3" s="1"/>
  <c r="I57" i="3"/>
  <c r="J60" i="3" s="1"/>
  <c r="I31" i="3"/>
  <c r="I66" i="3"/>
  <c r="J69" i="3" s="1"/>
  <c r="I30" i="3"/>
  <c r="J33" i="3" s="1"/>
  <c r="I39" i="3"/>
  <c r="J42" i="3" s="1"/>
  <c r="I59" i="3"/>
  <c r="J62" i="3" s="1"/>
  <c r="I50" i="3"/>
  <c r="J53" i="3" s="1"/>
  <c r="I56" i="3"/>
  <c r="J59" i="3" s="1"/>
  <c r="I62" i="3"/>
  <c r="J65" i="3" s="1"/>
  <c r="I51" i="3"/>
  <c r="J54" i="3" s="1"/>
  <c r="I49" i="3"/>
  <c r="J52" i="3" s="1"/>
  <c r="I34" i="3"/>
  <c r="J37" i="3" s="1"/>
  <c r="I61" i="3"/>
  <c r="J64" i="3" s="1"/>
  <c r="I40" i="3"/>
  <c r="J43" i="3" s="1"/>
  <c r="I60" i="3"/>
  <c r="J63" i="3" s="1"/>
  <c r="I47" i="3"/>
  <c r="J50" i="3" s="1"/>
  <c r="I42" i="3"/>
  <c r="J45" i="3" s="1"/>
  <c r="I26" i="3"/>
  <c r="J29" i="3" s="1"/>
  <c r="I45" i="3"/>
  <c r="J48" i="3" s="1"/>
  <c r="I23" i="3"/>
  <c r="J26" i="3" s="1"/>
  <c r="I65" i="3"/>
  <c r="J68" i="3" s="1"/>
  <c r="I25" i="3"/>
  <c r="J28" i="3" s="1"/>
  <c r="I28" i="3"/>
  <c r="J31" i="3" s="1"/>
  <c r="I48" i="3"/>
  <c r="J51" i="3" s="1"/>
  <c r="I46" i="3"/>
  <c r="J49" i="3" s="1"/>
  <c r="I55" i="3"/>
  <c r="J58" i="3" s="1"/>
  <c r="I64" i="3"/>
  <c r="J67" i="3" s="1"/>
  <c r="I38" i="3"/>
  <c r="J41" i="3" s="1"/>
  <c r="I41" i="3"/>
  <c r="J44" i="3" s="1"/>
  <c r="I54" i="3"/>
  <c r="J57" i="3" s="1"/>
  <c r="I24" i="3"/>
  <c r="J27" i="3" s="1"/>
  <c r="I29" i="3"/>
  <c r="J32" i="3" s="1"/>
  <c r="I44" i="3"/>
  <c r="J47" i="3" s="1"/>
  <c r="J4" i="3"/>
  <c r="I67" i="3"/>
  <c r="J70" i="3" s="1"/>
  <c r="G18" i="5"/>
  <c r="I32" i="1"/>
  <c r="J32" i="1"/>
  <c r="K32" i="1"/>
  <c r="I33" i="1"/>
  <c r="J33" i="1"/>
  <c r="K33" i="1"/>
  <c r="I34" i="1"/>
  <c r="J34" i="1"/>
  <c r="K34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0" i="1"/>
  <c r="J20" i="1"/>
  <c r="K20" i="1"/>
  <c r="P22" i="1"/>
  <c r="Q22" i="1" s="1"/>
  <c r="P8" i="1"/>
  <c r="Q8" i="1" s="1"/>
  <c r="I16" i="1"/>
  <c r="J16" i="1"/>
  <c r="K16" i="1"/>
  <c r="I17" i="1"/>
  <c r="J17" i="1"/>
  <c r="K17" i="1"/>
  <c r="I18" i="1"/>
  <c r="J18" i="1"/>
  <c r="K18" i="1"/>
  <c r="I19" i="1"/>
  <c r="J19" i="1"/>
  <c r="K19" i="1"/>
  <c r="P3" i="1"/>
  <c r="Q3" i="1" s="1"/>
  <c r="P4" i="1"/>
  <c r="Q4" i="1" s="1"/>
  <c r="P5" i="1"/>
  <c r="Q5" i="1" s="1"/>
  <c r="P6" i="1"/>
  <c r="Q6" i="1" s="1"/>
  <c r="P7" i="1"/>
  <c r="Q7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2" i="1"/>
  <c r="J15" i="1"/>
  <c r="K15" i="1"/>
  <c r="I15" i="1"/>
  <c r="C12" i="6" l="1"/>
  <c r="C22" i="6" s="1"/>
  <c r="B22" i="6"/>
  <c r="H18" i="5"/>
  <c r="B17" i="5"/>
  <c r="F18" i="5"/>
  <c r="F19" i="5" s="1"/>
  <c r="J34" i="3"/>
  <c r="Q2" i="1"/>
  <c r="T2" i="1" s="1"/>
  <c r="U2" i="1" s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K2" i="1"/>
  <c r="J2" i="1"/>
  <c r="I2" i="1"/>
  <c r="W3" i="1" l="1"/>
  <c r="J26" i="5"/>
  <c r="B20" i="5"/>
  <c r="T3" i="1"/>
  <c r="U3" i="1" s="1"/>
  <c r="T4" i="1" l="1"/>
  <c r="U4" i="1" s="1"/>
  <c r="T5" i="1" l="1"/>
  <c r="U5" i="1" s="1"/>
  <c r="T6" i="1" l="1"/>
  <c r="U6" i="1" s="1"/>
  <c r="T7" i="1" l="1"/>
  <c r="U7" i="1" s="1"/>
  <c r="T8" i="1" l="1"/>
  <c r="U8" i="1" s="1"/>
  <c r="T9" i="1" l="1"/>
  <c r="U9" i="1" s="1"/>
  <c r="T10" i="1" l="1"/>
  <c r="U10" i="1" s="1"/>
  <c r="T11" i="1" l="1"/>
  <c r="U11" i="1" s="1"/>
  <c r="T12" i="1" l="1"/>
  <c r="U12" i="1" s="1"/>
  <c r="T13" i="1" l="1"/>
  <c r="U13" i="1" s="1"/>
  <c r="T14" i="1" l="1"/>
  <c r="U14" i="1" s="1"/>
  <c r="T15" i="1" l="1"/>
  <c r="U15" i="1" s="1"/>
  <c r="T16" i="1" l="1"/>
  <c r="U16" i="1" s="1"/>
  <c r="T17" i="1" l="1"/>
  <c r="U17" i="1" s="1"/>
  <c r="T18" i="1" l="1"/>
  <c r="U18" i="1" s="1"/>
  <c r="T19" i="1" l="1"/>
  <c r="U19" i="1" s="1"/>
  <c r="T20" i="1" l="1"/>
  <c r="U20" i="1" s="1"/>
  <c r="T21" i="1" l="1"/>
  <c r="U21" i="1" s="1"/>
  <c r="T22" i="1" l="1"/>
  <c r="U22" i="1" s="1"/>
  <c r="T23" i="1" l="1"/>
  <c r="U23" i="1" s="1"/>
  <c r="T24" i="1" l="1"/>
  <c r="U24" i="1" s="1"/>
  <c r="T25" i="1" l="1"/>
  <c r="U25" i="1" s="1"/>
  <c r="T26" i="1" l="1"/>
  <c r="U26" i="1" s="1"/>
  <c r="T27" i="1" l="1"/>
  <c r="U27" i="1" s="1"/>
  <c r="T28" i="1" l="1"/>
  <c r="U28" i="1" s="1"/>
  <c r="T29" i="1" l="1"/>
  <c r="U29" i="1" s="1"/>
  <c r="T30" i="1" l="1"/>
  <c r="U30" i="1" s="1"/>
  <c r="T31" i="1" l="1"/>
  <c r="U31" i="1" s="1"/>
  <c r="T32" i="1" l="1"/>
  <c r="U32" i="1" s="1"/>
  <c r="T33" i="1" l="1"/>
  <c r="U33" i="1" s="1"/>
  <c r="T34" i="1" l="1"/>
  <c r="U34" i="1" s="1"/>
  <c r="T35" i="1" l="1"/>
  <c r="U35" i="1" s="1"/>
  <c r="T36" i="1" l="1"/>
  <c r="U36" i="1" s="1"/>
  <c r="T37" i="1" l="1"/>
  <c r="U37" i="1" s="1"/>
  <c r="T38" i="1" l="1"/>
  <c r="U38" i="1" s="1"/>
  <c r="T39" i="1" l="1"/>
  <c r="U39" i="1" s="1"/>
  <c r="T40" i="1" l="1"/>
  <c r="U40" i="1" s="1"/>
  <c r="T41" i="1" l="1"/>
  <c r="U41" i="1" s="1"/>
  <c r="T42" i="1" l="1"/>
  <c r="U42" i="1" s="1"/>
  <c r="T43" i="1" l="1"/>
  <c r="U43" i="1" s="1"/>
  <c r="T44" i="1" l="1"/>
  <c r="U44" i="1" s="1"/>
  <c r="T45" i="1" l="1"/>
  <c r="U45" i="1" s="1"/>
  <c r="T46" i="1" l="1"/>
  <c r="U46" i="1" s="1"/>
  <c r="T47" i="1" l="1"/>
  <c r="U47" i="1" s="1"/>
  <c r="T48" i="1" l="1"/>
  <c r="U48" i="1" s="1"/>
  <c r="T49" i="1" l="1"/>
  <c r="U49" i="1" s="1"/>
  <c r="T50" i="1" l="1"/>
  <c r="U50" i="1" s="1"/>
  <c r="T51" i="1" l="1"/>
  <c r="U51" i="1" s="1"/>
  <c r="T52" i="1" l="1"/>
  <c r="U52" i="1" s="1"/>
  <c r="T53" i="1" l="1"/>
  <c r="U53" i="1" s="1"/>
  <c r="T54" i="1" l="1"/>
  <c r="U54" i="1" s="1"/>
  <c r="T55" i="1" l="1"/>
  <c r="U55" i="1" s="1"/>
  <c r="T56" i="1" l="1"/>
  <c r="U56" i="1" s="1"/>
  <c r="T57" i="1" l="1"/>
  <c r="U57" i="1" s="1"/>
  <c r="T58" i="1" l="1"/>
  <c r="U58" i="1" s="1"/>
  <c r="T59" i="1" l="1"/>
  <c r="U59" i="1" s="1"/>
  <c r="T60" i="1" l="1"/>
  <c r="U60" i="1" s="1"/>
  <c r="T61" i="1" l="1"/>
  <c r="U61" i="1" s="1"/>
  <c r="T62" i="1" l="1"/>
  <c r="U62" i="1" s="1"/>
  <c r="T63" i="1" l="1"/>
  <c r="U63" i="1" s="1"/>
  <c r="T64" i="1" l="1"/>
  <c r="U64" i="1" s="1"/>
  <c r="T65" i="1" l="1"/>
  <c r="U65" i="1" s="1"/>
  <c r="T66" i="1" l="1"/>
  <c r="U66" i="1" s="1"/>
  <c r="T67" i="1" l="1"/>
  <c r="U67" i="1" s="1"/>
  <c r="T68" i="1" l="1"/>
  <c r="U68" i="1" s="1"/>
  <c r="T69" i="1" l="1"/>
  <c r="U69" i="1" s="1"/>
  <c r="T70" i="1" l="1"/>
  <c r="U70" i="1" s="1"/>
  <c r="T71" i="1" l="1"/>
  <c r="U71" i="1" s="1"/>
  <c r="T72" i="1" l="1"/>
  <c r="U72" i="1" s="1"/>
  <c r="T73" i="1" l="1"/>
  <c r="U73" i="1" s="1"/>
  <c r="T74" i="1" l="1"/>
  <c r="U74" i="1" s="1"/>
  <c r="T75" i="1" l="1"/>
  <c r="U75" i="1" s="1"/>
  <c r="T76" i="1" l="1"/>
  <c r="U76" i="1" s="1"/>
  <c r="T77" i="1" l="1"/>
  <c r="U77" i="1" s="1"/>
  <c r="T78" i="1" l="1"/>
  <c r="U78" i="1" s="1"/>
  <c r="T79" i="1" l="1"/>
  <c r="U79" i="1" s="1"/>
  <c r="T80" i="1" l="1"/>
  <c r="U80" i="1" s="1"/>
  <c r="T81" i="1" l="1"/>
  <c r="U81" i="1" s="1"/>
  <c r="T82" i="1" l="1"/>
  <c r="U82" i="1" s="1"/>
  <c r="T83" i="1" l="1"/>
  <c r="U83" i="1" s="1"/>
  <c r="T84" i="1" l="1"/>
  <c r="U84" i="1" s="1"/>
  <c r="T85" i="1" l="1"/>
  <c r="U85" i="1" s="1"/>
  <c r="T86" i="1" l="1"/>
  <c r="U86" i="1" s="1"/>
  <c r="T87" i="1" l="1"/>
  <c r="U87" i="1" s="1"/>
  <c r="T88" i="1" l="1"/>
  <c r="U88" i="1" s="1"/>
  <c r="T89" i="1" l="1"/>
  <c r="U89" i="1" s="1"/>
  <c r="T90" i="1" l="1"/>
  <c r="U90" i="1" s="1"/>
  <c r="T91" i="1" l="1"/>
  <c r="U91" i="1" s="1"/>
  <c r="T92" i="1" l="1"/>
  <c r="U92" i="1" s="1"/>
  <c r="T93" i="1" l="1"/>
  <c r="U93" i="1" s="1"/>
  <c r="T94" i="1" l="1"/>
  <c r="U94" i="1" s="1"/>
  <c r="T95" i="1" l="1"/>
  <c r="U95" i="1" s="1"/>
  <c r="T96" i="1" l="1"/>
  <c r="U96" i="1" s="1"/>
  <c r="T97" i="1" l="1"/>
  <c r="U97" i="1" s="1"/>
  <c r="T98" i="1" l="1"/>
  <c r="U98" i="1" s="1"/>
  <c r="T99" i="1" l="1"/>
  <c r="U99" i="1" s="1"/>
  <c r="T100" i="1" l="1"/>
  <c r="U100" i="1" s="1"/>
  <c r="T101" i="1" l="1"/>
  <c r="U101" i="1" s="1"/>
  <c r="T102" i="1" l="1"/>
  <c r="U102" i="1" s="1"/>
  <c r="T103" i="1" l="1"/>
  <c r="U103" i="1" s="1"/>
  <c r="T104" i="1" l="1"/>
  <c r="U104" i="1" s="1"/>
  <c r="T105" i="1" l="1"/>
  <c r="U105" i="1" s="1"/>
  <c r="T106" i="1" l="1"/>
  <c r="U106" i="1" s="1"/>
  <c r="T107" i="1" l="1"/>
  <c r="U107" i="1" s="1"/>
  <c r="T108" i="1" l="1"/>
  <c r="U108" i="1" s="1"/>
  <c r="T109" i="1" l="1"/>
  <c r="U109" i="1" s="1"/>
  <c r="T110" i="1" l="1"/>
  <c r="U110" i="1" s="1"/>
  <c r="T111" i="1" l="1"/>
  <c r="U111" i="1" s="1"/>
  <c r="T112" i="1" l="1"/>
  <c r="U112" i="1" s="1"/>
  <c r="T113" i="1" l="1"/>
  <c r="U113" i="1" s="1"/>
  <c r="T114" i="1" l="1"/>
  <c r="U114" i="1" s="1"/>
  <c r="T115" i="1" l="1"/>
  <c r="U115" i="1" s="1"/>
  <c r="T116" i="1" l="1"/>
  <c r="U116" i="1" s="1"/>
  <c r="T117" i="1" l="1"/>
  <c r="U117" i="1" s="1"/>
  <c r="T118" i="1" l="1"/>
  <c r="U118" i="1" s="1"/>
  <c r="T119" i="1" l="1"/>
  <c r="U119" i="1" s="1"/>
  <c r="T120" i="1" l="1"/>
  <c r="U120" i="1" s="1"/>
  <c r="T121" i="1" l="1"/>
  <c r="U121" i="1" s="1"/>
  <c r="T122" i="1" l="1"/>
  <c r="U122" i="1" s="1"/>
  <c r="T123" i="1" l="1"/>
  <c r="U123" i="1" s="1"/>
  <c r="T124" i="1" l="1"/>
  <c r="U124" i="1" s="1"/>
  <c r="T125" i="1" l="1"/>
  <c r="U125" i="1" s="1"/>
  <c r="T126" i="1" l="1"/>
  <c r="U126" i="1" s="1"/>
  <c r="T127" i="1" l="1"/>
  <c r="U127" i="1" s="1"/>
  <c r="T128" i="1" l="1"/>
  <c r="U128" i="1" s="1"/>
  <c r="T129" i="1" l="1"/>
  <c r="U129" i="1" s="1"/>
  <c r="T130" i="1" l="1"/>
  <c r="U130" i="1" s="1"/>
  <c r="T131" i="1" l="1"/>
  <c r="U131" i="1" s="1"/>
  <c r="T132" i="1" l="1"/>
  <c r="U132" i="1" s="1"/>
  <c r="T133" i="1" l="1"/>
  <c r="U133" i="1" s="1"/>
  <c r="T134" i="1" l="1"/>
  <c r="U134" i="1" s="1"/>
  <c r="T135" i="1" l="1"/>
  <c r="U135" i="1" s="1"/>
  <c r="T136" i="1" l="1"/>
  <c r="U136" i="1" s="1"/>
  <c r="T137" i="1" l="1"/>
  <c r="U137" i="1" s="1"/>
  <c r="T138" i="1" l="1"/>
  <c r="U138" i="1" s="1"/>
  <c r="T139" i="1" l="1"/>
  <c r="U139" i="1" s="1"/>
  <c r="T140" i="1" l="1"/>
  <c r="U140" i="1" s="1"/>
  <c r="T141" i="1" l="1"/>
  <c r="U141" i="1" s="1"/>
  <c r="T142" i="1" l="1"/>
  <c r="U142" i="1" s="1"/>
  <c r="T143" i="1" l="1"/>
  <c r="U143" i="1" s="1"/>
  <c r="T144" i="1" l="1"/>
  <c r="U144" i="1" s="1"/>
  <c r="T145" i="1" l="1"/>
  <c r="U145" i="1" s="1"/>
  <c r="T146" i="1" l="1"/>
  <c r="U146" i="1" s="1"/>
  <c r="T147" i="1" l="1"/>
  <c r="U147" i="1" s="1"/>
  <c r="T148" i="1" l="1"/>
  <c r="U148" i="1" s="1"/>
  <c r="T149" i="1" l="1"/>
  <c r="U149" i="1" s="1"/>
  <c r="T150" i="1" l="1"/>
  <c r="U150" i="1" s="1"/>
  <c r="T151" i="1" l="1"/>
  <c r="U151" i="1" s="1"/>
  <c r="T152" i="1" l="1"/>
  <c r="U152" i="1" s="1"/>
  <c r="T153" i="1" l="1"/>
  <c r="U153" i="1" s="1"/>
  <c r="T154" i="1" l="1"/>
  <c r="U154" i="1" s="1"/>
  <c r="T155" i="1" l="1"/>
  <c r="U155" i="1" s="1"/>
  <c r="T156" i="1" l="1"/>
  <c r="U156" i="1" s="1"/>
  <c r="T157" i="1" l="1"/>
  <c r="U157" i="1" s="1"/>
  <c r="T158" i="1" l="1"/>
  <c r="U158" i="1" s="1"/>
  <c r="T159" i="1" l="1"/>
  <c r="U159" i="1" s="1"/>
  <c r="T160" i="1" l="1"/>
  <c r="U160" i="1" s="1"/>
  <c r="T161" i="1" l="1"/>
  <c r="U161" i="1" s="1"/>
  <c r="T162" i="1" l="1"/>
  <c r="U162" i="1" s="1"/>
  <c r="T163" i="1" l="1"/>
  <c r="U163" i="1" s="1"/>
  <c r="T164" i="1" l="1"/>
  <c r="U164" i="1" s="1"/>
  <c r="T165" i="1" l="1"/>
  <c r="U165" i="1" s="1"/>
  <c r="T166" i="1" l="1"/>
  <c r="U166" i="1" s="1"/>
  <c r="T167" i="1" l="1"/>
  <c r="U167" i="1" s="1"/>
  <c r="T168" i="1" l="1"/>
  <c r="U168" i="1" s="1"/>
  <c r="T169" i="1" l="1"/>
  <c r="U169" i="1" s="1"/>
  <c r="T170" i="1" l="1"/>
  <c r="U170" i="1" s="1"/>
  <c r="T171" i="1" l="1"/>
  <c r="U171" i="1" s="1"/>
  <c r="T172" i="1" l="1"/>
  <c r="U172" i="1" s="1"/>
  <c r="T173" i="1" l="1"/>
  <c r="U173" i="1" s="1"/>
  <c r="T174" i="1" l="1"/>
  <c r="U174" i="1" s="1"/>
  <c r="T175" i="1" l="1"/>
  <c r="U175" i="1" s="1"/>
  <c r="T176" i="1" l="1"/>
  <c r="U176" i="1" s="1"/>
  <c r="T177" i="1" l="1"/>
  <c r="U177" i="1" s="1"/>
  <c r="T178" i="1" l="1"/>
  <c r="U178" i="1" l="1"/>
  <c r="T179" i="1"/>
  <c r="T180" i="1" l="1"/>
  <c r="U179" i="1"/>
  <c r="T181" i="1" l="1"/>
  <c r="U180" i="1"/>
  <c r="T182" i="1" l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U1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Byrne</author>
  </authors>
  <commentList>
    <comment ref="B3" authorId="0" shapeId="0" xr:uid="{54C836B0-CF52-CD49-A7C1-D847B6B76C7C}">
      <text>
        <r>
          <rPr>
            <b/>
            <sz val="10"/>
            <color rgb="FF000000"/>
            <rFont val="Tahoma"/>
            <family val="2"/>
          </rPr>
          <t>John Byrne: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Calculated with Mandatory Cash flow without seeing doctors etc.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044256-F5A5-AA43-8EE9-D6AA54F86C9C}" name="DollarsPerDayExpenditures" type="6" refreshedVersion="8" deleted="1" background="1" saveData="1">
    <textPr prompt="0" sourceFile="/Users/jbyrne/Dropbox/finance/DollarsPerDayExpenditures.csv" comma="1">
      <textFields count="2">
        <textField/>
        <textField/>
      </textFields>
    </textPr>
  </connection>
  <connection id="2" xr16:uid="{990E74A8-5924-6D46-AF08-29FBADED84B3}" name="DollarsPerDayExpenditures1" type="6" refreshedVersion="8" deleted="1" background="1" saveData="1">
    <textPr prompt="0" sourceFile="/Users/jbyrne/Dropbox/finance/DollarsPerDayExpenditures.csv" comma="1">
      <textFields count="2">
        <textField/>
        <textField/>
      </textFields>
    </textPr>
  </connection>
  <connection id="3" xr16:uid="{7F664E5D-ECE9-1243-8B90-B2BE94E9B4C5}" name="mandatory" type="6" refreshedVersion="8" deleted="1" background="1" saveData="1">
    <textPr sourceFile="/Users/jbyrne/Dropbox/finance/pieChart.csv" delimiter="|">
      <textFields count="7">
        <textField type="YMD"/>
        <textField/>
        <textField/>
        <textField/>
        <textField/>
        <textField/>
        <textField/>
      </textFields>
    </textPr>
  </connection>
  <connection id="4" xr16:uid="{643B10D2-76ED-704A-8EA2-FC72C90307CC}" name="output" type="6" refreshedVersion="8" deleted="1" background="1" saveData="1">
    <textPr sourceFile="/Users/jbyrne/Dropbox/eclipse-workspace/finance/Budget.csv" tab="0" delimiter="|">
      <textFields count="7">
        <textField type="YMD"/>
        <textField/>
        <textField/>
        <textField/>
        <textField/>
        <textField/>
        <textField/>
      </textFields>
    </textPr>
  </connection>
  <connection id="5" xr16:uid="{2C6A425F-0B7F-AB4E-9E7A-6A03E7FA7E7E}" name="output1" type="6" refreshedVersion="8" deleted="1" background="1" saveData="1">
    <textPr prompt="0" sourceFile="/Users/jbyrne/Dropbox/finance/output.csv" tab="0" delimiter="|">
      <textFields count="7">
        <textField type="YMD"/>
        <textField/>
        <textField/>
        <textField/>
        <textField/>
        <textField/>
        <textField/>
      </textFields>
    </textPr>
  </connection>
  <connection id="6" xr16:uid="{FCCC582A-A20A-D047-927E-A55A2391FD41}" keepAlive="1" name="Query - Budget" description="Connection to the 'Budget' query in the workbook." type="5" refreshedVersion="8" background="1" saveData="1">
    <dbPr connection="Provider=Microsoft.Mashup.OleDb.1;Data Source=$Workbook$;Location=Budget;Extended Properties=&quot;&quot;" command="SELECT * FROM [Budget]"/>
  </connection>
  <connection id="7" xr16:uid="{AF29A8D1-5C1D-9443-AB2E-89B55B7E0F25}" keepAlive="1" name="Query - CashFlow" description="Connection to the 'CashFlow' query in the workbook." type="5" refreshedVersion="8" background="1" saveData="1">
    <dbPr connection="Provider=Microsoft.Mashup.OleDb.1;Data Source=$Workbook$;Location=CashFlow;Extended Properties=&quot;&quot;" command="SELECT * FROM [CashFlow]"/>
  </connection>
  <connection id="8" xr16:uid="{81E182FD-B8E5-1B4E-8DF5-F5C9B9539528}" keepAlive="1" name="Query - DollarsPerDayExpenditures" description="Connection to the 'DollarsPerDayExpenditures' query in the workbook." type="5" refreshedVersion="8" background="1" saveData="1">
    <dbPr connection="Provider=Microsoft.Mashup.OleDb.1;Data Source=$Workbook$;Location=DollarsPerDayExpenditures;Extended Properties=&quot;&quot;" command="SELECT * FROM [DollarsPerDayExpenditures]"/>
  </connection>
  <connection id="9" xr16:uid="{B5A544B3-D056-1549-A025-11A584A71A80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  <connection id="10" xr16:uid="{BF4A43D8-CDE5-C742-8901-2D2042AF99EA}" keepAlive="1" name="Query - pieChart" description="Connection to the 'pieChart' query in the workbook." type="5" refreshedVersion="8" background="1" saveData="1">
    <dbPr connection="Provider=Microsoft.Mashup.OleDb.1;Data Source=$Workbook$;Location=pieChart;Extended Properties=&quot;&quot;" command="SELECT * FROM [pieChart]"/>
  </connection>
  <connection id="11" xr16:uid="{B97F6100-22A2-B148-BADB-89DFE84F3C8E}" keepAlive="1" name="Query - SuggestedSavings" description="Connection to the 'SuggestedSavings' query in the workbook." type="5" refreshedVersion="8" background="1" saveData="1">
    <dbPr connection="Provider=Microsoft.Mashup.OleDb.1;Data Source=$Workbook$;Location=SuggestedSavings;Extended Properties=&quot;&quot;" command="SELECT * FROM [SuggestedSavings]"/>
  </connection>
  <connection id="12" xr16:uid="{6B78DC62-97DE-FB40-B1B2-B5991190DF0B}" keepAlive="1" name="Query - SuggestedSavings (2)" description="Connection to the 'SuggestedSavings (2)' query in the workbook." type="5" refreshedVersion="8" background="1" saveData="1">
    <dbPr connection="Provider=Microsoft.Mashup.OleDb.1;Data Source=$Workbook$;Location=&quot;SuggestedSavings (2)&quot;;Extended Properties=&quot;&quot;" command="SELECT * FROM [SuggestedSavings (2)]"/>
  </connection>
</connections>
</file>

<file path=xl/sharedStrings.xml><?xml version="1.0" encoding="utf-8"?>
<sst xmlns="http://schemas.openxmlformats.org/spreadsheetml/2006/main" count="1286" uniqueCount="388">
  <si>
    <t>TX date</t>
  </si>
  <si>
    <t>description</t>
  </si>
  <si>
    <t>amount</t>
  </si>
  <si>
    <t>category</t>
  </si>
  <si>
    <t>xcldfromcshflow</t>
  </si>
  <si>
    <t>Mandatory</t>
  </si>
  <si>
    <t>source</t>
  </si>
  <si>
    <t>balance</t>
  </si>
  <si>
    <t>StarOneTXs</t>
  </si>
  <si>
    <t>cc Txs</t>
  </si>
  <si>
    <t>Notes</t>
  </si>
  <si>
    <t>Amount</t>
  </si>
  <si>
    <t>Date</t>
  </si>
  <si>
    <t>Cumulative Amount Spent</t>
  </si>
  <si>
    <t>Cumulative Amount Spent +</t>
  </si>
  <si>
    <t>Cash Flow Max</t>
  </si>
  <si>
    <t>First TX O'mo</t>
  </si>
  <si>
    <t>Constant (within reason Mandatory expenditures)</t>
  </si>
  <si>
    <t>Transactions</t>
  </si>
  <si>
    <t>flat rate needs</t>
  </si>
  <si>
    <t>income</t>
  </si>
  <si>
    <t>gross</t>
  </si>
  <si>
    <t>SSDI</t>
  </si>
  <si>
    <t>wants</t>
  </si>
  <si>
    <t>after needs</t>
  </si>
  <si>
    <t>check</t>
  </si>
  <si>
    <t>wants percentages</t>
  </si>
  <si>
    <t>Pay off truck</t>
  </si>
  <si>
    <t>pay off taxes</t>
  </si>
  <si>
    <t>% of needs - savings</t>
  </si>
  <si>
    <t>gas/food</t>
  </si>
  <si>
    <t>tax rate</t>
  </si>
  <si>
    <t>tithe</t>
  </si>
  <si>
    <t>what's left after tithe</t>
  </si>
  <si>
    <t>Work</t>
  </si>
  <si>
    <t>left after catchup</t>
  </si>
  <si>
    <t>approximate adjusted gross income</t>
  </si>
  <si>
    <t>60% of AGI</t>
  </si>
  <si>
    <t>Savings per month</t>
  </si>
  <si>
    <t>truck per mo</t>
  </si>
  <si>
    <t>taxes per mo</t>
  </si>
  <si>
    <t>deductions</t>
  </si>
  <si>
    <t>SSI</t>
  </si>
  <si>
    <t>number of months cash reserve</t>
  </si>
  <si>
    <t>wants per month</t>
  </si>
  <si>
    <t>per month</t>
  </si>
  <si>
    <t>percent of total budget</t>
  </si>
  <si>
    <t>Future Xns</t>
  </si>
  <si>
    <t>Income</t>
  </si>
  <si>
    <t>SUM</t>
  </si>
  <si>
    <t>Day Num Year</t>
  </si>
  <si>
    <t>Day Num Monthly</t>
  </si>
  <si>
    <t>First TX O'year</t>
  </si>
  <si>
    <t>without gross</t>
  </si>
  <si>
    <t>take home net pay</t>
  </si>
  <si>
    <t>calculated</t>
  </si>
  <si>
    <t>from check</t>
  </si>
  <si>
    <t>Medicare</t>
  </si>
  <si>
    <t>Fed Withholding</t>
  </si>
  <si>
    <t>Pay off Dreamspring</t>
  </si>
  <si>
    <t>TCML</t>
  </si>
  <si>
    <t>percent of wants</t>
  </si>
  <si>
    <t>percentages of net</t>
  </si>
  <si>
    <t>Truck</t>
  </si>
  <si>
    <t>taxes</t>
  </si>
  <si>
    <t>left over</t>
  </si>
  <si>
    <t>needs</t>
  </si>
  <si>
    <t>savings</t>
  </si>
  <si>
    <t>How much to put in each savings account after a checkpoint (the 22nd?)</t>
  </si>
  <si>
    <t>amount over baseline</t>
  </si>
  <si>
    <t>truck</t>
  </si>
  <si>
    <t>baseline</t>
  </si>
  <si>
    <t>Amount Over BL</t>
  </si>
  <si>
    <t>left over per paycheck</t>
  </si>
  <si>
    <t>wants 5.29</t>
  </si>
  <si>
    <t>total wants 5.29</t>
  </si>
  <si>
    <t>taken out of wants</t>
  </si>
  <si>
    <t>left to not transfer</t>
  </si>
  <si>
    <t>taken out to pay dreamspring</t>
  </si>
  <si>
    <t>Next put savings percentage into Savings</t>
  </si>
  <si>
    <t xml:space="preserve">Then from what's left subtract mandatory &amp; Discretionary </t>
  </si>
  <si>
    <t>whatever that produces put in wants</t>
  </si>
  <si>
    <t>I think the process is to take the tithe out</t>
  </si>
  <si>
    <t>From ALL your income… at the beginning of every month for the previous month</t>
  </si>
  <si>
    <t>Savings</t>
  </si>
  <si>
    <t>Tithe</t>
  </si>
  <si>
    <t>Discretionary</t>
  </si>
  <si>
    <t>Wants</t>
  </si>
  <si>
    <t>Mandatory Expenses Only</t>
  </si>
  <si>
    <t>disc expns</t>
  </si>
  <si>
    <t>Deductions Proposed</t>
  </si>
  <si>
    <t>Actual</t>
  </si>
  <si>
    <t>Tithes</t>
  </si>
  <si>
    <t>Transfer2Sav</t>
  </si>
  <si>
    <t>Wants xfer</t>
  </si>
  <si>
    <t>Discrepancy from proposed</t>
  </si>
  <si>
    <t>* If CashFlow data reflects these numbers.</t>
  </si>
  <si>
    <t>or how about leave it at $1000 and whatever is above that goes into wants</t>
  </si>
  <si>
    <t>expenses only mand/discretionary</t>
  </si>
  <si>
    <t>Incme-Mand</t>
  </si>
  <si>
    <t>Days To Shift Right</t>
  </si>
  <si>
    <t>Deductions %s</t>
  </si>
  <si>
    <t>Number of days to pay off</t>
  </si>
  <si>
    <t>begin date</t>
  </si>
  <si>
    <t>payoff by date</t>
  </si>
  <si>
    <t>M</t>
  </si>
  <si>
    <t>CheckingStarOneTXs</t>
  </si>
  <si>
    <t>Doctor/Hospital</t>
  </si>
  <si>
    <t>VisaChaseTXs</t>
  </si>
  <si>
    <t>Food/Groceries</t>
  </si>
  <si>
    <t>DiningOut</t>
  </si>
  <si>
    <t>Internet Service</t>
  </si>
  <si>
    <t>Clothing</t>
  </si>
  <si>
    <t>Household</t>
  </si>
  <si>
    <t>Movies/Entertainment</t>
  </si>
  <si>
    <t>AutoInsurance</t>
  </si>
  <si>
    <t>Gas</t>
  </si>
  <si>
    <t>VSP 800-785-0699</t>
  </si>
  <si>
    <t>Medical/Dental/Vision Insurance</t>
  </si>
  <si>
    <t>Payment</t>
  </si>
  <si>
    <t>Gifts/Donations</t>
  </si>
  <si>
    <t>Utilities : Internet</t>
  </si>
  <si>
    <t>APPLE.COM/BILL</t>
  </si>
  <si>
    <t>BEST LIFE&amp;HEALTHPRIMARY</t>
  </si>
  <si>
    <t>NV ENERGY NORTH SPPC PYMT</t>
  </si>
  <si>
    <t>Utilities : Electricity</t>
  </si>
  <si>
    <t>PetCare</t>
  </si>
  <si>
    <t>AutoMaintenance</t>
  </si>
  <si>
    <t>ActualSpendingCategory1</t>
  </si>
  <si>
    <t xml:space="preserve"> amount</t>
  </si>
  <si>
    <t xml:space="preserve"> difference</t>
  </si>
  <si>
    <t xml:space="preserve"> AllowedSpending Category2</t>
  </si>
  <si>
    <t xml:space="preserve"> dailyAllowedAmount</t>
  </si>
  <si>
    <t xml:space="preserve"> days to go</t>
  </si>
  <si>
    <t>AutoFinancing</t>
  </si>
  <si>
    <t>Legal/Debt</t>
  </si>
  <si>
    <t>Utilities</t>
  </si>
  <si>
    <t>ComputerSoftware/Hardware</t>
  </si>
  <si>
    <t>Vacation/Travel</t>
  </si>
  <si>
    <t>Actual Savings</t>
  </si>
  <si>
    <t xml:space="preserve"> suggested Savings</t>
  </si>
  <si>
    <t>Automotive</t>
  </si>
  <si>
    <t>CASH</t>
  </si>
  <si>
    <t>Personal</t>
  </si>
  <si>
    <t>Bills &amp; Utilities</t>
  </si>
  <si>
    <t>Other</t>
  </si>
  <si>
    <t>DIVIDEND</t>
  </si>
  <si>
    <t>y</t>
  </si>
  <si>
    <t>Payment Thank You - Web</t>
  </si>
  <si>
    <t>Chase CC Payment</t>
  </si>
  <si>
    <t>FREE SOFTWARE FOUNDATION</t>
  </si>
  <si>
    <t>Spectrum</t>
  </si>
  <si>
    <t>Utilities : Gas</t>
  </si>
  <si>
    <t>Prescriptions</t>
  </si>
  <si>
    <t>Transportation/Auto</t>
  </si>
  <si>
    <t>Medical Facility</t>
  </si>
  <si>
    <t>GAN*1011GAZETTEJRNCIRC</t>
  </si>
  <si>
    <t>Household Cleaning</t>
  </si>
  <si>
    <t>WWP*CLARK PEST CONTROL</t>
  </si>
  <si>
    <t>CARSHIELD</t>
  </si>
  <si>
    <t>YAHOO  *Mail Plus</t>
  </si>
  <si>
    <t>SMITH'S FOOD 4392</t>
  </si>
  <si>
    <t>24 SEVEN</t>
  </si>
  <si>
    <t>ADOBE *ACROPRO SUB 408-536-6000 CA Card #:0154</t>
  </si>
  <si>
    <t>NETFLIX.COM</t>
  </si>
  <si>
    <t>Shopping</t>
  </si>
  <si>
    <t>NYTIMES DISC*</t>
  </si>
  <si>
    <t>Health &amp; Wellness</t>
  </si>
  <si>
    <t>CHEVRON 0205653</t>
  </si>
  <si>
    <t>GOOGLE *YouTube Member</t>
  </si>
  <si>
    <t>GOOGLE *YouTube TV</t>
  </si>
  <si>
    <t>UBER   *TRIP</t>
  </si>
  <si>
    <t>MAVERIK #412</t>
  </si>
  <si>
    <t>GOLDEN GATE USA C STORE</t>
  </si>
  <si>
    <t>JIFFY LUBE 2233</t>
  </si>
  <si>
    <t>MAVERIK #560</t>
  </si>
  <si>
    <t>RALEY'S #122</t>
  </si>
  <si>
    <t>CALVINKLEIN.COM</t>
  </si>
  <si>
    <t>FAMILY DOLLAR</t>
  </si>
  <si>
    <t>SQ *4 CORNERS COFFEE &amp;amp; MO</t>
  </si>
  <si>
    <t>ATM 0202 1310 740349 5915 APACHE DR          Stagecoach   NV Card #:0154</t>
  </si>
  <si>
    <t>ATM 0202 1310 740392 REVERSED WITHDRAWAL FOR OPERATION 740349 Card #:0154</t>
  </si>
  <si>
    <t>ATM 0202 1310 740393 REPOST WITHDRAWAL FOR OPERATION 740392 Card #:0154</t>
  </si>
  <si>
    <t>Dayton Valley F Dayton Card #:0154</t>
  </si>
  <si>
    <t>WM SUPERC Wal-Mart FALLON Card #:0154</t>
  </si>
  <si>
    <t>AMAZON MKTPL*Z74973LO1</t>
  </si>
  <si>
    <t>EMERITUS* MIT XPRO</t>
  </si>
  <si>
    <t>Payment Thank You-Mobile</t>
  </si>
  <si>
    <t>CHASE CREDIT CRDEPAY      250204</t>
  </si>
  <si>
    <t>FAMILY DO 1250 PYRA SILVER SPG Card #:0154</t>
  </si>
  <si>
    <t>MAVERIK #412 DAYTON NV Card #:0154</t>
  </si>
  <si>
    <t>Mobile 02/05/2025 12:44:09 Ref# 6CF1E</t>
  </si>
  <si>
    <t>SHARE CHECK 1073</t>
  </si>
  <si>
    <t>AMAZON MKTPL*M27EF25P3</t>
  </si>
  <si>
    <t>CHEVRON 0205653 SILVER SPRING NV Card #:0154</t>
  </si>
  <si>
    <t>GARDNERS WATER SERV STAGECOACH NV Card #:0154</t>
  </si>
  <si>
    <t>RALEY S 123 YERINGTON NV Card #:0154</t>
  </si>
  <si>
    <t>T-MOBILE        PCS SVC   250205</t>
  </si>
  <si>
    <t>CORWIN FORD RENO</t>
  </si>
  <si>
    <t>TITHE.LY        TITHE.LY*</t>
  </si>
  <si>
    <t>ZALES.COM/Zales Outlet</t>
  </si>
  <si>
    <t>DMV-44 775-684-4513 NV Card #:0154</t>
  </si>
  <si>
    <t>GOLDEN GATE YER YERINGTON Card #:0154</t>
  </si>
  <si>
    <t>ONLINE BILL PAY</t>
  </si>
  <si>
    <t>SMITHS FO 2200 HWY. DAYTON Card #:0154</t>
  </si>
  <si>
    <t>Vinos Pizza McCarran NV Card #:0154</t>
  </si>
  <si>
    <t>BANNER HEALTH ONLINE</t>
  </si>
  <si>
    <t>24 SEVEN SILVER SPGS NV Card #:0154</t>
  </si>
  <si>
    <t>7-ELEVEN Reno Card #:0154</t>
  </si>
  <si>
    <t>ARBYS 8969 FALLON NV Card #:0154</t>
  </si>
  <si>
    <t>Coinbase.com    NLWLL227</t>
  </si>
  <si>
    <t>DOLLAR GENERAL # DG SILVER SPRING NV Card #:0154</t>
  </si>
  <si>
    <t xml:space="preserve">DoorDash  Inc.  DoorDash </t>
  </si>
  <si>
    <t>EDWARD JONES    INVESTMENT021025</t>
  </si>
  <si>
    <t>GIOMI ACE HARDWARE YERINGTON NV Card #:0154</t>
  </si>
  <si>
    <t>JACKSONS FOOD S SPARKS NV Card #:0154</t>
  </si>
  <si>
    <t>Love s #0246 Outsid FERNLEY NV Card #:0154</t>
  </si>
  <si>
    <t>MCDONALD S F17887 YERINGTON NV Card #:0154</t>
  </si>
  <si>
    <t>RALEYS 123       PURCHASE   021025 250209 20250209070000SP YERINV (Check #:1074)</t>
  </si>
  <si>
    <t>SKIPS MARKET Fallon Card #:0154</t>
  </si>
  <si>
    <t>SPO*BULLY'SSPORTSBAR&amp;amp;GRIL</t>
  </si>
  <si>
    <t>TST* HUMAN BEAN -RE RENO NV Card #:0154</t>
  </si>
  <si>
    <t>AMAZON MKTPL*YU9L186J3</t>
  </si>
  <si>
    <t>CHEVRON 0301419 SPARKS NV Card #:0154</t>
  </si>
  <si>
    <t>ENTERPRISE RENT-A-CAR</t>
  </si>
  <si>
    <t>FAMILY DOLLAR SILVER SPG NV Card #:0154</t>
  </si>
  <si>
    <t>MSFT * E0600V76VP</t>
  </si>
  <si>
    <t>NUGGET CASINO RESORT - R</t>
  </si>
  <si>
    <t>PIZZA FACTORY - DAY DAYTON NV Card #:0154</t>
  </si>
  <si>
    <t>7-ELEVEN Sparks Card #:0154</t>
  </si>
  <si>
    <t>ATM 0213 1844 445516 2900 NEVADA AVE         SILVER SPRINGNV Card #:0154</t>
  </si>
  <si>
    <t>CHASE CREDIT CRDEPAY      250212</t>
  </si>
  <si>
    <t>FYF*FROMYOUFLOWERS</t>
  </si>
  <si>
    <t>GAINWELL TECHNOLDIRECT DEP250214</t>
  </si>
  <si>
    <t>SHARE CHECK 1075</t>
  </si>
  <si>
    <t>DROPBOX*Z5Y8VKQTJ4BR</t>
  </si>
  <si>
    <t>AUTOZONE 4158 1323 GARDNERVILLE NV Card #:0154</t>
  </si>
  <si>
    <t>O REILLY 3207 CARSON CITY NV Card #:0154</t>
  </si>
  <si>
    <t>OFFICE DEPOT 00 222 CARSON CITY NV Card #:0154</t>
  </si>
  <si>
    <t>SCOOTER S COFFEE #1 DAYTON NV Card #:0154</t>
  </si>
  <si>
    <t>SMITHS FO 5999 E. W CARSON CITY Card #:0154</t>
  </si>
  <si>
    <t xml:space="preserve">  CHEVRON 0205729  VERDI  NV  US</t>
  </si>
  <si>
    <t xml:space="preserve">  SCOOTER S COFFEE #1  DAYTON  N</t>
  </si>
  <si>
    <t>Amazon.com*UK8YI62P3</t>
  </si>
  <si>
    <t>CarMax Auto     Finance   231221</t>
  </si>
  <si>
    <t>JACK IN THE BOX 7317</t>
  </si>
  <si>
    <t>Prime Video *6F4DQ0DY3</t>
  </si>
  <si>
    <t>FTDC MULTIPLEX CINEMAS</t>
  </si>
  <si>
    <t>TACO BELL 031867</t>
  </si>
  <si>
    <t>SBI 1227 1415 763171 Mobile Deposit          Star One CU  CA</t>
  </si>
  <si>
    <t>USPS PO 3180300429</t>
  </si>
  <si>
    <t>AETNA HEALTH MGTWEB PAY   231227</t>
  </si>
  <si>
    <t>GAINWELL TECHNOLDIRECT DEP231229</t>
  </si>
  <si>
    <t>Amazon Prime*6E2YE4ZJ3</t>
  </si>
  <si>
    <t>ATM 1231 1611 020243 6760 Hwy 95 A s         Silver SpringNV Card #:0154</t>
  </si>
  <si>
    <t>AutoFinancing,-297.3399963378906</t>
  </si>
  <si>
    <t>Household,-225.3199920654297</t>
  </si>
  <si>
    <t>CASH,-223.5</t>
  </si>
  <si>
    <t>Utilities : Internet,-154.98001098632812</t>
  </si>
  <si>
    <t>Gas,-75.0</t>
  </si>
  <si>
    <t>Internet Service,-48.959999084472656</t>
  </si>
  <si>
    <t>Food/Groceries,-28.5</t>
  </si>
  <si>
    <t>DiningOut,-22.93000030517578</t>
  </si>
  <si>
    <t>Movies/Entertainment,-21.489999771118164</t>
  </si>
  <si>
    <t>Gifts/Donations,-10.0</t>
  </si>
  <si>
    <t>Shopping,-5.989999771118164</t>
  </si>
  <si>
    <t>Medical/Dental/Vision Insurance,-2.799999952316284</t>
  </si>
  <si>
    <t>net pay</t>
  </si>
  <si>
    <t xml:space="preserve"> amount_1</t>
  </si>
  <si>
    <t>-Infinity</t>
  </si>
  <si>
    <t>monthly based on daily</t>
  </si>
  <si>
    <t>monthly target</t>
  </si>
  <si>
    <t>daily based on Monthly target</t>
  </si>
  <si>
    <t>Column1</t>
  </si>
  <si>
    <t>Column2</t>
  </si>
  <si>
    <t>Column3</t>
  </si>
  <si>
    <t>Column4</t>
  </si>
  <si>
    <t>Column5</t>
  </si>
  <si>
    <t>Column6</t>
  </si>
  <si>
    <t>Column7</t>
  </si>
  <si>
    <t/>
  </si>
  <si>
    <t>Miscellaneous</t>
  </si>
  <si>
    <t>Medical/Dental/Vision</t>
  </si>
  <si>
    <t>Newspaper/Magazines</t>
  </si>
  <si>
    <t>clothing</t>
  </si>
  <si>
    <t>HealthInsurance</t>
  </si>
  <si>
    <t>Books/Education</t>
  </si>
  <si>
    <t>Transfer</t>
  </si>
  <si>
    <t>Diningout</t>
  </si>
  <si>
    <t>275 - PRITCHETT FERNLEY</t>
  </si>
  <si>
    <t>ACELISCONNECTEDHEALTH</t>
  </si>
  <si>
    <t>NUGGET CASINO RESORT - H</t>
  </si>
  <si>
    <t>PIZZA FACTORY - DAYTON</t>
  </si>
  <si>
    <t>CHICAGO TRIBUNE SUBS</t>
  </si>
  <si>
    <t>Prime Video *8H3T194H3</t>
  </si>
  <si>
    <t>Entertainment</t>
  </si>
  <si>
    <t>AMAZON MKTPL*J60VF6CA3</t>
  </si>
  <si>
    <t>CHEVRON 0205729 VERDI NV Card #:0154</t>
  </si>
  <si>
    <t>CHEVRON 0376810 GARDNERVILLE NV Card #:0154</t>
  </si>
  <si>
    <t>CSC SERVICEWORK GARDNERVILLE NV Card #:0154</t>
  </si>
  <si>
    <t>GEICO           PREM COLL 250214</t>
  </si>
  <si>
    <t>GOLDEN GATE - CARSO CARSON CITY NV Card #:0154</t>
  </si>
  <si>
    <t>SHELL OIL 574447982 CARSON CITY NV Card #:0154</t>
  </si>
  <si>
    <t>TST* THE HUMAN BEAN MINDEN NV Card #:0154</t>
  </si>
  <si>
    <t>LOUIE S ACE HOME CE FALLON NV Card #:0154</t>
  </si>
  <si>
    <t>MCDONALD S F6283 FALLON NV Card #:0154</t>
  </si>
  <si>
    <t>WALMART.COM 8009256278</t>
  </si>
  <si>
    <t>AEIS            DEBIT     250219</t>
  </si>
  <si>
    <t>CMS MEDICARE    PREMIUMS  250219</t>
  </si>
  <si>
    <t>LOVE S #0246 OUTSID FERNLEY NV Card #:0154</t>
  </si>
  <si>
    <t>SHARE CHECK 1011</t>
  </si>
  <si>
    <t>AT&amp;amp;T FORDDATAPLAN</t>
  </si>
  <si>
    <t>VIVINT INC/US</t>
  </si>
  <si>
    <t>INTUIT *TURBOTAX</t>
  </si>
  <si>
    <t>Taxes</t>
  </si>
  <si>
    <t>DMV-13 YERINGTON NV Card #:0154</t>
  </si>
  <si>
    <t>7-ELEVEN Fernley Card #:0154</t>
  </si>
  <si>
    <t>DAYTON VALLEY S DAYTON Card #:0154</t>
  </si>
  <si>
    <t>PETSMART # 1113 CARSON CITY NV Card #:0154</t>
  </si>
  <si>
    <t>wanted monthly</t>
  </si>
  <si>
    <t>actual per day expenditures</t>
  </si>
  <si>
    <t>wanted daily</t>
  </si>
  <si>
    <t>set Monthly budget</t>
  </si>
  <si>
    <t>2025-01-01</t>
  </si>
  <si>
    <t>Set Dollars Per Day Budget</t>
  </si>
  <si>
    <t>0</t>
  </si>
  <si>
    <t>4.918032787</t>
  </si>
  <si>
    <t>16.39344262</t>
  </si>
  <si>
    <t>29.50819672</t>
  </si>
  <si>
    <t>0.655737705</t>
  </si>
  <si>
    <t>5.573770492</t>
  </si>
  <si>
    <t>1.245901639</t>
  </si>
  <si>
    <t>3.93442623</t>
  </si>
  <si>
    <t>0.491803279</t>
  </si>
  <si>
    <t>3.836065574</t>
  </si>
  <si>
    <t>5.081967213</t>
  </si>
  <si>
    <t>3.606557377</t>
  </si>
  <si>
    <t>0.983606557</t>
  </si>
  <si>
    <t>1.639344262</t>
  </si>
  <si>
    <t>6.557377049</t>
  </si>
  <si>
    <t>15.86885246</t>
  </si>
  <si>
    <t>Overall</t>
  </si>
  <si>
    <t>Gainwell</t>
  </si>
  <si>
    <t>CHEVRON 0309057 CARSON CITY NV Card #:0154</t>
  </si>
  <si>
    <t>Mobile 02/27/2025 02:55:35 Ref# 53C69</t>
  </si>
  <si>
    <t>Online 02/27/2025 03:06:38 MEMO: REVERSAL OF TRANSACTION Ref# 76E85</t>
  </si>
  <si>
    <t>Online 02/27/2025 03:08:02 Ref# AFDF5</t>
  </si>
  <si>
    <t>Online 02/27/2025 03:11:33 MEMO: Another reversal Ref# D4E68</t>
  </si>
  <si>
    <t>Online 02/27/2025 03:12:21 MEMO: The correct amount. Ref# 877F7</t>
  </si>
  <si>
    <t>PT *RENOWN HEALTH RENO NV Card #:0154</t>
  </si>
  <si>
    <t>-72.59000002404622</t>
  </si>
  <si>
    <t>-13.161971204755416</t>
  </si>
  <si>
    <t>-11.281947034495134</t>
  </si>
  <si>
    <t>-79.3264343228976</t>
  </si>
  <si>
    <t>-350.52430305259</t>
  </si>
  <si>
    <t>-124.99731750741913</t>
  </si>
  <si>
    <t>-263.64200757073513</t>
  </si>
  <si>
    <t>0.38320545004925377</t>
  </si>
  <si>
    <t>26.915350971302946</t>
  </si>
  <si>
    <t>33.092499999232544</t>
  </si>
  <si>
    <t>32.50315984846187</t>
  </si>
  <si>
    <t>39.652542212293675</t>
  </si>
  <si>
    <t>8.783999359459779</t>
  </si>
  <si>
    <t>38.783157643654256</t>
  </si>
  <si>
    <t>Number of months to pay off</t>
  </si>
  <si>
    <t>Monthly Payment</t>
  </si>
  <si>
    <t>Number of years to pay off</t>
  </si>
  <si>
    <t>Payment per day</t>
  </si>
  <si>
    <t>interest rate</t>
  </si>
  <si>
    <t>interest application rate (like 1/month)</t>
  </si>
  <si>
    <t>Amount of Debt (Principle)</t>
  </si>
  <si>
    <t>Amount with applied interest</t>
  </si>
  <si>
    <t>Number of years calculated with time periods</t>
  </si>
  <si>
    <t>Number of years the loan is for.</t>
  </si>
  <si>
    <t>extra interest paid</t>
  </si>
  <si>
    <t>End Date of loan</t>
  </si>
  <si>
    <t>Begin Date of loan</t>
  </si>
  <si>
    <t>Bi-Weekly actual</t>
  </si>
  <si>
    <t>Bi-Weekly Payment Calculated</t>
  </si>
  <si>
    <t>Monthly Payment Calculated</t>
  </si>
  <si>
    <t>Payment per day Calculated</t>
  </si>
  <si>
    <t>Loan Start Day (Actual)</t>
  </si>
  <si>
    <t>Loan End Day (Actual)</t>
  </si>
  <si>
    <t>Loan Start Day Actual</t>
  </si>
  <si>
    <t>Loan End Day (Calculated) - based on Amount paid per month</t>
  </si>
  <si>
    <t>Diffeernce in Loan End Date Actual and Loan End Date calculated</t>
  </si>
  <si>
    <t>Difference in Loan End Date Actual and Loan end Date calcuated in years</t>
  </si>
  <si>
    <t>Amount of interest paid at end of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</si>
</sst>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;@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5" tint="0.59999389629810485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22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4" borderId="0" xfId="0" applyNumberFormat="1" applyFill="1"/>
    <xf numFmtId="2" fontId="0" fillId="5" borderId="0" xfId="0" applyNumberFormat="1" applyFill="1"/>
    <xf numFmtId="14" fontId="0" fillId="0" borderId="0" xfId="0" applyNumberFormat="1"/>
    <xf numFmtId="4" fontId="0" fillId="2" borderId="0" xfId="0" applyNumberFormat="1" applyFill="1"/>
    <xf numFmtId="0" fontId="4" fillId="0" borderId="0" xfId="0" applyFont="1"/>
    <xf numFmtId="0" fontId="5" fillId="0" borderId="0" xfId="0" applyFont="1"/>
    <xf numFmtId="164" fontId="6" fillId="0" borderId="0" xfId="0" applyNumberFormat="1" applyFont="1"/>
    <xf numFmtId="0" fontId="0" fillId="7" borderId="0" xfId="0" applyFill="1"/>
    <xf numFmtId="0" fontId="0" fillId="8" borderId="2" xfId="0" applyFill="1" applyBorder="1"/>
    <xf numFmtId="0" fontId="0" fillId="0" borderId="2" xfId="0" applyBorder="1"/>
    <xf numFmtId="14" fontId="0" fillId="8" borderId="1" xfId="0" applyNumberFormat="1" applyFill="1" applyBorder="1"/>
    <xf numFmtId="0" fontId="0" fillId="8" borderId="3" xfId="0" applyFill="1" applyBorder="1"/>
    <xf numFmtId="14" fontId="0" fillId="0" borderId="1" xfId="0" applyNumberFormat="1" applyBorder="1"/>
    <xf numFmtId="0" fontId="0" fillId="0" borderId="3" xfId="0" applyBorder="1"/>
    <xf numFmtId="17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Zero Sum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Cumulative Amount Spent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6">
                    <a:lumMod val="50000"/>
                    <a:alpha val="25000"/>
                  </a:schemeClr>
                </a:solidFill>
                <a:round/>
              </a:ln>
              <a:effectLst/>
            </c:spPr>
            <c:trendlineType val="linear"/>
            <c:forward val="10"/>
            <c:backward val="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CashFlow!$S$2:$S$63</c:f>
              <c:numCache>
                <c:formatCode>General</c:formatCode>
                <c:ptCount val="62"/>
                <c:pt idx="0">
                  <c:v>948</c:v>
                </c:pt>
                <c:pt idx="1">
                  <c:v>948</c:v>
                </c:pt>
                <c:pt idx="2">
                  <c:v>948</c:v>
                </c:pt>
                <c:pt idx="3">
                  <c:v>948</c:v>
                </c:pt>
                <c:pt idx="4">
                  <c:v>948</c:v>
                </c:pt>
                <c:pt idx="5">
                  <c:v>948</c:v>
                </c:pt>
                <c:pt idx="6">
                  <c:v>948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950</c:v>
                </c:pt>
                <c:pt idx="11">
                  <c:v>950</c:v>
                </c:pt>
                <c:pt idx="12">
                  <c:v>951</c:v>
                </c:pt>
                <c:pt idx="13">
                  <c:v>951</c:v>
                </c:pt>
                <c:pt idx="14">
                  <c:v>951</c:v>
                </c:pt>
                <c:pt idx="15">
                  <c:v>951</c:v>
                </c:pt>
                <c:pt idx="16">
                  <c:v>951</c:v>
                </c:pt>
                <c:pt idx="17">
                  <c:v>951</c:v>
                </c:pt>
                <c:pt idx="18">
                  <c:v>951</c:v>
                </c:pt>
                <c:pt idx="19">
                  <c:v>951</c:v>
                </c:pt>
                <c:pt idx="20">
                  <c:v>952</c:v>
                </c:pt>
                <c:pt idx="21">
                  <c:v>952</c:v>
                </c:pt>
                <c:pt idx="22">
                  <c:v>952</c:v>
                </c:pt>
                <c:pt idx="23">
                  <c:v>952</c:v>
                </c:pt>
                <c:pt idx="24">
                  <c:v>953</c:v>
                </c:pt>
                <c:pt idx="25">
                  <c:v>953</c:v>
                </c:pt>
                <c:pt idx="26">
                  <c:v>953</c:v>
                </c:pt>
                <c:pt idx="27">
                  <c:v>953</c:v>
                </c:pt>
                <c:pt idx="28">
                  <c:v>953</c:v>
                </c:pt>
                <c:pt idx="29">
                  <c:v>954</c:v>
                </c:pt>
                <c:pt idx="30">
                  <c:v>954</c:v>
                </c:pt>
                <c:pt idx="31">
                  <c:v>954</c:v>
                </c:pt>
                <c:pt idx="32">
                  <c:v>954</c:v>
                </c:pt>
                <c:pt idx="33">
                  <c:v>954</c:v>
                </c:pt>
                <c:pt idx="34">
                  <c:v>954</c:v>
                </c:pt>
                <c:pt idx="35">
                  <c:v>954</c:v>
                </c:pt>
                <c:pt idx="36">
                  <c:v>955</c:v>
                </c:pt>
                <c:pt idx="37">
                  <c:v>955</c:v>
                </c:pt>
                <c:pt idx="38">
                  <c:v>955</c:v>
                </c:pt>
                <c:pt idx="39">
                  <c:v>955</c:v>
                </c:pt>
                <c:pt idx="40">
                  <c:v>956</c:v>
                </c:pt>
                <c:pt idx="41">
                  <c:v>956</c:v>
                </c:pt>
                <c:pt idx="42">
                  <c:v>956</c:v>
                </c:pt>
                <c:pt idx="43">
                  <c:v>956</c:v>
                </c:pt>
                <c:pt idx="44">
                  <c:v>956</c:v>
                </c:pt>
                <c:pt idx="45">
                  <c:v>956</c:v>
                </c:pt>
                <c:pt idx="46">
                  <c:v>956</c:v>
                </c:pt>
                <c:pt idx="47">
                  <c:v>956</c:v>
                </c:pt>
                <c:pt idx="48">
                  <c:v>957</c:v>
                </c:pt>
                <c:pt idx="49">
                  <c:v>957</c:v>
                </c:pt>
                <c:pt idx="50">
                  <c:v>958</c:v>
                </c:pt>
                <c:pt idx="51">
                  <c:v>958</c:v>
                </c:pt>
                <c:pt idx="52">
                  <c:v>958</c:v>
                </c:pt>
                <c:pt idx="53">
                  <c:v>958</c:v>
                </c:pt>
                <c:pt idx="54">
                  <c:v>958</c:v>
                </c:pt>
                <c:pt idx="55">
                  <c:v>958</c:v>
                </c:pt>
                <c:pt idx="56">
                  <c:v>958</c:v>
                </c:pt>
                <c:pt idx="57">
                  <c:v>958</c:v>
                </c:pt>
                <c:pt idx="58">
                  <c:v>958</c:v>
                </c:pt>
                <c:pt idx="59">
                  <c:v>958</c:v>
                </c:pt>
                <c:pt idx="60">
                  <c:v>958</c:v>
                </c:pt>
                <c:pt idx="61">
                  <c:v>958</c:v>
                </c:pt>
              </c:numCache>
            </c:numRef>
          </c:xVal>
          <c:yVal>
            <c:numRef>
              <c:f>CashFlow!$U$2:$U$63</c:f>
              <c:numCache>
                <c:formatCode>General</c:formatCode>
                <c:ptCount val="62"/>
                <c:pt idx="0">
                  <c:v>0</c:v>
                </c:pt>
                <c:pt idx="1">
                  <c:v>6.5799999237060547</c:v>
                </c:pt>
                <c:pt idx="2">
                  <c:v>104.41999626159668</c:v>
                </c:pt>
                <c:pt idx="3">
                  <c:v>108.40999627113342</c:v>
                </c:pt>
                <c:pt idx="4">
                  <c:v>190.77999901771545</c:v>
                </c:pt>
                <c:pt idx="5">
                  <c:v>193.96999907493591</c:v>
                </c:pt>
                <c:pt idx="6">
                  <c:v>207.96999907493591</c:v>
                </c:pt>
                <c:pt idx="7">
                  <c:v>366.94999480247498</c:v>
                </c:pt>
                <c:pt idx="8">
                  <c:v>495.0399911403656</c:v>
                </c:pt>
                <c:pt idx="9">
                  <c:v>501.41999125480652</c:v>
                </c:pt>
                <c:pt idx="10">
                  <c:v>506.7399914264679</c:v>
                </c:pt>
                <c:pt idx="11">
                  <c:v>521.2099916934967</c:v>
                </c:pt>
                <c:pt idx="12">
                  <c:v>724.2099916934967</c:v>
                </c:pt>
                <c:pt idx="13">
                  <c:v>724.2099916934967</c:v>
                </c:pt>
                <c:pt idx="14">
                  <c:v>907.2099916934967</c:v>
                </c:pt>
                <c:pt idx="15">
                  <c:v>930.51999115943909</c:v>
                </c:pt>
                <c:pt idx="16">
                  <c:v>984.54998993873596</c:v>
                </c:pt>
                <c:pt idx="17">
                  <c:v>997.48998951911926</c:v>
                </c:pt>
                <c:pt idx="18">
                  <c:v>1105.9599907398224</c:v>
                </c:pt>
                <c:pt idx="19">
                  <c:v>1123.0999901294708</c:v>
                </c:pt>
                <c:pt idx="20">
                  <c:v>1144.0799896717072</c:v>
                </c:pt>
                <c:pt idx="21">
                  <c:v>2466.0000336170197</c:v>
                </c:pt>
                <c:pt idx="22">
                  <c:v>2538.7600357532501</c:v>
                </c:pt>
                <c:pt idx="23">
                  <c:v>2538.7600357532501</c:v>
                </c:pt>
                <c:pt idx="24">
                  <c:v>2538.7600357532501</c:v>
                </c:pt>
                <c:pt idx="25">
                  <c:v>2542.9600355625153</c:v>
                </c:pt>
                <c:pt idx="26">
                  <c:v>2545.2500355243683</c:v>
                </c:pt>
                <c:pt idx="27">
                  <c:v>2545.2500355243683</c:v>
                </c:pt>
                <c:pt idx="28">
                  <c:v>2845.2500355243683</c:v>
                </c:pt>
                <c:pt idx="29">
                  <c:v>2865.5800354480743</c:v>
                </c:pt>
                <c:pt idx="30">
                  <c:v>2892.9000351428986</c:v>
                </c:pt>
                <c:pt idx="31">
                  <c:v>2896.090035200119</c:v>
                </c:pt>
                <c:pt idx="32">
                  <c:v>2900.8300349712372</c:v>
                </c:pt>
                <c:pt idx="33">
                  <c:v>3178.3300349712372</c:v>
                </c:pt>
                <c:pt idx="34">
                  <c:v>3183.0400350093842</c:v>
                </c:pt>
                <c:pt idx="35">
                  <c:v>3193.0400350093842</c:v>
                </c:pt>
                <c:pt idx="36">
                  <c:v>3293.0300328731537</c:v>
                </c:pt>
                <c:pt idx="37">
                  <c:v>4293.0300328731537</c:v>
                </c:pt>
                <c:pt idx="38">
                  <c:v>4294.3400328159332</c:v>
                </c:pt>
                <c:pt idx="39">
                  <c:v>4864.5400450229645</c:v>
                </c:pt>
                <c:pt idx="40">
                  <c:v>4887.6300451755524</c:v>
                </c:pt>
                <c:pt idx="41">
                  <c:v>4928.8800451755524</c:v>
                </c:pt>
                <c:pt idx="42">
                  <c:v>4958.8600447177887</c:v>
                </c:pt>
                <c:pt idx="43">
                  <c:v>4965.2800447940826</c:v>
                </c:pt>
                <c:pt idx="44">
                  <c:v>5215.2800447940826</c:v>
                </c:pt>
                <c:pt idx="45">
                  <c:v>5297.57004570961</c:v>
                </c:pt>
                <c:pt idx="46">
                  <c:v>5305.030045747757</c:v>
                </c:pt>
                <c:pt idx="47">
                  <c:v>5310.030045747757</c:v>
                </c:pt>
                <c:pt idx="48">
                  <c:v>5330.2700455188751</c:v>
                </c:pt>
                <c:pt idx="49">
                  <c:v>5372.7800438404083</c:v>
                </c:pt>
                <c:pt idx="50">
                  <c:v>5376.1700439453125</c:v>
                </c:pt>
                <c:pt idx="51">
                  <c:v>5414.3300437927246</c:v>
                </c:pt>
                <c:pt idx="52">
                  <c:v>5446.8000450134277</c:v>
                </c:pt>
                <c:pt idx="53">
                  <c:v>5450.1900451183319</c:v>
                </c:pt>
                <c:pt idx="54">
                  <c:v>5464.9200446605682</c:v>
                </c:pt>
                <c:pt idx="55">
                  <c:v>5464.9200446605682</c:v>
                </c:pt>
                <c:pt idx="56">
                  <c:v>5468.4200446605682</c:v>
                </c:pt>
                <c:pt idx="57">
                  <c:v>5468.4200446605682</c:v>
                </c:pt>
                <c:pt idx="58">
                  <c:v>5468.4200446605682</c:v>
                </c:pt>
                <c:pt idx="59">
                  <c:v>5483.4000442028046</c:v>
                </c:pt>
                <c:pt idx="60">
                  <c:v>5495.4200446605682</c:v>
                </c:pt>
                <c:pt idx="61">
                  <c:v>5498.410044670105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B8-A54D-A385-64E21106874C}"/>
            </c:ext>
          </c:extLst>
        </c:ser>
        <c:ser>
          <c:idx val="0"/>
          <c:order val="1"/>
          <c:tx>
            <c:v>CashFlow Zero Sum Graph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Pt>
            <c:idx val="17"/>
            <c:marker>
              <c:symbol val="circle"/>
              <c:size val="4"/>
              <c:spPr>
                <a:solidFill>
                  <a:schemeClr val="accent1"/>
                </a:solidFill>
                <a:ln w="9525" cap="flat" cmpd="sng" algn="ctr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FB8-A54D-A385-64E21106874C}"/>
              </c:ext>
            </c:extLst>
          </c:dPt>
          <c:dPt>
            <c:idx val="30"/>
            <c:marker>
              <c:symbol val="circle"/>
              <c:size val="4"/>
              <c:spPr>
                <a:solidFill>
                  <a:schemeClr val="accent1"/>
                </a:solidFill>
                <a:ln w="9525" cap="flat" cmpd="sng" algn="ctr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FB8-A54D-A385-64E21106874C}"/>
              </c:ext>
            </c:extLst>
          </c:dPt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CashFlow!$V$2:$V$63</c:f>
              <c:numCache>
                <c:formatCode>0.00</c:formatCode>
                <c:ptCount val="62"/>
                <c:pt idx="0">
                  <c:v>947</c:v>
                </c:pt>
                <c:pt idx="1">
                  <c:v>977.41</c:v>
                </c:pt>
              </c:numCache>
            </c:numRef>
          </c:xVal>
          <c:yVal>
            <c:numRef>
              <c:f>CashFlow!$W$2:$W$63</c:f>
              <c:numCache>
                <c:formatCode>0.00</c:formatCode>
                <c:ptCount val="62"/>
                <c:pt idx="0" formatCode="General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B8-A54D-A385-64E21106874C}"/>
            </c:ext>
          </c:extLst>
        </c:ser>
        <c:ser>
          <c:idx val="2"/>
          <c:order val="2"/>
          <c:tx>
            <c:v>Income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2">
                    <a:lumMod val="60000"/>
                    <a:lumOff val="40000"/>
                    <a:alpha val="25000"/>
                  </a:schemeClr>
                </a:solidFill>
                <a:round/>
              </a:ln>
              <a:effectLst/>
            </c:spPr>
            <c:trendlineType val="linear"/>
            <c:forward val="1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CashFlow!$AA$2:$AA$3</c:f>
              <c:numCache>
                <c:formatCode>General</c:formatCode>
                <c:ptCount val="2"/>
                <c:pt idx="0">
                  <c:v>947</c:v>
                </c:pt>
                <c:pt idx="1">
                  <c:v>977.4</c:v>
                </c:pt>
              </c:numCache>
            </c:numRef>
          </c:xVal>
          <c:yVal>
            <c:numRef>
              <c:f>CashFlow!$AB$2:$AB$3</c:f>
              <c:numCache>
                <c:formatCode>General</c:formatCode>
                <c:ptCount val="2"/>
                <c:pt idx="0">
                  <c:v>0</c:v>
                </c:pt>
                <c:pt idx="1">
                  <c:v>7759.14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B8-A54D-A385-64E21106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36799"/>
        <c:axId val="593438447"/>
      </c:scatterChart>
      <c:valAx>
        <c:axId val="59343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38447"/>
        <c:crosses val="autoZero"/>
        <c:crossBetween val="midCat"/>
      </c:valAx>
      <c:valAx>
        <c:axId val="5934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3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DC-DC4A-86DB-C88B18FFA3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DC-DC4A-86DB-C88B18FFA3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DC-DC4A-86DB-C88B18FFA3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DC-DC4A-86DB-C88B18FFA3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DC-DC4A-86DB-C88B18FFA3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DDC-DC4A-86DB-C88B18FFA3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DDC-DC4A-86DB-C88B18FFA35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DDC-DC4A-86DB-C88B18FFA35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DDC-DC4A-86DB-C88B18FFA35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DDC-DC4A-86DB-C88B18FFA35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DDC-DC4A-86DB-C88B18FFA35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DDC-DC4A-86DB-C88B18FFA35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104-AC48-A282-DE9F3314FD5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104-AC48-A282-DE9F3314FD5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104-AC48-A282-DE9F3314FD5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104-AC48-A282-DE9F3314FD5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104-AC48-A282-DE9F3314FD5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104-AC48-A282-DE9F3314FD5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104-AC48-A282-DE9F3314FD5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104-AC48-A282-DE9F3314FD5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104-AC48-A282-DE9F3314FD5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104-AC48-A282-DE9F3314FD5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104-AC48-A282-DE9F3314FD5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104-AC48-A282-DE9F3314FD5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104-AC48-A282-DE9F3314FD5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104-AC48-A282-DE9F3314FD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BudgetPieChart!$A$2:$A$27</c:f>
              <c:strCache>
                <c:ptCount val="26"/>
                <c:pt idx="0">
                  <c:v>Books/Education</c:v>
                </c:pt>
                <c:pt idx="1">
                  <c:v>Transportation/Auto</c:v>
                </c:pt>
                <c:pt idx="2">
                  <c:v>Household</c:v>
                </c:pt>
                <c:pt idx="3">
                  <c:v>Food/Groceries</c:v>
                </c:pt>
                <c:pt idx="4">
                  <c:v>Gas</c:v>
                </c:pt>
                <c:pt idx="5">
                  <c:v>Gifts/Donations</c:v>
                </c:pt>
                <c:pt idx="6">
                  <c:v>Doctor/Hospital</c:v>
                </c:pt>
                <c:pt idx="7">
                  <c:v>Internet Service</c:v>
                </c:pt>
                <c:pt idx="8">
                  <c:v>AutoMaintenance</c:v>
                </c:pt>
                <c:pt idx="9">
                  <c:v>DiningOut</c:v>
                </c:pt>
                <c:pt idx="10">
                  <c:v>Medical/Dental/Vision</c:v>
                </c:pt>
                <c:pt idx="11">
                  <c:v>CASH</c:v>
                </c:pt>
                <c:pt idx="12">
                  <c:v>clothing</c:v>
                </c:pt>
                <c:pt idx="13">
                  <c:v>Taxes</c:v>
                </c:pt>
                <c:pt idx="14">
                  <c:v>AutoInsurance</c:v>
                </c:pt>
                <c:pt idx="15">
                  <c:v>Utilities : Electricity</c:v>
                </c:pt>
                <c:pt idx="16">
                  <c:v>Clothing</c:v>
                </c:pt>
                <c:pt idx="17">
                  <c:v>HealthInsurance</c:v>
                </c:pt>
                <c:pt idx="18">
                  <c:v>Medical/Dental/Vision Insurance</c:v>
                </c:pt>
                <c:pt idx="19">
                  <c:v>Health &amp; Wellness</c:v>
                </c:pt>
                <c:pt idx="20">
                  <c:v>Utilities : Internet</c:v>
                </c:pt>
                <c:pt idx="21">
                  <c:v>Diningout</c:v>
                </c:pt>
                <c:pt idx="22">
                  <c:v>Newspaper/Magazines</c:v>
                </c:pt>
                <c:pt idx="23">
                  <c:v>Entertainment</c:v>
                </c:pt>
                <c:pt idx="24">
                  <c:v>Tithe</c:v>
                </c:pt>
                <c:pt idx="25">
                  <c:v>Transfer</c:v>
                </c:pt>
              </c:strCache>
            </c:strRef>
          </c:cat>
          <c:val>
            <c:numRef>
              <c:f>BudgetPieChart!$B$2:$B$27</c:f>
              <c:numCache>
                <c:formatCode>General</c:formatCode>
                <c:ptCount val="26"/>
                <c:pt idx="0">
                  <c:v>-1321.9200439453125</c:v>
                </c:pt>
                <c:pt idx="1">
                  <c:v>-1278.739990234375</c:v>
                </c:pt>
                <c:pt idx="2">
                  <c:v>-883.969970703125</c:v>
                </c:pt>
                <c:pt idx="3">
                  <c:v>-854.04998779296875</c:v>
                </c:pt>
                <c:pt idx="4">
                  <c:v>-726.469970703125</c:v>
                </c:pt>
                <c:pt idx="5">
                  <c:v>-652.6300048828125</c:v>
                </c:pt>
                <c:pt idx="6">
                  <c:v>-630.78997802734375</c:v>
                </c:pt>
                <c:pt idx="7">
                  <c:v>-420.41998291015625</c:v>
                </c:pt>
                <c:pt idx="8">
                  <c:v>-224.58999633789062</c:v>
                </c:pt>
                <c:pt idx="9">
                  <c:v>-204.99000549316406</c:v>
                </c:pt>
                <c:pt idx="10">
                  <c:v>-185</c:v>
                </c:pt>
                <c:pt idx="11">
                  <c:v>-183</c:v>
                </c:pt>
                <c:pt idx="12">
                  <c:v>-170.59999084472656</c:v>
                </c:pt>
                <c:pt idx="13">
                  <c:v>-135.19999694824219</c:v>
                </c:pt>
                <c:pt idx="14">
                  <c:v>-116.29000091552734</c:v>
                </c:pt>
                <c:pt idx="15">
                  <c:v>-72.760002136230469</c:v>
                </c:pt>
                <c:pt idx="16">
                  <c:v>-51.360000610351562</c:v>
                </c:pt>
                <c:pt idx="17">
                  <c:v>-23.309999465942383</c:v>
                </c:pt>
                <c:pt idx="18">
                  <c:v>-13.840000152587891</c:v>
                </c:pt>
                <c:pt idx="19">
                  <c:v>-10</c:v>
                </c:pt>
                <c:pt idx="20">
                  <c:v>-10</c:v>
                </c:pt>
                <c:pt idx="21">
                  <c:v>-8.5799999237060547</c:v>
                </c:pt>
                <c:pt idx="22">
                  <c:v>-7</c:v>
                </c:pt>
                <c:pt idx="23">
                  <c:v>-3.4900000095367432</c:v>
                </c:pt>
                <c:pt idx="24">
                  <c:v>-1.309999942779541</c:v>
                </c:pt>
                <c:pt idx="25">
                  <c:v>1135.090087890625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DDC-DC4A-86DB-C88B18FFA35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665306</xdr:colOff>
      <xdr:row>5</xdr:row>
      <xdr:rowOff>101029</xdr:rowOff>
    </xdr:from>
    <xdr:to>
      <xdr:col>34</xdr:col>
      <xdr:colOff>303068</xdr:colOff>
      <xdr:row>35</xdr:row>
      <xdr:rowOff>101022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B4BCF-58A1-FEB6-948C-535200C74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12700</xdr:rowOff>
    </xdr:from>
    <xdr:to>
      <xdr:col>16</xdr:col>
      <xdr:colOff>57150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5CDF8-5549-1E4C-9EEB-8D1255A6C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4" growShrinkType="overwriteClear" connectionId="4" xr16:uid="{6ADFBCD1-8524-FF4A-9AB7-AEE950DFD86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C6CBC19C-862C-7642-B995-5057E2C55CF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llarsPerDayExpenditures" connectionId="1" xr16:uid="{1E2D3F7D-6FDB-024E-89D0-7AB572877D0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llarsPerDayExpenditures" connectionId="2" xr16:uid="{FD554F3F-E80C-7345-A37B-71519BB8566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9EF3B86-EF59-BA43-B20C-6ADBED7D84C2}" autoFormatId="16" applyNumberFormats="0" applyBorderFormats="0" applyFontFormats="0" applyPatternFormats="0" applyAlignmentFormats="0" applyWidthHeightFormats="0">
  <queryTableRefresh nextId="8">
    <queryTableFields count="7">
      <queryTableField id="1" name="ActualSpendingCategory1" tableColumnId="1"/>
      <queryTableField id="2" name=" amount" tableColumnId="2"/>
      <queryTableField id="3" name=" AllowedSpending Category2" tableColumnId="3"/>
      <queryTableField id="4" name=" amount_1" tableColumnId="4"/>
      <queryTableField id="5" name=" difference" tableColumnId="5"/>
      <queryTableField id="6" name=" dailyAllowedAmount" tableColumnId="6"/>
      <queryTableField id="7" name=" days to go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EDEA3DF2-35D7-BD44-9334-DAA08033488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growShrinkType="overwriteClear" connectionId="5" xr16:uid="{D115B247-03E6-5145-A235-3D601E7B997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ndatory_2" growShrinkType="overwriteClear" connectionId="3" xr16:uid="{AB9DC448-5F4D-BD40-B25D-E90A9ED79212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85CFDDB6-75BD-D441-9338-570C2F1F59B6}" autoFormatId="16" applyNumberFormats="0" applyBorderFormats="0" applyFontFormats="0" applyPatternFormats="0" applyAlignmentFormats="0" applyWidthHeightFormats="0">
  <queryTableRefresh nextId="7">
    <queryTableFields count="6">
      <queryTableField id="1" name="Actual Savings" tableColumnId="1"/>
      <queryTableField id="2" name=" amount" tableColumnId="2"/>
      <queryTableField id="3" name=" suggested Savings" tableColumnId="3"/>
      <queryTableField id="4" name=" amount_1" tableColumnId="4"/>
      <queryTableField id="5" name=" difference" tableColumnId="5"/>
      <queryTableField id="6" name="Column1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E954CE2-1588-5249-A4D0-2D945449125F}" name="output__2" displayName="output__2" ref="A1:G155" totalsRowShown="0">
  <autoFilter ref="A1:G155" xr:uid="{0E954CE2-1588-5249-A4D0-2D945449125F}"/>
  <tableColumns count="7">
    <tableColumn id="1" xr3:uid="{BCEF945B-99F6-3B4D-B762-36483A7314F6}" name="Column1" dataDxfId="13"/>
    <tableColumn id="2" xr3:uid="{4BE26CD2-8469-474F-96F1-8295B848C827}" name="Column2" dataDxfId="12"/>
    <tableColumn id="3" xr3:uid="{F5C9953A-4FFE-8E4E-AFD1-678503FF6D8D}" name="Column3"/>
    <tableColumn id="4" xr3:uid="{92C8F1DA-998C-784C-B538-AD78BBE9CBED}" name="Column4" dataDxfId="11"/>
    <tableColumn id="5" xr3:uid="{568E9FDE-FE5D-0147-BB95-4EE8E025ED63}" name="Column5" dataDxfId="10"/>
    <tableColumn id="6" xr3:uid="{3D389A5C-DA47-DF42-A999-0D6C257EA244}" name="Column6" dataDxfId="9"/>
    <tableColumn id="7" xr3:uid="{2808560C-F9DE-2B45-8F63-B670F01D2FF3}" name="Column7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18F0E5-A714-E64B-AB15-977A9B3C92AF}" name="DollarsPerDayExpenditures_1" displayName="DollarsPerDayExpenditures_1" ref="A1:B33" tableType="queryTable" totalsRowShown="0">
  <autoFilter ref="A1:B33" xr:uid="{8318F0E5-A714-E64B-AB15-977A9B3C92AF}"/>
  <tableColumns count="2">
    <tableColumn id="1" xr3:uid="{133606DB-A5A0-E04D-94C9-69D5110D786E}" uniqueName="1" name="Column1" queryTableFieldId="1" dataDxfId="7"/>
    <tableColumn id="2" xr3:uid="{1A31A2B7-7A60-C244-A92B-6E0AAE1297DC}" uniqueName="2" name="Column2" queryTableFieldId="2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B0F3F0-B591-044E-87F7-BE4FFDA2034B}" name="Budget_1" displayName="Budget_1" ref="A1:G32" tableType="queryTable" totalsRowShown="0">
  <autoFilter ref="A1:G32" xr:uid="{11B0F3F0-B591-044E-87F7-BE4FFDA2034B}"/>
  <tableColumns count="7">
    <tableColumn id="1" xr3:uid="{7E87E468-EE88-724B-8F2F-6D8769E73C33}" uniqueName="1" name="ActualSpendingCategory1" queryTableFieldId="1" dataDxfId="5"/>
    <tableColumn id="2" xr3:uid="{24D592F9-E00E-7E46-AD74-41D1DCFC1945}" uniqueName="2" name=" amount" queryTableFieldId="2"/>
    <tableColumn id="3" xr3:uid="{CA3B2D70-B3B7-E646-995F-52934CE39D07}" uniqueName="3" name=" AllowedSpending Category2" queryTableFieldId="3" dataDxfId="4"/>
    <tableColumn id="4" xr3:uid="{FBAC4436-EFC4-2041-99A6-80A01068EF0D}" uniqueName="4" name=" amount_1" queryTableFieldId="4"/>
    <tableColumn id="5" xr3:uid="{5DCEDF5D-2887-9740-96B0-585EAF441EA6}" uniqueName="5" name=" difference" queryTableFieldId="5"/>
    <tableColumn id="6" xr3:uid="{234A144C-D5EA-4149-8C62-78BB937DC4B1}" uniqueName="6" name=" dailyAllowedAmount" queryTableFieldId="6"/>
    <tableColumn id="7" xr3:uid="{04891C31-71AA-6C4C-BF00-C8A629A3FC2E}" uniqueName="7" name=" days to go" queryTableFieldId="7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8B13D8-3364-7C49-81CA-83A4008AF46A}" name="pieChart" displayName="pieChart" ref="A1:B27" tableType="queryTable" totalsRowShown="0">
  <autoFilter ref="A1:B27" xr:uid="{318B13D8-3364-7C49-81CA-83A4008AF46A}"/>
  <tableColumns count="2">
    <tableColumn id="1" xr3:uid="{8CB78CF7-6B10-8F47-A926-0EF95CC1CA66}" uniqueName="1" name="Column1" queryTableFieldId="1" dataDxfId="2"/>
    <tableColumn id="2" xr3:uid="{9646CE79-C381-CF43-9C5A-94E45D848FDA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263BD0C-001C-1B46-9F79-64EBFBEE305A}" name="SuggestedSavings__2" displayName="SuggestedSavings__2" ref="A1:F2" tableType="queryTable" totalsRowShown="0">
  <autoFilter ref="A1:F2" xr:uid="{B263BD0C-001C-1B46-9F79-64EBFBEE305A}"/>
  <tableColumns count="6">
    <tableColumn id="1" xr3:uid="{EDD3F794-5A9E-AB4F-BB56-CFD0ED03B0EC}" uniqueName="1" name="Actual Savings" queryTableFieldId="1" dataDxfId="1"/>
    <tableColumn id="2" xr3:uid="{6A22FE00-42CC-2740-8689-69FC3E2DE5A9}" uniqueName="2" name=" amount" queryTableFieldId="2"/>
    <tableColumn id="3" xr3:uid="{338660D1-0F97-204A-8C78-23C0A5924E93}" uniqueName="3" name=" suggested Savings" queryTableFieldId="3" dataDxfId="0"/>
    <tableColumn id="4" xr3:uid="{A6B8C7F9-8B0A-974D-9E58-83E58C1294BD}" uniqueName="4" name=" amount_1" queryTableFieldId="4"/>
    <tableColumn id="5" xr3:uid="{6472FC8D-5189-B948-8F7B-8502787E5D70}" uniqueName="5" name=" difference" queryTableFieldId="5"/>
    <tableColumn id="6" xr3:uid="{9670A190-C2A1-0848-B305-D5EF6D3D1290}" uniqueName="6" name="Column1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A2C92-3446-9F4F-8EF7-61D16FD5204A}">
  <dimension ref="A1:G155"/>
  <sheetViews>
    <sheetView workbookViewId="0">
      <selection sqref="A1:G155"/>
    </sheetView>
  </sheetViews>
  <sheetFormatPr baseColWidth="10" defaultRowHeight="16" x14ac:dyDescent="0.2"/>
  <cols>
    <col min="2" max="2" width="75" bestFit="1" customWidth="1"/>
    <col min="3" max="3" width="12.83203125" bestFit="1" customWidth="1"/>
    <col min="4" max="4" width="28.5" bestFit="1" customWidth="1"/>
    <col min="7" max="7" width="18" bestFit="1" customWidth="1"/>
  </cols>
  <sheetData>
    <row r="1" spans="1:7" x14ac:dyDescent="0.2">
      <c r="A1" t="s">
        <v>273</v>
      </c>
      <c r="B1" t="s">
        <v>274</v>
      </c>
      <c r="C1" t="s">
        <v>275</v>
      </c>
      <c r="D1" t="s">
        <v>276</v>
      </c>
      <c r="E1" t="s">
        <v>277</v>
      </c>
      <c r="F1" t="s">
        <v>278</v>
      </c>
      <c r="G1" t="s">
        <v>279</v>
      </c>
    </row>
    <row r="2" spans="1:7" x14ac:dyDescent="0.2">
      <c r="A2" s="13">
        <v>45688</v>
      </c>
      <c r="B2" t="s">
        <v>146</v>
      </c>
      <c r="C2">
        <v>0.31000000238418579</v>
      </c>
      <c r="D2" t="s">
        <v>48</v>
      </c>
      <c r="E2" t="s">
        <v>280</v>
      </c>
      <c r="F2" t="s">
        <v>280</v>
      </c>
      <c r="G2" t="s">
        <v>106</v>
      </c>
    </row>
    <row r="3" spans="1:7" x14ac:dyDescent="0.2">
      <c r="A3" s="13">
        <v>45688</v>
      </c>
      <c r="B3" t="s">
        <v>173</v>
      </c>
      <c r="C3">
        <v>-6.5799999237060547</v>
      </c>
      <c r="D3" t="s">
        <v>116</v>
      </c>
      <c r="E3" t="s">
        <v>280</v>
      </c>
      <c r="F3" t="s">
        <v>280</v>
      </c>
      <c r="G3" t="s">
        <v>108</v>
      </c>
    </row>
    <row r="4" spans="1:7" x14ac:dyDescent="0.2">
      <c r="A4" s="13">
        <v>45688</v>
      </c>
      <c r="B4" t="s">
        <v>174</v>
      </c>
      <c r="C4">
        <v>-97.839996337890625</v>
      </c>
      <c r="D4" t="s">
        <v>127</v>
      </c>
      <c r="E4" t="s">
        <v>280</v>
      </c>
      <c r="F4" t="s">
        <v>280</v>
      </c>
      <c r="G4" t="s">
        <v>108</v>
      </c>
    </row>
    <row r="5" spans="1:7" x14ac:dyDescent="0.2">
      <c r="A5" s="13">
        <v>45688</v>
      </c>
      <c r="B5" t="s">
        <v>172</v>
      </c>
      <c r="C5">
        <v>-3.9900000095367432</v>
      </c>
      <c r="D5" t="s">
        <v>116</v>
      </c>
      <c r="E5" t="s">
        <v>280</v>
      </c>
      <c r="F5" t="s">
        <v>280</v>
      </c>
      <c r="G5" t="s">
        <v>108</v>
      </c>
    </row>
    <row r="6" spans="1:7" x14ac:dyDescent="0.2">
      <c r="A6" s="13">
        <v>45688</v>
      </c>
      <c r="B6" t="s">
        <v>175</v>
      </c>
      <c r="C6">
        <v>-82.370002746582031</v>
      </c>
      <c r="D6" t="s">
        <v>116</v>
      </c>
      <c r="E6" t="s">
        <v>280</v>
      </c>
      <c r="F6" t="s">
        <v>280</v>
      </c>
      <c r="G6" t="s">
        <v>108</v>
      </c>
    </row>
    <row r="7" spans="1:7" x14ac:dyDescent="0.2">
      <c r="A7" s="13">
        <v>45688</v>
      </c>
      <c r="B7" t="s">
        <v>175</v>
      </c>
      <c r="C7">
        <v>-3.190000057220459</v>
      </c>
      <c r="D7" t="s">
        <v>116</v>
      </c>
      <c r="E7" t="s">
        <v>280</v>
      </c>
      <c r="F7" t="s">
        <v>280</v>
      </c>
      <c r="G7" t="s">
        <v>108</v>
      </c>
    </row>
    <row r="8" spans="1:7" x14ac:dyDescent="0.2">
      <c r="A8" s="13">
        <v>45688</v>
      </c>
      <c r="B8" t="s">
        <v>176</v>
      </c>
      <c r="C8">
        <v>-14</v>
      </c>
      <c r="D8" t="s">
        <v>109</v>
      </c>
      <c r="E8" t="s">
        <v>280</v>
      </c>
      <c r="F8" t="s">
        <v>280</v>
      </c>
      <c r="G8" t="s">
        <v>108</v>
      </c>
    </row>
    <row r="9" spans="1:7" x14ac:dyDescent="0.2">
      <c r="A9" s="13">
        <v>45690</v>
      </c>
      <c r="B9" t="s">
        <v>122</v>
      </c>
      <c r="C9">
        <v>-158.97999572753906</v>
      </c>
      <c r="D9" t="s">
        <v>111</v>
      </c>
      <c r="E9" t="s">
        <v>280</v>
      </c>
      <c r="F9" t="s">
        <v>105</v>
      </c>
      <c r="G9" t="s">
        <v>108</v>
      </c>
    </row>
    <row r="10" spans="1:7" x14ac:dyDescent="0.2">
      <c r="A10" s="13">
        <v>45690</v>
      </c>
      <c r="B10" t="s">
        <v>177</v>
      </c>
      <c r="C10">
        <v>-128.08999633789062</v>
      </c>
      <c r="D10" t="s">
        <v>284</v>
      </c>
      <c r="E10" t="s">
        <v>280</v>
      </c>
      <c r="F10" t="s">
        <v>280</v>
      </c>
      <c r="G10" t="s">
        <v>108</v>
      </c>
    </row>
    <row r="11" spans="1:7" x14ac:dyDescent="0.2">
      <c r="A11" s="13">
        <v>45690</v>
      </c>
      <c r="B11" t="s">
        <v>168</v>
      </c>
      <c r="C11">
        <v>-6.380000114440918</v>
      </c>
      <c r="D11" t="s">
        <v>116</v>
      </c>
      <c r="E11" t="s">
        <v>280</v>
      </c>
      <c r="F11" t="s">
        <v>280</v>
      </c>
      <c r="G11" t="s">
        <v>108</v>
      </c>
    </row>
    <row r="12" spans="1:7" x14ac:dyDescent="0.2">
      <c r="A12" s="13">
        <v>45690</v>
      </c>
      <c r="B12" t="s">
        <v>178</v>
      </c>
      <c r="C12">
        <v>-5.320000171661377</v>
      </c>
      <c r="D12" t="s">
        <v>109</v>
      </c>
      <c r="E12" t="s">
        <v>280</v>
      </c>
      <c r="F12" t="s">
        <v>280</v>
      </c>
      <c r="G12" t="s">
        <v>108</v>
      </c>
    </row>
    <row r="13" spans="1:7" x14ac:dyDescent="0.2">
      <c r="A13" s="13">
        <v>45690</v>
      </c>
      <c r="B13" t="s">
        <v>179</v>
      </c>
      <c r="C13">
        <v>-14.470000267028809</v>
      </c>
      <c r="D13" t="s">
        <v>110</v>
      </c>
      <c r="E13" t="s">
        <v>280</v>
      </c>
      <c r="F13" t="s">
        <v>280</v>
      </c>
      <c r="G13" t="s">
        <v>108</v>
      </c>
    </row>
    <row r="14" spans="1:7" x14ac:dyDescent="0.2">
      <c r="A14" s="13">
        <v>45691</v>
      </c>
      <c r="B14" t="s">
        <v>180</v>
      </c>
      <c r="C14">
        <v>-203</v>
      </c>
      <c r="D14" t="s">
        <v>142</v>
      </c>
      <c r="E14" t="s">
        <v>280</v>
      </c>
      <c r="F14" t="s">
        <v>280</v>
      </c>
      <c r="G14" t="s">
        <v>106</v>
      </c>
    </row>
    <row r="15" spans="1:7" x14ac:dyDescent="0.2">
      <c r="A15" s="13">
        <v>45691</v>
      </c>
      <c r="B15" t="s">
        <v>181</v>
      </c>
      <c r="C15">
        <v>203</v>
      </c>
      <c r="D15" t="s">
        <v>142</v>
      </c>
      <c r="E15" t="s">
        <v>280</v>
      </c>
      <c r="F15" t="s">
        <v>280</v>
      </c>
      <c r="G15" t="s">
        <v>106</v>
      </c>
    </row>
    <row r="16" spans="1:7" x14ac:dyDescent="0.2">
      <c r="A16" s="13">
        <v>45691</v>
      </c>
      <c r="B16" t="s">
        <v>182</v>
      </c>
      <c r="C16">
        <v>-183</v>
      </c>
      <c r="D16" t="s">
        <v>142</v>
      </c>
      <c r="E16" t="s">
        <v>280</v>
      </c>
      <c r="F16" t="s">
        <v>280</v>
      </c>
      <c r="G16" t="s">
        <v>106</v>
      </c>
    </row>
    <row r="17" spans="1:7" x14ac:dyDescent="0.2">
      <c r="A17" s="13">
        <v>45691</v>
      </c>
      <c r="B17" t="s">
        <v>123</v>
      </c>
      <c r="C17">
        <v>-23.309999465942383</v>
      </c>
      <c r="D17" t="s">
        <v>285</v>
      </c>
      <c r="E17" t="s">
        <v>280</v>
      </c>
      <c r="F17" t="s">
        <v>105</v>
      </c>
      <c r="G17" t="s">
        <v>106</v>
      </c>
    </row>
    <row r="18" spans="1:7" x14ac:dyDescent="0.2">
      <c r="A18" s="13">
        <v>45691</v>
      </c>
      <c r="B18" t="s">
        <v>183</v>
      </c>
      <c r="C18">
        <v>-54.029998779296875</v>
      </c>
      <c r="D18" t="s">
        <v>110</v>
      </c>
      <c r="E18" t="s">
        <v>280</v>
      </c>
      <c r="F18" t="s">
        <v>280</v>
      </c>
      <c r="G18" t="s">
        <v>106</v>
      </c>
    </row>
    <row r="19" spans="1:7" x14ac:dyDescent="0.2">
      <c r="A19" s="13">
        <v>45691</v>
      </c>
      <c r="B19" t="s">
        <v>183</v>
      </c>
      <c r="C19">
        <v>-12.939999580383301</v>
      </c>
      <c r="D19" t="s">
        <v>110</v>
      </c>
      <c r="E19" t="s">
        <v>280</v>
      </c>
      <c r="F19" t="s">
        <v>280</v>
      </c>
      <c r="G19" t="s">
        <v>106</v>
      </c>
    </row>
    <row r="20" spans="1:7" x14ac:dyDescent="0.2">
      <c r="A20" s="13">
        <v>45691</v>
      </c>
      <c r="B20" t="s">
        <v>184</v>
      </c>
      <c r="C20">
        <v>-108.47000122070312</v>
      </c>
      <c r="D20" t="s">
        <v>109</v>
      </c>
      <c r="E20" t="s">
        <v>280</v>
      </c>
      <c r="F20" t="s">
        <v>280</v>
      </c>
      <c r="G20" t="s">
        <v>106</v>
      </c>
    </row>
    <row r="21" spans="1:7" x14ac:dyDescent="0.2">
      <c r="A21" s="13">
        <v>45691</v>
      </c>
      <c r="B21" t="s">
        <v>184</v>
      </c>
      <c r="C21">
        <v>-17.139999389648438</v>
      </c>
      <c r="D21" t="s">
        <v>109</v>
      </c>
      <c r="E21" t="s">
        <v>280</v>
      </c>
      <c r="F21" t="s">
        <v>280</v>
      </c>
      <c r="G21" t="s">
        <v>106</v>
      </c>
    </row>
    <row r="22" spans="1:7" x14ac:dyDescent="0.2">
      <c r="A22" s="13">
        <v>45692</v>
      </c>
      <c r="B22" t="s">
        <v>185</v>
      </c>
      <c r="C22">
        <v>-20.979999542236328</v>
      </c>
      <c r="D22" t="s">
        <v>113</v>
      </c>
      <c r="E22" t="s">
        <v>280</v>
      </c>
      <c r="F22" t="s">
        <v>280</v>
      </c>
      <c r="G22" t="s">
        <v>108</v>
      </c>
    </row>
    <row r="23" spans="1:7" x14ac:dyDescent="0.2">
      <c r="A23" s="13">
        <v>45692</v>
      </c>
      <c r="B23" t="s">
        <v>186</v>
      </c>
      <c r="C23">
        <v>-1321.9200439453125</v>
      </c>
      <c r="D23" t="s">
        <v>286</v>
      </c>
      <c r="E23" t="s">
        <v>280</v>
      </c>
      <c r="F23" t="s">
        <v>280</v>
      </c>
      <c r="G23" t="s">
        <v>108</v>
      </c>
    </row>
    <row r="24" spans="1:7" x14ac:dyDescent="0.2">
      <c r="A24" s="13">
        <v>45692</v>
      </c>
      <c r="B24" t="s">
        <v>124</v>
      </c>
      <c r="C24">
        <v>-72.760002136230469</v>
      </c>
      <c r="D24" t="s">
        <v>125</v>
      </c>
      <c r="E24" t="s">
        <v>280</v>
      </c>
      <c r="F24" t="s">
        <v>105</v>
      </c>
      <c r="G24" t="s">
        <v>106</v>
      </c>
    </row>
    <row r="25" spans="1:7" x14ac:dyDescent="0.2">
      <c r="A25" s="13">
        <v>45692</v>
      </c>
      <c r="B25" t="s">
        <v>187</v>
      </c>
      <c r="C25">
        <v>4043.3798828125</v>
      </c>
      <c r="D25" t="s">
        <v>149</v>
      </c>
      <c r="E25" t="s">
        <v>147</v>
      </c>
      <c r="F25" t="s">
        <v>280</v>
      </c>
      <c r="G25" t="s">
        <v>108</v>
      </c>
    </row>
    <row r="26" spans="1:7" x14ac:dyDescent="0.2">
      <c r="A26" s="13">
        <v>45693</v>
      </c>
      <c r="B26" t="s">
        <v>188</v>
      </c>
      <c r="C26">
        <v>-4043.3798828125</v>
      </c>
      <c r="D26" t="s">
        <v>119</v>
      </c>
      <c r="E26" t="s">
        <v>147</v>
      </c>
      <c r="F26" t="s">
        <v>280</v>
      </c>
      <c r="G26" t="s">
        <v>106</v>
      </c>
    </row>
    <row r="27" spans="1:7" x14ac:dyDescent="0.2">
      <c r="A27" s="13">
        <v>45693</v>
      </c>
      <c r="B27" t="s">
        <v>189</v>
      </c>
      <c r="C27">
        <v>-4.1999998092651367</v>
      </c>
      <c r="D27" t="s">
        <v>109</v>
      </c>
      <c r="E27" t="s">
        <v>280</v>
      </c>
      <c r="F27" t="s">
        <v>280</v>
      </c>
      <c r="G27" t="s">
        <v>106</v>
      </c>
    </row>
    <row r="28" spans="1:7" x14ac:dyDescent="0.2">
      <c r="A28" s="13">
        <v>45693</v>
      </c>
      <c r="B28" t="s">
        <v>190</v>
      </c>
      <c r="C28">
        <v>-2.2899999618530273</v>
      </c>
      <c r="D28" t="s">
        <v>116</v>
      </c>
      <c r="E28" t="s">
        <v>280</v>
      </c>
      <c r="F28" t="s">
        <v>280</v>
      </c>
      <c r="G28" t="s">
        <v>106</v>
      </c>
    </row>
    <row r="29" spans="1:7" x14ac:dyDescent="0.2">
      <c r="A29" s="13">
        <v>45693</v>
      </c>
      <c r="B29" t="s">
        <v>191</v>
      </c>
      <c r="C29">
        <v>983.19000244140625</v>
      </c>
      <c r="D29" t="s">
        <v>287</v>
      </c>
      <c r="E29" t="s">
        <v>280</v>
      </c>
      <c r="F29" t="s">
        <v>280</v>
      </c>
      <c r="G29" t="s">
        <v>106</v>
      </c>
    </row>
    <row r="30" spans="1:7" x14ac:dyDescent="0.2">
      <c r="A30" s="13">
        <v>45693</v>
      </c>
      <c r="B30" t="s">
        <v>192</v>
      </c>
      <c r="C30">
        <v>-300</v>
      </c>
      <c r="D30" t="s">
        <v>113</v>
      </c>
      <c r="E30" t="s">
        <v>280</v>
      </c>
      <c r="F30" t="s">
        <v>280</v>
      </c>
      <c r="G30" t="s">
        <v>106</v>
      </c>
    </row>
    <row r="31" spans="1:7" x14ac:dyDescent="0.2">
      <c r="A31" s="13">
        <v>45694</v>
      </c>
      <c r="B31" t="s">
        <v>193</v>
      </c>
      <c r="C31">
        <v>-20.329999923706055</v>
      </c>
      <c r="D31" t="s">
        <v>112</v>
      </c>
      <c r="E31" t="s">
        <v>280</v>
      </c>
      <c r="F31" t="s">
        <v>280</v>
      </c>
      <c r="G31" t="s">
        <v>108</v>
      </c>
    </row>
    <row r="32" spans="1:7" x14ac:dyDescent="0.2">
      <c r="A32" s="13">
        <v>45694</v>
      </c>
      <c r="B32" t="s">
        <v>194</v>
      </c>
      <c r="C32">
        <v>-27.319999694824219</v>
      </c>
      <c r="D32" t="s">
        <v>116</v>
      </c>
      <c r="E32" t="s">
        <v>280</v>
      </c>
      <c r="F32" t="s">
        <v>280</v>
      </c>
      <c r="G32" t="s">
        <v>106</v>
      </c>
    </row>
    <row r="33" spans="1:7" x14ac:dyDescent="0.2">
      <c r="A33" s="13">
        <v>45694</v>
      </c>
      <c r="B33" t="s">
        <v>194</v>
      </c>
      <c r="C33">
        <v>-3.190000057220459</v>
      </c>
      <c r="D33" t="s">
        <v>116</v>
      </c>
      <c r="E33" t="s">
        <v>280</v>
      </c>
      <c r="F33" t="s">
        <v>280</v>
      </c>
      <c r="G33" t="s">
        <v>106</v>
      </c>
    </row>
    <row r="34" spans="1:7" x14ac:dyDescent="0.2">
      <c r="A34" s="13">
        <v>45694</v>
      </c>
      <c r="B34" t="s">
        <v>189</v>
      </c>
      <c r="C34">
        <v>-4.7399997711181641</v>
      </c>
      <c r="D34" t="s">
        <v>109</v>
      </c>
      <c r="E34" t="s">
        <v>280</v>
      </c>
      <c r="F34" t="s">
        <v>280</v>
      </c>
      <c r="G34" t="s">
        <v>106</v>
      </c>
    </row>
    <row r="35" spans="1:7" x14ac:dyDescent="0.2">
      <c r="A35" s="13">
        <v>45694</v>
      </c>
      <c r="B35" t="s">
        <v>195</v>
      </c>
      <c r="C35">
        <v>-277.5</v>
      </c>
      <c r="D35" t="s">
        <v>113</v>
      </c>
      <c r="E35" t="s">
        <v>280</v>
      </c>
      <c r="F35" t="s">
        <v>280</v>
      </c>
      <c r="G35" t="s">
        <v>106</v>
      </c>
    </row>
    <row r="36" spans="1:7" x14ac:dyDescent="0.2">
      <c r="A36" s="13">
        <v>45694</v>
      </c>
      <c r="B36" t="s">
        <v>196</v>
      </c>
      <c r="C36">
        <v>-4.7100000381469727</v>
      </c>
      <c r="D36" t="s">
        <v>109</v>
      </c>
      <c r="E36" t="s">
        <v>280</v>
      </c>
      <c r="F36" t="s">
        <v>280</v>
      </c>
      <c r="G36" t="s">
        <v>106</v>
      </c>
    </row>
    <row r="37" spans="1:7" x14ac:dyDescent="0.2">
      <c r="A37" s="13">
        <v>45694</v>
      </c>
      <c r="B37" t="s">
        <v>197</v>
      </c>
      <c r="C37">
        <v>-10</v>
      </c>
      <c r="D37" t="s">
        <v>121</v>
      </c>
      <c r="E37" t="s">
        <v>280</v>
      </c>
      <c r="F37" t="s">
        <v>280</v>
      </c>
      <c r="G37" t="s">
        <v>106</v>
      </c>
    </row>
    <row r="38" spans="1:7" x14ac:dyDescent="0.2">
      <c r="A38" s="13">
        <v>45695</v>
      </c>
      <c r="B38" t="s">
        <v>159</v>
      </c>
      <c r="C38">
        <v>-99.989997863769531</v>
      </c>
      <c r="D38" t="s">
        <v>127</v>
      </c>
      <c r="E38" t="s">
        <v>280</v>
      </c>
      <c r="F38" t="s">
        <v>105</v>
      </c>
      <c r="G38" t="s">
        <v>108</v>
      </c>
    </row>
    <row r="39" spans="1:7" x14ac:dyDescent="0.2">
      <c r="A39" s="13">
        <v>45695</v>
      </c>
      <c r="B39" t="s">
        <v>198</v>
      </c>
      <c r="C39">
        <v>-1000</v>
      </c>
      <c r="D39" t="s">
        <v>287</v>
      </c>
      <c r="E39" t="s">
        <v>280</v>
      </c>
      <c r="F39" t="s">
        <v>280</v>
      </c>
      <c r="G39" t="s">
        <v>108</v>
      </c>
    </row>
    <row r="40" spans="1:7" x14ac:dyDescent="0.2">
      <c r="A40" s="13">
        <v>45695</v>
      </c>
      <c r="B40" t="s">
        <v>199</v>
      </c>
      <c r="C40">
        <v>-1.309999942779541</v>
      </c>
      <c r="D40" t="s">
        <v>85</v>
      </c>
      <c r="E40" t="s">
        <v>280</v>
      </c>
      <c r="F40" t="s">
        <v>280</v>
      </c>
      <c r="G40" t="s">
        <v>106</v>
      </c>
    </row>
    <row r="41" spans="1:7" x14ac:dyDescent="0.2">
      <c r="A41" s="13">
        <v>45695</v>
      </c>
      <c r="B41" t="s">
        <v>200</v>
      </c>
      <c r="C41">
        <v>-570.20001220703125</v>
      </c>
      <c r="D41" t="s">
        <v>120</v>
      </c>
      <c r="E41" t="s">
        <v>280</v>
      </c>
      <c r="F41" t="s">
        <v>280</v>
      </c>
      <c r="G41" t="s">
        <v>108</v>
      </c>
    </row>
    <row r="42" spans="1:7" x14ac:dyDescent="0.2">
      <c r="A42" s="13">
        <v>45696</v>
      </c>
      <c r="B42" t="s">
        <v>194</v>
      </c>
      <c r="C42">
        <v>-23.090000152587891</v>
      </c>
      <c r="D42" t="s">
        <v>116</v>
      </c>
      <c r="E42" t="s">
        <v>280</v>
      </c>
      <c r="F42" t="s">
        <v>280</v>
      </c>
      <c r="G42" t="s">
        <v>106</v>
      </c>
    </row>
    <row r="43" spans="1:7" x14ac:dyDescent="0.2">
      <c r="A43" s="13">
        <v>45696</v>
      </c>
      <c r="B43" t="s">
        <v>201</v>
      </c>
      <c r="C43">
        <v>-41.25</v>
      </c>
      <c r="D43" t="s">
        <v>154</v>
      </c>
      <c r="E43" t="s">
        <v>280</v>
      </c>
      <c r="F43" t="s">
        <v>280</v>
      </c>
      <c r="G43" t="s">
        <v>106</v>
      </c>
    </row>
    <row r="44" spans="1:7" x14ac:dyDescent="0.2">
      <c r="A44" s="13">
        <v>45696</v>
      </c>
      <c r="B44" t="s">
        <v>202</v>
      </c>
      <c r="C44">
        <v>-29.979999542236328</v>
      </c>
      <c r="D44" t="s">
        <v>116</v>
      </c>
      <c r="E44" t="s">
        <v>280</v>
      </c>
      <c r="F44" t="s">
        <v>280</v>
      </c>
      <c r="G44" t="s">
        <v>106</v>
      </c>
    </row>
    <row r="45" spans="1:7" x14ac:dyDescent="0.2">
      <c r="A45" s="13">
        <v>45696</v>
      </c>
      <c r="B45" t="s">
        <v>202</v>
      </c>
      <c r="C45">
        <v>-6.4200000762939453</v>
      </c>
      <c r="D45" t="s">
        <v>116</v>
      </c>
      <c r="E45" t="s">
        <v>280</v>
      </c>
      <c r="F45" t="s">
        <v>280</v>
      </c>
      <c r="G45" t="s">
        <v>106</v>
      </c>
    </row>
    <row r="46" spans="1:7" x14ac:dyDescent="0.2">
      <c r="A46" s="13">
        <v>45696</v>
      </c>
      <c r="B46" t="s">
        <v>203</v>
      </c>
      <c r="C46">
        <v>-250</v>
      </c>
      <c r="D46" t="s">
        <v>107</v>
      </c>
      <c r="E46" t="s">
        <v>280</v>
      </c>
      <c r="F46" t="s">
        <v>280</v>
      </c>
      <c r="G46" t="s">
        <v>108</v>
      </c>
    </row>
    <row r="47" spans="1:7" x14ac:dyDescent="0.2">
      <c r="A47" s="13">
        <v>45696</v>
      </c>
      <c r="B47" t="s">
        <v>204</v>
      </c>
      <c r="C47">
        <v>-82.290000915527344</v>
      </c>
      <c r="D47" t="s">
        <v>109</v>
      </c>
      <c r="E47" t="s">
        <v>280</v>
      </c>
      <c r="F47" t="s">
        <v>105</v>
      </c>
      <c r="G47" t="s">
        <v>106</v>
      </c>
    </row>
    <row r="48" spans="1:7" x14ac:dyDescent="0.2">
      <c r="A48" s="13">
        <v>45696</v>
      </c>
      <c r="B48" t="s">
        <v>205</v>
      </c>
      <c r="C48">
        <v>-7.4600000381469727</v>
      </c>
      <c r="D48" t="s">
        <v>110</v>
      </c>
      <c r="E48" t="s">
        <v>280</v>
      </c>
      <c r="F48" t="s">
        <v>280</v>
      </c>
      <c r="G48" t="s">
        <v>106</v>
      </c>
    </row>
    <row r="49" spans="1:7" x14ac:dyDescent="0.2">
      <c r="A49" s="13">
        <v>45696</v>
      </c>
      <c r="B49" t="s">
        <v>160</v>
      </c>
      <c r="C49">
        <v>-5</v>
      </c>
      <c r="D49" t="s">
        <v>111</v>
      </c>
      <c r="E49" t="s">
        <v>280</v>
      </c>
      <c r="F49" t="s">
        <v>280</v>
      </c>
      <c r="G49" t="s">
        <v>108</v>
      </c>
    </row>
    <row r="50" spans="1:7" x14ac:dyDescent="0.2">
      <c r="A50" s="13">
        <v>45697</v>
      </c>
      <c r="B50" t="s">
        <v>206</v>
      </c>
      <c r="C50">
        <v>-20.239999771118164</v>
      </c>
      <c r="D50" t="s">
        <v>107</v>
      </c>
      <c r="E50" t="s">
        <v>280</v>
      </c>
      <c r="F50" t="s">
        <v>280</v>
      </c>
      <c r="G50" t="s">
        <v>108</v>
      </c>
    </row>
    <row r="51" spans="1:7" x14ac:dyDescent="0.2">
      <c r="A51" s="13">
        <v>45697</v>
      </c>
      <c r="B51" t="s">
        <v>177</v>
      </c>
      <c r="C51">
        <v>-42.509998321533203</v>
      </c>
      <c r="D51" t="s">
        <v>284</v>
      </c>
      <c r="E51" t="s">
        <v>280</v>
      </c>
      <c r="F51" t="s">
        <v>280</v>
      </c>
      <c r="G51" t="s">
        <v>108</v>
      </c>
    </row>
    <row r="52" spans="1:7" x14ac:dyDescent="0.2">
      <c r="A52" s="13">
        <v>45698</v>
      </c>
      <c r="B52" t="s">
        <v>207</v>
      </c>
      <c r="C52">
        <v>-3.3900001049041748</v>
      </c>
      <c r="D52" t="s">
        <v>116</v>
      </c>
      <c r="E52" t="s">
        <v>280</v>
      </c>
      <c r="F52" t="s">
        <v>280</v>
      </c>
      <c r="G52" t="s">
        <v>106</v>
      </c>
    </row>
    <row r="53" spans="1:7" x14ac:dyDescent="0.2">
      <c r="A53" s="13">
        <v>45698</v>
      </c>
      <c r="B53" t="s">
        <v>208</v>
      </c>
      <c r="C53">
        <v>-38.159999847412109</v>
      </c>
      <c r="D53" t="s">
        <v>109</v>
      </c>
      <c r="E53" t="s">
        <v>280</v>
      </c>
      <c r="F53" t="s">
        <v>280</v>
      </c>
      <c r="G53" t="s">
        <v>106</v>
      </c>
    </row>
    <row r="54" spans="1:7" x14ac:dyDescent="0.2">
      <c r="A54" s="13">
        <v>45698</v>
      </c>
      <c r="B54" t="s">
        <v>208</v>
      </c>
      <c r="C54">
        <v>-32.470001220703125</v>
      </c>
      <c r="D54" t="s">
        <v>109</v>
      </c>
      <c r="E54" t="s">
        <v>280</v>
      </c>
      <c r="F54" t="s">
        <v>280</v>
      </c>
      <c r="G54" t="s">
        <v>106</v>
      </c>
    </row>
    <row r="55" spans="1:7" x14ac:dyDescent="0.2">
      <c r="A55" s="13">
        <v>45698</v>
      </c>
      <c r="B55" t="s">
        <v>208</v>
      </c>
      <c r="C55">
        <v>-3.3900001049041748</v>
      </c>
      <c r="D55" t="s">
        <v>109</v>
      </c>
      <c r="E55" t="s">
        <v>280</v>
      </c>
      <c r="F55" t="s">
        <v>280</v>
      </c>
      <c r="G55" t="s">
        <v>106</v>
      </c>
    </row>
    <row r="56" spans="1:7" x14ac:dyDescent="0.2">
      <c r="A56" s="13">
        <v>45698</v>
      </c>
      <c r="B56" t="s">
        <v>209</v>
      </c>
      <c r="C56">
        <v>-14.729999542236328</v>
      </c>
      <c r="D56" t="s">
        <v>110</v>
      </c>
      <c r="E56" t="s">
        <v>280</v>
      </c>
      <c r="F56" t="s">
        <v>280</v>
      </c>
      <c r="G56" t="s">
        <v>106</v>
      </c>
    </row>
    <row r="57" spans="1:7" x14ac:dyDescent="0.2">
      <c r="A57" s="13">
        <v>45698</v>
      </c>
      <c r="B57" t="s">
        <v>210</v>
      </c>
      <c r="C57">
        <v>1151.9000244140625</v>
      </c>
      <c r="D57" t="s">
        <v>287</v>
      </c>
      <c r="E57" t="s">
        <v>280</v>
      </c>
      <c r="F57" t="s">
        <v>280</v>
      </c>
      <c r="G57" t="s">
        <v>106</v>
      </c>
    </row>
    <row r="58" spans="1:7" x14ac:dyDescent="0.2">
      <c r="A58" s="13">
        <v>45698</v>
      </c>
      <c r="B58" t="s">
        <v>211</v>
      </c>
      <c r="C58">
        <v>-3.5</v>
      </c>
      <c r="D58" t="s">
        <v>109</v>
      </c>
      <c r="E58" t="s">
        <v>280</v>
      </c>
      <c r="F58" t="s">
        <v>280</v>
      </c>
      <c r="G58" t="s">
        <v>106</v>
      </c>
    </row>
    <row r="59" spans="1:7" x14ac:dyDescent="0.2">
      <c r="A59" s="13">
        <v>45698</v>
      </c>
      <c r="B59" t="s">
        <v>212</v>
      </c>
      <c r="C59">
        <v>111.47000122070312</v>
      </c>
      <c r="D59" t="s">
        <v>48</v>
      </c>
      <c r="E59" t="s">
        <v>280</v>
      </c>
      <c r="F59" t="s">
        <v>280</v>
      </c>
      <c r="G59" t="s">
        <v>106</v>
      </c>
    </row>
    <row r="60" spans="1:7" x14ac:dyDescent="0.2">
      <c r="A60" s="13">
        <v>45698</v>
      </c>
      <c r="B60" t="s">
        <v>213</v>
      </c>
      <c r="C60">
        <v>11000</v>
      </c>
      <c r="D60" t="s">
        <v>287</v>
      </c>
      <c r="E60" t="s">
        <v>147</v>
      </c>
      <c r="F60" t="s">
        <v>280</v>
      </c>
      <c r="G60" t="s">
        <v>106</v>
      </c>
    </row>
    <row r="61" spans="1:7" x14ac:dyDescent="0.2">
      <c r="A61" s="13">
        <v>45698</v>
      </c>
      <c r="B61" t="s">
        <v>156</v>
      </c>
      <c r="C61">
        <v>-14.979999542236328</v>
      </c>
      <c r="D61" t="s">
        <v>111</v>
      </c>
      <c r="E61" t="s">
        <v>280</v>
      </c>
      <c r="F61" t="s">
        <v>280</v>
      </c>
      <c r="G61" t="s">
        <v>108</v>
      </c>
    </row>
    <row r="62" spans="1:7" x14ac:dyDescent="0.2">
      <c r="A62" s="13">
        <v>45698</v>
      </c>
      <c r="B62" t="s">
        <v>214</v>
      </c>
      <c r="C62">
        <v>-12.020000457763672</v>
      </c>
      <c r="D62" t="s">
        <v>113</v>
      </c>
      <c r="E62" t="s">
        <v>280</v>
      </c>
      <c r="F62" t="s">
        <v>280</v>
      </c>
      <c r="G62" t="s">
        <v>106</v>
      </c>
    </row>
    <row r="63" spans="1:7" x14ac:dyDescent="0.2">
      <c r="A63" s="13">
        <v>45698</v>
      </c>
      <c r="B63" t="s">
        <v>215</v>
      </c>
      <c r="C63">
        <v>-2.9900000095367432</v>
      </c>
      <c r="D63" t="s">
        <v>110</v>
      </c>
      <c r="E63" t="s">
        <v>280</v>
      </c>
      <c r="F63" t="s">
        <v>280</v>
      </c>
      <c r="G63" t="s">
        <v>106</v>
      </c>
    </row>
    <row r="64" spans="1:7" x14ac:dyDescent="0.2">
      <c r="A64" s="13">
        <v>45698</v>
      </c>
      <c r="B64" t="s">
        <v>216</v>
      </c>
      <c r="C64">
        <v>-29.479999542236328</v>
      </c>
      <c r="D64" t="s">
        <v>116</v>
      </c>
      <c r="E64" t="s">
        <v>280</v>
      </c>
      <c r="F64" t="s">
        <v>280</v>
      </c>
      <c r="G64" t="s">
        <v>106</v>
      </c>
    </row>
    <row r="65" spans="1:7" x14ac:dyDescent="0.2">
      <c r="A65" s="13">
        <v>45698</v>
      </c>
      <c r="B65" t="s">
        <v>217</v>
      </c>
      <c r="C65">
        <v>-3.7400000095367432</v>
      </c>
      <c r="D65" t="s">
        <v>110</v>
      </c>
      <c r="E65" t="s">
        <v>280</v>
      </c>
      <c r="F65" t="s">
        <v>280</v>
      </c>
      <c r="G65" t="s">
        <v>106</v>
      </c>
    </row>
    <row r="66" spans="1:7" x14ac:dyDescent="0.2">
      <c r="A66" s="13">
        <v>45698</v>
      </c>
      <c r="B66" t="s">
        <v>166</v>
      </c>
      <c r="C66">
        <v>-4</v>
      </c>
      <c r="D66" t="s">
        <v>283</v>
      </c>
      <c r="E66" t="s">
        <v>280</v>
      </c>
      <c r="F66" t="s">
        <v>280</v>
      </c>
      <c r="G66" t="s">
        <v>108</v>
      </c>
    </row>
    <row r="67" spans="1:7" x14ac:dyDescent="0.2">
      <c r="A67" s="13">
        <v>45698</v>
      </c>
      <c r="B67" t="s">
        <v>218</v>
      </c>
      <c r="C67">
        <v>-7.5799999237060547</v>
      </c>
      <c r="D67" t="s">
        <v>109</v>
      </c>
      <c r="E67" t="s">
        <v>280</v>
      </c>
      <c r="F67" t="s">
        <v>280</v>
      </c>
      <c r="G67" t="s">
        <v>106</v>
      </c>
    </row>
    <row r="68" spans="1:7" x14ac:dyDescent="0.2">
      <c r="A68" s="13">
        <v>45698</v>
      </c>
      <c r="B68" t="s">
        <v>219</v>
      </c>
      <c r="C68">
        <v>-9.1700000762939453</v>
      </c>
      <c r="D68" t="s">
        <v>109</v>
      </c>
      <c r="E68" t="s">
        <v>280</v>
      </c>
      <c r="F68" t="s">
        <v>280</v>
      </c>
      <c r="G68" t="s">
        <v>106</v>
      </c>
    </row>
    <row r="69" spans="1:7" x14ac:dyDescent="0.2">
      <c r="A69" s="13">
        <v>45698</v>
      </c>
      <c r="B69" t="s">
        <v>220</v>
      </c>
      <c r="C69">
        <v>-18.700000762939453</v>
      </c>
      <c r="D69" t="s">
        <v>110</v>
      </c>
      <c r="E69" t="s">
        <v>280</v>
      </c>
      <c r="F69" t="s">
        <v>280</v>
      </c>
      <c r="G69" t="s">
        <v>108</v>
      </c>
    </row>
    <row r="70" spans="1:7" x14ac:dyDescent="0.2">
      <c r="A70" s="13">
        <v>45698</v>
      </c>
      <c r="B70" t="s">
        <v>221</v>
      </c>
      <c r="C70">
        <v>-8.5799999237060547</v>
      </c>
      <c r="D70" t="s">
        <v>288</v>
      </c>
      <c r="E70" t="s">
        <v>280</v>
      </c>
      <c r="F70" t="s">
        <v>280</v>
      </c>
      <c r="G70" t="s">
        <v>106</v>
      </c>
    </row>
    <row r="71" spans="1:7" x14ac:dyDescent="0.2">
      <c r="A71" s="13">
        <v>45699</v>
      </c>
      <c r="B71" t="s">
        <v>222</v>
      </c>
      <c r="C71">
        <v>-31.030000686645508</v>
      </c>
      <c r="D71" t="s">
        <v>112</v>
      </c>
      <c r="E71" t="s">
        <v>280</v>
      </c>
      <c r="F71" t="s">
        <v>280</v>
      </c>
      <c r="G71" t="s">
        <v>108</v>
      </c>
    </row>
    <row r="72" spans="1:7" x14ac:dyDescent="0.2">
      <c r="A72" s="13">
        <v>45699</v>
      </c>
      <c r="B72" t="s">
        <v>223</v>
      </c>
      <c r="C72">
        <v>-2.4900000095367432</v>
      </c>
      <c r="D72" t="s">
        <v>116</v>
      </c>
      <c r="E72" t="s">
        <v>280</v>
      </c>
      <c r="F72" t="s">
        <v>280</v>
      </c>
      <c r="G72" t="s">
        <v>106</v>
      </c>
    </row>
    <row r="73" spans="1:7" x14ac:dyDescent="0.2">
      <c r="A73" s="13">
        <v>45699</v>
      </c>
      <c r="B73" t="s">
        <v>224</v>
      </c>
      <c r="C73">
        <v>-371.010009765625</v>
      </c>
      <c r="D73" t="s">
        <v>154</v>
      </c>
      <c r="E73" t="s">
        <v>280</v>
      </c>
      <c r="F73" t="s">
        <v>280</v>
      </c>
      <c r="G73" t="s">
        <v>108</v>
      </c>
    </row>
    <row r="74" spans="1:7" x14ac:dyDescent="0.2">
      <c r="A74" s="13">
        <v>45700</v>
      </c>
      <c r="B74" t="s">
        <v>122</v>
      </c>
      <c r="C74">
        <v>-3.9900000095367432</v>
      </c>
      <c r="D74" t="s">
        <v>111</v>
      </c>
      <c r="E74" t="s">
        <v>280</v>
      </c>
      <c r="F74" t="s">
        <v>105</v>
      </c>
      <c r="G74" t="s">
        <v>108</v>
      </c>
    </row>
    <row r="75" spans="1:7" x14ac:dyDescent="0.2">
      <c r="A75" s="13">
        <v>45700</v>
      </c>
      <c r="B75" t="s">
        <v>194</v>
      </c>
      <c r="C75">
        <v>-25.790000915527344</v>
      </c>
      <c r="D75" t="s">
        <v>116</v>
      </c>
      <c r="E75" t="s">
        <v>280</v>
      </c>
      <c r="F75" t="s">
        <v>280</v>
      </c>
      <c r="G75" t="s">
        <v>106</v>
      </c>
    </row>
    <row r="76" spans="1:7" x14ac:dyDescent="0.2">
      <c r="A76" s="13">
        <v>45700</v>
      </c>
      <c r="B76" t="s">
        <v>225</v>
      </c>
      <c r="C76">
        <v>-2.1400001049041748</v>
      </c>
      <c r="D76" t="s">
        <v>109</v>
      </c>
      <c r="E76" t="s">
        <v>280</v>
      </c>
      <c r="F76" t="s">
        <v>280</v>
      </c>
      <c r="G76" t="s">
        <v>106</v>
      </c>
    </row>
    <row r="77" spans="1:7" x14ac:dyDescent="0.2">
      <c r="A77" s="13">
        <v>45700</v>
      </c>
      <c r="B77" t="s">
        <v>226</v>
      </c>
      <c r="C77">
        <v>-12.5</v>
      </c>
      <c r="D77" t="s">
        <v>111</v>
      </c>
      <c r="E77" t="s">
        <v>280</v>
      </c>
      <c r="F77" t="s">
        <v>105</v>
      </c>
      <c r="G77" t="s">
        <v>108</v>
      </c>
    </row>
    <row r="78" spans="1:7" x14ac:dyDescent="0.2">
      <c r="A78" s="13">
        <v>45700</v>
      </c>
      <c r="B78" t="s">
        <v>227</v>
      </c>
      <c r="C78">
        <v>-22.149999618530273</v>
      </c>
      <c r="D78" t="s">
        <v>154</v>
      </c>
      <c r="E78" t="s">
        <v>280</v>
      </c>
      <c r="F78" t="s">
        <v>280</v>
      </c>
      <c r="G78" t="s">
        <v>108</v>
      </c>
    </row>
    <row r="79" spans="1:7" x14ac:dyDescent="0.2">
      <c r="A79" s="13">
        <v>45700</v>
      </c>
      <c r="B79" t="s">
        <v>228</v>
      </c>
      <c r="C79">
        <v>-24.540000915527344</v>
      </c>
      <c r="D79" t="s">
        <v>110</v>
      </c>
      <c r="E79" t="s">
        <v>280</v>
      </c>
      <c r="F79" t="s">
        <v>280</v>
      </c>
      <c r="G79" t="s">
        <v>106</v>
      </c>
    </row>
    <row r="80" spans="1:7" x14ac:dyDescent="0.2">
      <c r="A80" s="13">
        <v>45700</v>
      </c>
      <c r="B80" t="s">
        <v>148</v>
      </c>
      <c r="C80">
        <v>2249.570068359375</v>
      </c>
      <c r="D80" t="s">
        <v>149</v>
      </c>
      <c r="E80" t="s">
        <v>147</v>
      </c>
      <c r="F80" t="s">
        <v>280</v>
      </c>
      <c r="G80" t="s">
        <v>108</v>
      </c>
    </row>
    <row r="81" spans="1:7" x14ac:dyDescent="0.2">
      <c r="A81" s="13">
        <v>45701</v>
      </c>
      <c r="B81" t="s">
        <v>207</v>
      </c>
      <c r="C81">
        <v>-3.3900001049041748</v>
      </c>
      <c r="D81" t="s">
        <v>116</v>
      </c>
      <c r="E81" t="s">
        <v>280</v>
      </c>
      <c r="F81" t="s">
        <v>280</v>
      </c>
      <c r="G81" t="s">
        <v>106</v>
      </c>
    </row>
    <row r="82" spans="1:7" x14ac:dyDescent="0.2">
      <c r="A82" s="13">
        <v>45701</v>
      </c>
      <c r="B82" t="s">
        <v>208</v>
      </c>
      <c r="C82">
        <v>-7.5300002098083496</v>
      </c>
      <c r="D82" t="s">
        <v>109</v>
      </c>
      <c r="E82" t="s">
        <v>280</v>
      </c>
      <c r="F82" t="s">
        <v>280</v>
      </c>
      <c r="G82" t="s">
        <v>106</v>
      </c>
    </row>
    <row r="83" spans="1:7" x14ac:dyDescent="0.2">
      <c r="A83" s="13">
        <v>45701</v>
      </c>
      <c r="B83" t="s">
        <v>208</v>
      </c>
      <c r="C83">
        <v>-2.8900001049041748</v>
      </c>
      <c r="D83" t="s">
        <v>109</v>
      </c>
      <c r="E83" t="s">
        <v>280</v>
      </c>
      <c r="F83" t="s">
        <v>280</v>
      </c>
      <c r="G83" t="s">
        <v>106</v>
      </c>
    </row>
    <row r="84" spans="1:7" x14ac:dyDescent="0.2">
      <c r="A84" s="13">
        <v>45701</v>
      </c>
      <c r="B84" t="s">
        <v>229</v>
      </c>
      <c r="C84">
        <v>-18.389999389648438</v>
      </c>
      <c r="D84" t="s">
        <v>109</v>
      </c>
      <c r="E84" t="s">
        <v>280</v>
      </c>
      <c r="F84" t="s">
        <v>280</v>
      </c>
      <c r="G84" t="s">
        <v>106</v>
      </c>
    </row>
    <row r="85" spans="1:7" x14ac:dyDescent="0.2">
      <c r="A85" s="13">
        <v>45701</v>
      </c>
      <c r="B85" t="s">
        <v>230</v>
      </c>
      <c r="C85">
        <v>-102.75</v>
      </c>
      <c r="D85" t="s">
        <v>109</v>
      </c>
      <c r="E85" t="s">
        <v>280</v>
      </c>
      <c r="F85" t="s">
        <v>280</v>
      </c>
      <c r="G85" t="s">
        <v>106</v>
      </c>
    </row>
    <row r="86" spans="1:7" x14ac:dyDescent="0.2">
      <c r="A86" s="13">
        <v>45701</v>
      </c>
      <c r="B86" t="s">
        <v>231</v>
      </c>
      <c r="C86">
        <v>-2249.570068359375</v>
      </c>
      <c r="D86" t="s">
        <v>119</v>
      </c>
      <c r="E86" t="s">
        <v>147</v>
      </c>
      <c r="F86" t="s">
        <v>280</v>
      </c>
      <c r="G86" t="s">
        <v>106</v>
      </c>
    </row>
    <row r="87" spans="1:7" x14ac:dyDescent="0.2">
      <c r="A87" s="13">
        <v>45701</v>
      </c>
      <c r="B87" t="s">
        <v>223</v>
      </c>
      <c r="C87">
        <v>-5.2899999618530273</v>
      </c>
      <c r="D87" t="s">
        <v>116</v>
      </c>
      <c r="E87" t="s">
        <v>280</v>
      </c>
      <c r="F87" t="s">
        <v>280</v>
      </c>
      <c r="G87" t="s">
        <v>106</v>
      </c>
    </row>
    <row r="88" spans="1:7" x14ac:dyDescent="0.2">
      <c r="A88" s="13">
        <v>45701</v>
      </c>
      <c r="B88" t="s">
        <v>232</v>
      </c>
      <c r="C88">
        <v>-82.430000305175781</v>
      </c>
      <c r="D88" t="s">
        <v>120</v>
      </c>
      <c r="E88" t="s">
        <v>280</v>
      </c>
      <c r="F88" t="s">
        <v>280</v>
      </c>
      <c r="G88" t="s">
        <v>108</v>
      </c>
    </row>
    <row r="89" spans="1:7" x14ac:dyDescent="0.2">
      <c r="A89" s="13">
        <v>45701</v>
      </c>
      <c r="B89" t="s">
        <v>233</v>
      </c>
      <c r="C89">
        <v>2346.75</v>
      </c>
      <c r="D89" t="s">
        <v>48</v>
      </c>
      <c r="E89" t="s">
        <v>280</v>
      </c>
      <c r="F89" t="s">
        <v>280</v>
      </c>
      <c r="G89" t="s">
        <v>106</v>
      </c>
    </row>
    <row r="90" spans="1:7" x14ac:dyDescent="0.2">
      <c r="A90" s="13">
        <v>45701</v>
      </c>
      <c r="B90" t="s">
        <v>234</v>
      </c>
      <c r="C90">
        <v>-8000</v>
      </c>
      <c r="D90" t="s">
        <v>287</v>
      </c>
      <c r="E90" t="s">
        <v>147</v>
      </c>
      <c r="F90" t="s">
        <v>105</v>
      </c>
      <c r="G90" t="s">
        <v>106</v>
      </c>
    </row>
    <row r="91" spans="1:7" x14ac:dyDescent="0.2">
      <c r="A91" s="13">
        <v>45701</v>
      </c>
      <c r="B91" t="s">
        <v>171</v>
      </c>
      <c r="C91">
        <v>-5.9000000953674316</v>
      </c>
      <c r="D91" t="s">
        <v>154</v>
      </c>
      <c r="E91" t="s">
        <v>280</v>
      </c>
      <c r="F91" t="s">
        <v>280</v>
      </c>
      <c r="G91" t="s">
        <v>108</v>
      </c>
    </row>
    <row r="92" spans="1:7" x14ac:dyDescent="0.2">
      <c r="A92" s="13">
        <v>45702</v>
      </c>
      <c r="B92" t="s">
        <v>207</v>
      </c>
      <c r="C92">
        <v>-3.9900000095367432</v>
      </c>
      <c r="D92" t="s">
        <v>116</v>
      </c>
      <c r="E92" t="s">
        <v>280</v>
      </c>
      <c r="F92" t="s">
        <v>280</v>
      </c>
      <c r="G92" t="s">
        <v>106</v>
      </c>
    </row>
    <row r="93" spans="1:7" x14ac:dyDescent="0.2">
      <c r="A93" s="13">
        <v>45702</v>
      </c>
      <c r="B93" t="s">
        <v>207</v>
      </c>
      <c r="C93">
        <v>-3.3900001049041748</v>
      </c>
      <c r="D93" t="s">
        <v>116</v>
      </c>
      <c r="E93" t="s">
        <v>280</v>
      </c>
      <c r="F93" t="s">
        <v>280</v>
      </c>
      <c r="G93" t="s">
        <v>106</v>
      </c>
    </row>
    <row r="94" spans="1:7" x14ac:dyDescent="0.2">
      <c r="A94" s="13">
        <v>45702</v>
      </c>
      <c r="B94" t="s">
        <v>289</v>
      </c>
      <c r="C94">
        <v>-249</v>
      </c>
      <c r="D94" t="s">
        <v>167</v>
      </c>
      <c r="E94" t="s">
        <v>280</v>
      </c>
      <c r="F94" t="s">
        <v>280</v>
      </c>
      <c r="G94" t="s">
        <v>108</v>
      </c>
    </row>
    <row r="95" spans="1:7" x14ac:dyDescent="0.2">
      <c r="A95" s="13">
        <v>45702</v>
      </c>
      <c r="B95" t="s">
        <v>290</v>
      </c>
      <c r="C95">
        <v>-70.550003051757812</v>
      </c>
      <c r="D95" t="s">
        <v>107</v>
      </c>
      <c r="E95" t="s">
        <v>280</v>
      </c>
      <c r="F95" t="s">
        <v>280</v>
      </c>
      <c r="G95" t="s">
        <v>108</v>
      </c>
    </row>
    <row r="96" spans="1:7" x14ac:dyDescent="0.2">
      <c r="A96" s="13">
        <v>45702</v>
      </c>
      <c r="B96" t="s">
        <v>194</v>
      </c>
      <c r="C96">
        <v>-3.190000057220459</v>
      </c>
      <c r="D96" t="s">
        <v>116</v>
      </c>
      <c r="E96" t="s">
        <v>280</v>
      </c>
      <c r="F96" t="s">
        <v>280</v>
      </c>
      <c r="G96" t="s">
        <v>106</v>
      </c>
    </row>
    <row r="97" spans="1:7" x14ac:dyDescent="0.2">
      <c r="A97" s="13">
        <v>45702</v>
      </c>
      <c r="B97" t="s">
        <v>235</v>
      </c>
      <c r="C97">
        <v>-11.989999771118164</v>
      </c>
      <c r="D97" t="s">
        <v>111</v>
      </c>
      <c r="E97" t="s">
        <v>280</v>
      </c>
      <c r="F97" t="s">
        <v>105</v>
      </c>
      <c r="G97" t="s">
        <v>108</v>
      </c>
    </row>
    <row r="98" spans="1:7" x14ac:dyDescent="0.2">
      <c r="A98" s="13">
        <v>45702</v>
      </c>
      <c r="B98" t="s">
        <v>291</v>
      </c>
      <c r="C98">
        <v>-89.029998779296875</v>
      </c>
      <c r="D98" t="s">
        <v>154</v>
      </c>
      <c r="E98" t="s">
        <v>280</v>
      </c>
      <c r="F98" t="s">
        <v>280</v>
      </c>
      <c r="G98" t="s">
        <v>108</v>
      </c>
    </row>
    <row r="99" spans="1:7" x14ac:dyDescent="0.2">
      <c r="A99" s="13">
        <v>45702</v>
      </c>
      <c r="B99" t="s">
        <v>292</v>
      </c>
      <c r="C99">
        <v>-36.729999542236328</v>
      </c>
      <c r="D99" t="s">
        <v>110</v>
      </c>
      <c r="E99" t="s">
        <v>280</v>
      </c>
      <c r="F99" t="s">
        <v>280</v>
      </c>
      <c r="G99" t="s">
        <v>108</v>
      </c>
    </row>
    <row r="100" spans="1:7" x14ac:dyDescent="0.2">
      <c r="A100" s="13">
        <v>45703</v>
      </c>
      <c r="B100" t="s">
        <v>236</v>
      </c>
      <c r="C100">
        <v>-26.760000228881836</v>
      </c>
      <c r="D100" t="s">
        <v>127</v>
      </c>
      <c r="E100" t="s">
        <v>280</v>
      </c>
      <c r="F100" t="s">
        <v>280</v>
      </c>
      <c r="G100" t="s">
        <v>106</v>
      </c>
    </row>
    <row r="101" spans="1:7" x14ac:dyDescent="0.2">
      <c r="A101" s="13">
        <v>45703</v>
      </c>
      <c r="B101" t="s">
        <v>293</v>
      </c>
      <c r="C101">
        <v>-3</v>
      </c>
      <c r="D101" t="s">
        <v>283</v>
      </c>
      <c r="E101" t="s">
        <v>280</v>
      </c>
      <c r="F101" t="s">
        <v>280</v>
      </c>
      <c r="G101" t="s">
        <v>108</v>
      </c>
    </row>
    <row r="102" spans="1:7" x14ac:dyDescent="0.2">
      <c r="A102" s="13">
        <v>45703</v>
      </c>
      <c r="B102" t="s">
        <v>190</v>
      </c>
      <c r="C102">
        <v>-78.569999694824219</v>
      </c>
      <c r="D102" t="s">
        <v>116</v>
      </c>
      <c r="E102" t="s">
        <v>280</v>
      </c>
      <c r="F102" t="s">
        <v>280</v>
      </c>
      <c r="G102" t="s">
        <v>106</v>
      </c>
    </row>
    <row r="103" spans="1:7" x14ac:dyDescent="0.2">
      <c r="A103" s="13">
        <v>45703</v>
      </c>
      <c r="B103" t="s">
        <v>237</v>
      </c>
      <c r="C103">
        <v>-5.369999885559082</v>
      </c>
      <c r="D103" t="s">
        <v>154</v>
      </c>
      <c r="E103" t="s">
        <v>280</v>
      </c>
      <c r="F103" t="s">
        <v>280</v>
      </c>
      <c r="G103" t="s">
        <v>106</v>
      </c>
    </row>
    <row r="104" spans="1:7" x14ac:dyDescent="0.2">
      <c r="A104" s="13">
        <v>45703</v>
      </c>
      <c r="B104" t="s">
        <v>238</v>
      </c>
      <c r="C104">
        <v>-10.239999771118164</v>
      </c>
      <c r="D104" t="s">
        <v>113</v>
      </c>
      <c r="E104" t="s">
        <v>280</v>
      </c>
      <c r="F104" t="s">
        <v>280</v>
      </c>
      <c r="G104" t="s">
        <v>106</v>
      </c>
    </row>
    <row r="105" spans="1:7" x14ac:dyDescent="0.2">
      <c r="A105" s="13">
        <v>45703</v>
      </c>
      <c r="B105" t="s">
        <v>294</v>
      </c>
      <c r="C105">
        <v>-3.4900000095367432</v>
      </c>
      <c r="D105" t="s">
        <v>295</v>
      </c>
      <c r="E105" t="s">
        <v>280</v>
      </c>
      <c r="F105" t="s">
        <v>280</v>
      </c>
      <c r="G105" t="s">
        <v>108</v>
      </c>
    </row>
    <row r="106" spans="1:7" x14ac:dyDescent="0.2">
      <c r="A106" s="13">
        <v>45703</v>
      </c>
      <c r="B106" t="s">
        <v>239</v>
      </c>
      <c r="C106">
        <v>-6.1599998474121094</v>
      </c>
      <c r="D106" t="s">
        <v>110</v>
      </c>
      <c r="E106" t="s">
        <v>280</v>
      </c>
      <c r="F106" t="s">
        <v>280</v>
      </c>
      <c r="G106" t="s">
        <v>106</v>
      </c>
    </row>
    <row r="107" spans="1:7" x14ac:dyDescent="0.2">
      <c r="A107" s="13">
        <v>45703</v>
      </c>
      <c r="B107" t="s">
        <v>204</v>
      </c>
      <c r="C107">
        <v>-89.610000610351562</v>
      </c>
      <c r="D107" t="s">
        <v>109</v>
      </c>
      <c r="E107" t="s">
        <v>280</v>
      </c>
      <c r="F107" t="s">
        <v>105</v>
      </c>
      <c r="G107" t="s">
        <v>106</v>
      </c>
    </row>
    <row r="108" spans="1:7" x14ac:dyDescent="0.2">
      <c r="A108" s="13">
        <v>45703</v>
      </c>
      <c r="B108" t="s">
        <v>240</v>
      </c>
      <c r="C108">
        <v>-3.7899999618530273</v>
      </c>
      <c r="D108" t="s">
        <v>109</v>
      </c>
      <c r="E108" t="s">
        <v>280</v>
      </c>
      <c r="F108" t="s">
        <v>105</v>
      </c>
      <c r="G108" t="s">
        <v>106</v>
      </c>
    </row>
    <row r="109" spans="1:7" x14ac:dyDescent="0.2">
      <c r="A109" s="13">
        <v>45703</v>
      </c>
      <c r="B109" t="s">
        <v>117</v>
      </c>
      <c r="C109">
        <v>-13.840000152587891</v>
      </c>
      <c r="D109" t="s">
        <v>118</v>
      </c>
      <c r="E109" t="s">
        <v>280</v>
      </c>
      <c r="F109" t="s">
        <v>105</v>
      </c>
      <c r="G109" t="s">
        <v>108</v>
      </c>
    </row>
    <row r="110" spans="1:7" x14ac:dyDescent="0.2">
      <c r="A110" s="13">
        <v>45705</v>
      </c>
      <c r="B110" t="s">
        <v>122</v>
      </c>
      <c r="C110">
        <v>-93.980003356933594</v>
      </c>
      <c r="D110" t="s">
        <v>111</v>
      </c>
      <c r="E110" t="s">
        <v>280</v>
      </c>
      <c r="F110" t="s">
        <v>105</v>
      </c>
      <c r="G110" t="s">
        <v>108</v>
      </c>
    </row>
    <row r="111" spans="1:7" x14ac:dyDescent="0.2">
      <c r="A111" s="13">
        <v>45706</v>
      </c>
      <c r="B111" t="s">
        <v>241</v>
      </c>
      <c r="C111">
        <v>1</v>
      </c>
      <c r="D111" t="s">
        <v>116</v>
      </c>
      <c r="E111" t="s">
        <v>280</v>
      </c>
      <c r="F111" t="s">
        <v>280</v>
      </c>
      <c r="G111" t="s">
        <v>106</v>
      </c>
    </row>
    <row r="112" spans="1:7" x14ac:dyDescent="0.2">
      <c r="A112" s="13">
        <v>45706</v>
      </c>
      <c r="B112" t="s">
        <v>242</v>
      </c>
      <c r="C112">
        <v>6.1599998474121094</v>
      </c>
      <c r="D112" t="s">
        <v>110</v>
      </c>
      <c r="E112" t="s">
        <v>280</v>
      </c>
      <c r="F112" t="s">
        <v>280</v>
      </c>
      <c r="G112" t="s">
        <v>106</v>
      </c>
    </row>
    <row r="113" spans="1:7" x14ac:dyDescent="0.2">
      <c r="A113" s="13">
        <v>45706</v>
      </c>
      <c r="B113" t="s">
        <v>289</v>
      </c>
      <c r="C113">
        <v>239</v>
      </c>
      <c r="D113" t="s">
        <v>167</v>
      </c>
      <c r="E113" t="s">
        <v>280</v>
      </c>
      <c r="F113" t="s">
        <v>280</v>
      </c>
      <c r="G113" t="s">
        <v>108</v>
      </c>
    </row>
    <row r="114" spans="1:7" x14ac:dyDescent="0.2">
      <c r="A114" s="13">
        <v>45706</v>
      </c>
      <c r="B114" t="s">
        <v>296</v>
      </c>
      <c r="C114">
        <v>-26.760000228881836</v>
      </c>
      <c r="D114" t="s">
        <v>113</v>
      </c>
      <c r="E114" t="s">
        <v>280</v>
      </c>
      <c r="F114" t="s">
        <v>280</v>
      </c>
      <c r="G114" t="s">
        <v>108</v>
      </c>
    </row>
    <row r="115" spans="1:7" x14ac:dyDescent="0.2">
      <c r="A115" s="13">
        <v>45706</v>
      </c>
      <c r="B115" t="s">
        <v>194</v>
      </c>
      <c r="C115">
        <v>-3.9900000095367432</v>
      </c>
      <c r="D115" t="s">
        <v>116</v>
      </c>
      <c r="E115" t="s">
        <v>280</v>
      </c>
      <c r="F115" t="s">
        <v>280</v>
      </c>
      <c r="G115" t="s">
        <v>106</v>
      </c>
    </row>
    <row r="116" spans="1:7" x14ac:dyDescent="0.2">
      <c r="A116" s="13">
        <v>45706</v>
      </c>
      <c r="B116" t="s">
        <v>297</v>
      </c>
      <c r="C116">
        <v>-124.83999633789062</v>
      </c>
      <c r="D116" t="s">
        <v>116</v>
      </c>
      <c r="E116" t="s">
        <v>280</v>
      </c>
      <c r="F116" t="s">
        <v>280</v>
      </c>
      <c r="G116" t="s">
        <v>106</v>
      </c>
    </row>
    <row r="117" spans="1:7" x14ac:dyDescent="0.2">
      <c r="A117" s="13">
        <v>45706</v>
      </c>
      <c r="B117" t="s">
        <v>298</v>
      </c>
      <c r="C117">
        <v>-3.2899999618530273</v>
      </c>
      <c r="D117" t="s">
        <v>116</v>
      </c>
      <c r="E117" t="s">
        <v>280</v>
      </c>
      <c r="F117" t="s">
        <v>280</v>
      </c>
      <c r="G117" t="s">
        <v>106</v>
      </c>
    </row>
    <row r="118" spans="1:7" x14ac:dyDescent="0.2">
      <c r="A118" s="13">
        <v>45706</v>
      </c>
      <c r="B118" t="s">
        <v>299</v>
      </c>
      <c r="C118">
        <v>-2.5</v>
      </c>
      <c r="D118" t="s">
        <v>110</v>
      </c>
      <c r="E118" t="s">
        <v>280</v>
      </c>
      <c r="F118" t="s">
        <v>280</v>
      </c>
      <c r="G118" t="s">
        <v>106</v>
      </c>
    </row>
    <row r="119" spans="1:7" x14ac:dyDescent="0.2">
      <c r="A119" s="13">
        <v>45706</v>
      </c>
      <c r="B119" t="s">
        <v>300</v>
      </c>
      <c r="C119">
        <v>-116.29000091552734</v>
      </c>
      <c r="D119" t="s">
        <v>115</v>
      </c>
      <c r="E119" t="s">
        <v>280</v>
      </c>
      <c r="F119" t="s">
        <v>105</v>
      </c>
      <c r="G119" t="s">
        <v>106</v>
      </c>
    </row>
    <row r="120" spans="1:7" x14ac:dyDescent="0.2">
      <c r="A120" s="13">
        <v>45706</v>
      </c>
      <c r="B120" t="s">
        <v>301</v>
      </c>
      <c r="C120">
        <v>-2.9900000095367432</v>
      </c>
      <c r="D120" t="s">
        <v>116</v>
      </c>
      <c r="E120" t="s">
        <v>280</v>
      </c>
      <c r="F120" t="s">
        <v>280</v>
      </c>
      <c r="G120" t="s">
        <v>106</v>
      </c>
    </row>
    <row r="121" spans="1:7" x14ac:dyDescent="0.2">
      <c r="A121" s="13">
        <v>45706</v>
      </c>
      <c r="B121" t="s">
        <v>239</v>
      </c>
      <c r="C121">
        <v>-6.1599998474121094</v>
      </c>
      <c r="D121" t="s">
        <v>110</v>
      </c>
      <c r="E121" t="s">
        <v>280</v>
      </c>
      <c r="F121" t="s">
        <v>280</v>
      </c>
      <c r="G121" t="s">
        <v>106</v>
      </c>
    </row>
    <row r="122" spans="1:7" x14ac:dyDescent="0.2">
      <c r="A122" s="13">
        <v>45706</v>
      </c>
      <c r="B122" t="s">
        <v>302</v>
      </c>
      <c r="C122">
        <v>-17.190000534057617</v>
      </c>
      <c r="D122" t="s">
        <v>280</v>
      </c>
      <c r="E122" t="s">
        <v>280</v>
      </c>
      <c r="F122" t="s">
        <v>280</v>
      </c>
      <c r="G122" t="s">
        <v>106</v>
      </c>
    </row>
    <row r="123" spans="1:7" x14ac:dyDescent="0.2">
      <c r="A123" s="13">
        <v>45706</v>
      </c>
      <c r="B123" t="s">
        <v>303</v>
      </c>
      <c r="C123">
        <v>-8.3000001907348633</v>
      </c>
      <c r="D123" t="s">
        <v>280</v>
      </c>
      <c r="E123" t="s">
        <v>280</v>
      </c>
      <c r="F123" t="s">
        <v>280</v>
      </c>
      <c r="G123" t="s">
        <v>106</v>
      </c>
    </row>
    <row r="124" spans="1:7" x14ac:dyDescent="0.2">
      <c r="A124" s="13">
        <v>45707</v>
      </c>
      <c r="B124" t="s">
        <v>211</v>
      </c>
      <c r="C124">
        <v>-23.049999237060547</v>
      </c>
      <c r="D124" t="s">
        <v>109</v>
      </c>
      <c r="E124" t="s">
        <v>280</v>
      </c>
      <c r="F124" t="s">
        <v>280</v>
      </c>
      <c r="G124" t="s">
        <v>106</v>
      </c>
    </row>
    <row r="125" spans="1:7" x14ac:dyDescent="0.2">
      <c r="A125" s="13">
        <v>45707</v>
      </c>
      <c r="B125" t="s">
        <v>304</v>
      </c>
      <c r="C125">
        <v>-43.029998779296875</v>
      </c>
      <c r="D125" t="s">
        <v>280</v>
      </c>
      <c r="E125" t="s">
        <v>280</v>
      </c>
      <c r="F125" t="s">
        <v>280</v>
      </c>
      <c r="G125" t="s">
        <v>106</v>
      </c>
    </row>
    <row r="126" spans="1:7" x14ac:dyDescent="0.2">
      <c r="A126" s="13">
        <v>45707</v>
      </c>
      <c r="B126" t="s">
        <v>305</v>
      </c>
      <c r="C126">
        <v>-6</v>
      </c>
      <c r="D126" t="s">
        <v>110</v>
      </c>
      <c r="E126" t="s">
        <v>280</v>
      </c>
      <c r="F126" t="s">
        <v>280</v>
      </c>
      <c r="G126" t="s">
        <v>106</v>
      </c>
    </row>
    <row r="127" spans="1:7" x14ac:dyDescent="0.2">
      <c r="A127" s="13">
        <v>45707</v>
      </c>
      <c r="B127" t="s">
        <v>203</v>
      </c>
      <c r="C127">
        <v>-250</v>
      </c>
      <c r="D127" t="s">
        <v>107</v>
      </c>
      <c r="E127" t="s">
        <v>280</v>
      </c>
      <c r="F127" t="s">
        <v>280</v>
      </c>
      <c r="G127" t="s">
        <v>108</v>
      </c>
    </row>
    <row r="128" spans="1:7" x14ac:dyDescent="0.2">
      <c r="A128" s="13">
        <v>45707</v>
      </c>
      <c r="B128" t="s">
        <v>306</v>
      </c>
      <c r="C128">
        <v>-25.590000152587891</v>
      </c>
      <c r="D128" t="s">
        <v>109</v>
      </c>
      <c r="E128" t="s">
        <v>280</v>
      </c>
      <c r="F128" t="s">
        <v>280</v>
      </c>
      <c r="G128" t="s">
        <v>108</v>
      </c>
    </row>
    <row r="129" spans="1:7" x14ac:dyDescent="0.2">
      <c r="A129" s="13">
        <v>45708</v>
      </c>
      <c r="B129" t="s">
        <v>307</v>
      </c>
      <c r="C129">
        <v>-312</v>
      </c>
      <c r="D129" t="s">
        <v>280</v>
      </c>
      <c r="E129" t="s">
        <v>280</v>
      </c>
      <c r="F129" t="s">
        <v>280</v>
      </c>
      <c r="G129" t="s">
        <v>106</v>
      </c>
    </row>
    <row r="130" spans="1:7" x14ac:dyDescent="0.2">
      <c r="A130" s="13">
        <v>45708</v>
      </c>
      <c r="B130" t="s">
        <v>308</v>
      </c>
      <c r="C130">
        <v>-185</v>
      </c>
      <c r="D130" t="s">
        <v>282</v>
      </c>
      <c r="E130" t="s">
        <v>280</v>
      </c>
      <c r="F130" t="s">
        <v>280</v>
      </c>
      <c r="G130" t="s">
        <v>106</v>
      </c>
    </row>
    <row r="131" spans="1:7" x14ac:dyDescent="0.2">
      <c r="A131" s="13">
        <v>45708</v>
      </c>
      <c r="B131" t="s">
        <v>169</v>
      </c>
      <c r="C131">
        <v>-4.9899997711181641</v>
      </c>
      <c r="D131" t="s">
        <v>111</v>
      </c>
      <c r="E131" t="s">
        <v>280</v>
      </c>
      <c r="F131" t="s">
        <v>280</v>
      </c>
      <c r="G131" t="s">
        <v>108</v>
      </c>
    </row>
    <row r="132" spans="1:7" x14ac:dyDescent="0.2">
      <c r="A132" s="13">
        <v>45708</v>
      </c>
      <c r="B132" t="s">
        <v>170</v>
      </c>
      <c r="C132">
        <v>-82.989997863769531</v>
      </c>
      <c r="D132" t="s">
        <v>111</v>
      </c>
      <c r="E132" t="s">
        <v>280</v>
      </c>
      <c r="F132" t="s">
        <v>280</v>
      </c>
      <c r="G132" t="s">
        <v>108</v>
      </c>
    </row>
    <row r="133" spans="1:7" x14ac:dyDescent="0.2">
      <c r="A133" s="13">
        <v>45708</v>
      </c>
      <c r="B133" t="s">
        <v>309</v>
      </c>
      <c r="C133">
        <v>-103.37000274658203</v>
      </c>
      <c r="D133" t="s">
        <v>116</v>
      </c>
      <c r="E133" t="s">
        <v>280</v>
      </c>
      <c r="F133" t="s">
        <v>280</v>
      </c>
      <c r="G133" t="s">
        <v>106</v>
      </c>
    </row>
    <row r="134" spans="1:7" x14ac:dyDescent="0.2">
      <c r="A134" s="13">
        <v>45708</v>
      </c>
      <c r="B134" t="s">
        <v>310</v>
      </c>
      <c r="C134">
        <v>-320</v>
      </c>
      <c r="D134" t="s">
        <v>280</v>
      </c>
      <c r="E134" t="s">
        <v>280</v>
      </c>
      <c r="F134" t="s">
        <v>280</v>
      </c>
      <c r="G134" t="s">
        <v>106</v>
      </c>
    </row>
    <row r="135" spans="1:7" x14ac:dyDescent="0.2">
      <c r="A135" s="13">
        <v>45709</v>
      </c>
      <c r="B135" t="s">
        <v>311</v>
      </c>
      <c r="C135">
        <v>-20.030000686645508</v>
      </c>
      <c r="D135" t="s">
        <v>111</v>
      </c>
      <c r="E135" t="s">
        <v>280</v>
      </c>
      <c r="F135" t="s">
        <v>280</v>
      </c>
      <c r="G135" t="s">
        <v>108</v>
      </c>
    </row>
    <row r="136" spans="1:7" x14ac:dyDescent="0.2">
      <c r="A136" s="13">
        <v>45709</v>
      </c>
      <c r="B136" t="s">
        <v>312</v>
      </c>
      <c r="C136">
        <v>-56.470001220703125</v>
      </c>
      <c r="D136" t="s">
        <v>113</v>
      </c>
      <c r="E136" t="s">
        <v>280</v>
      </c>
      <c r="F136" t="s">
        <v>280</v>
      </c>
      <c r="G136" t="s">
        <v>108</v>
      </c>
    </row>
    <row r="137" spans="1:7" x14ac:dyDescent="0.2">
      <c r="A137" s="13">
        <v>45709</v>
      </c>
      <c r="B137" t="s">
        <v>158</v>
      </c>
      <c r="C137">
        <v>-180</v>
      </c>
      <c r="D137" t="s">
        <v>113</v>
      </c>
      <c r="E137" t="s">
        <v>280</v>
      </c>
      <c r="F137" t="s">
        <v>280</v>
      </c>
      <c r="G137" t="s">
        <v>108</v>
      </c>
    </row>
    <row r="138" spans="1:7" x14ac:dyDescent="0.2">
      <c r="A138" s="13">
        <v>45710</v>
      </c>
      <c r="B138" t="s">
        <v>122</v>
      </c>
      <c r="C138">
        <v>-10.989999771118164</v>
      </c>
      <c r="D138" t="s">
        <v>111</v>
      </c>
      <c r="E138" t="s">
        <v>280</v>
      </c>
      <c r="F138" t="s">
        <v>105</v>
      </c>
      <c r="G138" t="s">
        <v>108</v>
      </c>
    </row>
    <row r="139" spans="1:7" x14ac:dyDescent="0.2">
      <c r="A139" s="13">
        <v>45710</v>
      </c>
      <c r="B139" t="s">
        <v>313</v>
      </c>
      <c r="C139">
        <v>-135.19999694824219</v>
      </c>
      <c r="D139" t="s">
        <v>314</v>
      </c>
      <c r="E139" t="s">
        <v>280</v>
      </c>
      <c r="F139" t="s">
        <v>280</v>
      </c>
      <c r="G139" t="s">
        <v>108</v>
      </c>
    </row>
    <row r="140" spans="1:7" x14ac:dyDescent="0.2">
      <c r="A140" s="13">
        <v>45710</v>
      </c>
      <c r="B140" t="s">
        <v>204</v>
      </c>
      <c r="C140">
        <v>-221.75999450683594</v>
      </c>
      <c r="D140" t="s">
        <v>109</v>
      </c>
      <c r="E140" t="s">
        <v>280</v>
      </c>
      <c r="F140" t="s">
        <v>105</v>
      </c>
      <c r="G140" t="s">
        <v>106</v>
      </c>
    </row>
    <row r="141" spans="1:7" x14ac:dyDescent="0.2">
      <c r="A141" s="13">
        <v>45712</v>
      </c>
      <c r="B141" t="s">
        <v>207</v>
      </c>
      <c r="C141">
        <v>-10.380000114440918</v>
      </c>
      <c r="D141" t="s">
        <v>116</v>
      </c>
      <c r="E141" t="s">
        <v>280</v>
      </c>
      <c r="F141" t="s">
        <v>280</v>
      </c>
      <c r="G141" t="s">
        <v>106</v>
      </c>
    </row>
    <row r="142" spans="1:7" x14ac:dyDescent="0.2">
      <c r="A142" s="13">
        <v>45712</v>
      </c>
      <c r="B142" t="s">
        <v>194</v>
      </c>
      <c r="C142">
        <v>-102.05999755859375</v>
      </c>
      <c r="D142" t="s">
        <v>116</v>
      </c>
      <c r="E142" t="s">
        <v>280</v>
      </c>
      <c r="F142" t="s">
        <v>280</v>
      </c>
      <c r="G142" t="s">
        <v>106</v>
      </c>
    </row>
    <row r="143" spans="1:7" x14ac:dyDescent="0.2">
      <c r="A143" s="13">
        <v>45713</v>
      </c>
      <c r="B143" t="s">
        <v>315</v>
      </c>
      <c r="C143">
        <v>-744.030029296875</v>
      </c>
      <c r="D143" t="s">
        <v>154</v>
      </c>
      <c r="E143" t="s">
        <v>280</v>
      </c>
      <c r="F143" t="s">
        <v>280</v>
      </c>
      <c r="G143" t="s">
        <v>106</v>
      </c>
    </row>
    <row r="144" spans="1:7" x14ac:dyDescent="0.2">
      <c r="A144" s="13">
        <v>45714</v>
      </c>
      <c r="B144" t="s">
        <v>316</v>
      </c>
      <c r="C144">
        <v>-6.4200000762939453</v>
      </c>
      <c r="D144" t="s">
        <v>109</v>
      </c>
      <c r="E144" t="s">
        <v>280</v>
      </c>
      <c r="F144" t="s">
        <v>280</v>
      </c>
      <c r="G144" t="s">
        <v>106</v>
      </c>
    </row>
    <row r="145" spans="1:7" x14ac:dyDescent="0.2">
      <c r="A145" s="13">
        <v>45714</v>
      </c>
      <c r="B145" t="s">
        <v>317</v>
      </c>
      <c r="C145">
        <v>-73.739997863769531</v>
      </c>
      <c r="D145" t="s">
        <v>280</v>
      </c>
      <c r="E145" t="s">
        <v>280</v>
      </c>
      <c r="F145" t="s">
        <v>280</v>
      </c>
      <c r="G145" t="s">
        <v>106</v>
      </c>
    </row>
    <row r="146" spans="1:7" x14ac:dyDescent="0.2">
      <c r="A146" s="13">
        <v>45714</v>
      </c>
      <c r="B146" t="s">
        <v>318</v>
      </c>
      <c r="C146">
        <v>-33.349998474121094</v>
      </c>
      <c r="D146" t="s">
        <v>280</v>
      </c>
      <c r="E146" t="s">
        <v>280</v>
      </c>
      <c r="F146" t="s">
        <v>280</v>
      </c>
      <c r="G146" t="s">
        <v>106</v>
      </c>
    </row>
    <row r="147" spans="1:7" x14ac:dyDescent="0.2">
      <c r="A147" s="13">
        <v>45714</v>
      </c>
      <c r="B147" t="s">
        <v>240</v>
      </c>
      <c r="C147">
        <v>-14.989999771118164</v>
      </c>
      <c r="D147" t="s">
        <v>109</v>
      </c>
      <c r="E147" t="s">
        <v>280</v>
      </c>
      <c r="F147" t="s">
        <v>105</v>
      </c>
      <c r="G147" t="s">
        <v>106</v>
      </c>
    </row>
    <row r="148" spans="1:7" x14ac:dyDescent="0.2">
      <c r="A148" s="13">
        <v>45715</v>
      </c>
      <c r="B148" t="s">
        <v>343</v>
      </c>
      <c r="C148">
        <v>-15.899999618530273</v>
      </c>
      <c r="D148" t="s">
        <v>116</v>
      </c>
      <c r="E148" t="s">
        <v>280</v>
      </c>
      <c r="F148" t="s">
        <v>280</v>
      </c>
      <c r="G148" t="s">
        <v>106</v>
      </c>
    </row>
    <row r="149" spans="1:7" x14ac:dyDescent="0.2">
      <c r="A149" s="13">
        <v>45715</v>
      </c>
      <c r="B149" t="s">
        <v>190</v>
      </c>
      <c r="C149">
        <v>-6.880000114440918</v>
      </c>
      <c r="D149" t="s">
        <v>116</v>
      </c>
      <c r="E149" t="s">
        <v>280</v>
      </c>
      <c r="F149" t="s">
        <v>280</v>
      </c>
      <c r="G149" t="s">
        <v>106</v>
      </c>
    </row>
    <row r="150" spans="1:7" x14ac:dyDescent="0.2">
      <c r="A150" s="13">
        <v>45715</v>
      </c>
      <c r="B150" t="s">
        <v>344</v>
      </c>
      <c r="C150">
        <v>1220.0999755859375</v>
      </c>
      <c r="D150" t="s">
        <v>280</v>
      </c>
      <c r="E150" t="s">
        <v>280</v>
      </c>
      <c r="F150" t="s">
        <v>280</v>
      </c>
      <c r="G150" t="s">
        <v>106</v>
      </c>
    </row>
    <row r="151" spans="1:7" x14ac:dyDescent="0.2">
      <c r="A151" s="13">
        <v>45715</v>
      </c>
      <c r="B151" t="s">
        <v>345</v>
      </c>
      <c r="C151">
        <v>-1228.010009765625</v>
      </c>
      <c r="D151" t="s">
        <v>280</v>
      </c>
      <c r="E151" t="s">
        <v>280</v>
      </c>
      <c r="F151" t="s">
        <v>280</v>
      </c>
      <c r="G151" t="s">
        <v>106</v>
      </c>
    </row>
    <row r="152" spans="1:7" x14ac:dyDescent="0.2">
      <c r="A152" s="13">
        <v>45715</v>
      </c>
      <c r="B152" t="s">
        <v>346</v>
      </c>
      <c r="C152">
        <v>1221.0999755859375</v>
      </c>
      <c r="D152" t="s">
        <v>280</v>
      </c>
      <c r="E152" t="s">
        <v>280</v>
      </c>
      <c r="F152" t="s">
        <v>280</v>
      </c>
      <c r="G152" t="s">
        <v>106</v>
      </c>
    </row>
    <row r="153" spans="1:7" x14ac:dyDescent="0.2">
      <c r="A153" s="13">
        <v>45715</v>
      </c>
      <c r="B153" t="s">
        <v>347</v>
      </c>
      <c r="C153">
        <v>-1225.050048828125</v>
      </c>
      <c r="D153" t="s">
        <v>280</v>
      </c>
      <c r="E153" t="s">
        <v>280</v>
      </c>
      <c r="F153" t="s">
        <v>280</v>
      </c>
      <c r="G153" t="s">
        <v>106</v>
      </c>
    </row>
    <row r="154" spans="1:7" x14ac:dyDescent="0.2">
      <c r="A154" s="13">
        <v>45715</v>
      </c>
      <c r="B154" t="s">
        <v>348</v>
      </c>
      <c r="C154">
        <v>1221.1400146484375</v>
      </c>
      <c r="D154" t="s">
        <v>280</v>
      </c>
      <c r="E154" t="s">
        <v>280</v>
      </c>
      <c r="F154" t="s">
        <v>280</v>
      </c>
      <c r="G154" t="s">
        <v>106</v>
      </c>
    </row>
    <row r="155" spans="1:7" x14ac:dyDescent="0.2">
      <c r="A155" s="13">
        <v>45715</v>
      </c>
      <c r="B155" t="s">
        <v>349</v>
      </c>
      <c r="C155">
        <v>-40</v>
      </c>
      <c r="D155" t="s">
        <v>107</v>
      </c>
      <c r="E155" t="s">
        <v>280</v>
      </c>
      <c r="F155" t="s">
        <v>280</v>
      </c>
      <c r="G155" t="s">
        <v>106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CEDE-86EB-504B-9B3D-5CDE9FD9356D}">
  <dimension ref="A1:F2"/>
  <sheetViews>
    <sheetView workbookViewId="0"/>
  </sheetViews>
  <sheetFormatPr baseColWidth="10" defaultRowHeight="16" x14ac:dyDescent="0.2"/>
  <cols>
    <col min="1" max="1" width="15.6640625" bestFit="1" customWidth="1"/>
    <col min="2" max="2" width="12.83203125" bestFit="1" customWidth="1"/>
    <col min="3" max="3" width="19.5" bestFit="1" customWidth="1"/>
    <col min="4" max="5" width="12.5" bestFit="1" customWidth="1"/>
  </cols>
  <sheetData>
    <row r="1" spans="1:6" x14ac:dyDescent="0.2">
      <c r="A1" t="s">
        <v>139</v>
      </c>
      <c r="B1" t="s">
        <v>129</v>
      </c>
      <c r="C1" t="s">
        <v>140</v>
      </c>
      <c r="D1" t="s">
        <v>268</v>
      </c>
      <c r="E1" t="s">
        <v>130</v>
      </c>
      <c r="F1" t="s">
        <v>273</v>
      </c>
    </row>
    <row r="2" spans="1:6" x14ac:dyDescent="0.2">
      <c r="A2" t="s">
        <v>85</v>
      </c>
      <c r="B2">
        <v>-98.30999755859375</v>
      </c>
      <c r="C2" t="s">
        <v>85</v>
      </c>
      <c r="D2">
        <v>786.78160644531249</v>
      </c>
      <c r="E2">
        <v>688.47160888671874</v>
      </c>
      <c r="F2">
        <v>0.11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ADE8-8D88-0C40-8EFF-7C55A239DF78}">
  <dimension ref="A2:L26"/>
  <sheetViews>
    <sheetView workbookViewId="0">
      <selection activeCell="B28" sqref="B28"/>
    </sheetView>
  </sheetViews>
  <sheetFormatPr baseColWidth="10" defaultRowHeight="16" x14ac:dyDescent="0.2"/>
  <sheetData>
    <row r="2" spans="1:12" x14ac:dyDescent="0.2">
      <c r="A2">
        <v>54744.22</v>
      </c>
      <c r="B2" t="s">
        <v>370</v>
      </c>
    </row>
    <row r="3" spans="1:12" x14ac:dyDescent="0.2">
      <c r="A3">
        <f>A2*(1+E3/100*E5)</f>
        <v>89373.292748692678</v>
      </c>
      <c r="B3" t="s">
        <v>371</v>
      </c>
      <c r="E3">
        <v>8.99</v>
      </c>
      <c r="F3" t="s">
        <v>368</v>
      </c>
    </row>
    <row r="4" spans="1:12" x14ac:dyDescent="0.2">
      <c r="E4">
        <v>1</v>
      </c>
      <c r="F4" t="s">
        <v>369</v>
      </c>
    </row>
    <row r="5" spans="1:12" x14ac:dyDescent="0.2">
      <c r="A5">
        <v>441.88</v>
      </c>
      <c r="B5" t="s">
        <v>377</v>
      </c>
      <c r="E5">
        <f>(E8-E7)/365.25</f>
        <v>7.0362765229295006</v>
      </c>
      <c r="F5" t="s">
        <v>373</v>
      </c>
    </row>
    <row r="6" spans="1:12" x14ac:dyDescent="0.2">
      <c r="A6">
        <f>A5*2</f>
        <v>883.76</v>
      </c>
      <c r="B6" t="s">
        <v>365</v>
      </c>
    </row>
    <row r="7" spans="1:12" x14ac:dyDescent="0.2">
      <c r="A7">
        <f>A6/30.5</f>
        <v>28.975737704918032</v>
      </c>
      <c r="B7" t="s">
        <v>367</v>
      </c>
      <c r="E7" s="13">
        <v>45703</v>
      </c>
      <c r="F7" t="s">
        <v>376</v>
      </c>
    </row>
    <row r="8" spans="1:12" x14ac:dyDescent="0.2">
      <c r="E8" s="13">
        <v>48273</v>
      </c>
      <c r="F8" t="s">
        <v>375</v>
      </c>
    </row>
    <row r="9" spans="1:12" x14ac:dyDescent="0.2">
      <c r="A9">
        <f>A3/E5/12/2</f>
        <v>529.24116693352789</v>
      </c>
      <c r="B9" t="s">
        <v>378</v>
      </c>
      <c r="K9" s="13"/>
      <c r="L9" s="13"/>
    </row>
    <row r="10" spans="1:12" x14ac:dyDescent="0.2">
      <c r="A10">
        <f>A9*2</f>
        <v>1058.4823338670558</v>
      </c>
      <c r="B10" t="s">
        <v>379</v>
      </c>
      <c r="E10">
        <f>E5/12</f>
        <v>0.58635637691079168</v>
      </c>
      <c r="F10" t="s">
        <v>372</v>
      </c>
    </row>
    <row r="11" spans="1:12" x14ac:dyDescent="0.2">
      <c r="A11">
        <f>A10/30.5</f>
        <v>34.704338815313307</v>
      </c>
      <c r="B11" t="s">
        <v>380</v>
      </c>
    </row>
    <row r="12" spans="1:12" x14ac:dyDescent="0.2">
      <c r="C12" t="s">
        <v>103</v>
      </c>
      <c r="E12">
        <f>A3-A2</f>
        <v>34629.072748692677</v>
      </c>
      <c r="F12" t="s">
        <v>374</v>
      </c>
      <c r="G12" s="13"/>
      <c r="H12" s="13"/>
    </row>
    <row r="13" spans="1:12" x14ac:dyDescent="0.2">
      <c r="A13">
        <f>A3/A11</f>
        <v>2575.2772073921969</v>
      </c>
      <c r="B13" t="s">
        <v>102</v>
      </c>
      <c r="C13" t="s">
        <v>104</v>
      </c>
    </row>
    <row r="14" spans="1:12" x14ac:dyDescent="0.2">
      <c r="A14">
        <f>A3/A10</f>
        <v>84.435318275154003</v>
      </c>
      <c r="B14" t="s">
        <v>364</v>
      </c>
    </row>
    <row r="15" spans="1:12" x14ac:dyDescent="0.2">
      <c r="A15">
        <f>A14/12</f>
        <v>7.0362765229295006</v>
      </c>
      <c r="B15" t="s">
        <v>366</v>
      </c>
    </row>
    <row r="17" spans="2:3" x14ac:dyDescent="0.2">
      <c r="B17" s="13">
        <v>45703</v>
      </c>
      <c r="C17" t="s">
        <v>381</v>
      </c>
    </row>
    <row r="18" spans="2:3" x14ac:dyDescent="0.2">
      <c r="B18" s="13">
        <v>48273</v>
      </c>
      <c r="C18" t="s">
        <v>382</v>
      </c>
    </row>
    <row r="20" spans="2:3" x14ac:dyDescent="0.2">
      <c r="B20" s="13">
        <v>45703</v>
      </c>
      <c r="C20" t="s">
        <v>383</v>
      </c>
    </row>
    <row r="21" spans="2:3" x14ac:dyDescent="0.2">
      <c r="B21" s="13">
        <f>B20+A3/A6*30.5</f>
        <v>48787.418200456152</v>
      </c>
      <c r="C21" t="s">
        <v>384</v>
      </c>
    </row>
    <row r="23" spans="2:3" x14ac:dyDescent="0.2">
      <c r="B23">
        <f>B21-B18</f>
        <v>514.41820045615168</v>
      </c>
      <c r="C23" t="s">
        <v>385</v>
      </c>
    </row>
    <row r="24" spans="2:3" x14ac:dyDescent="0.2">
      <c r="B24">
        <f>B23/365.25</f>
        <v>1.4084002750339539</v>
      </c>
      <c r="C24" t="s">
        <v>386</v>
      </c>
    </row>
    <row r="26" spans="2:3" x14ac:dyDescent="0.2">
      <c r="B26">
        <f>A3-A2</f>
        <v>34629.072748692677</v>
      </c>
      <c r="C26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5CB9-096B-914B-811E-CD1C5255573C}">
  <dimension ref="A1:E22"/>
  <sheetViews>
    <sheetView workbookViewId="0">
      <selection activeCell="B26" sqref="B26"/>
    </sheetView>
  </sheetViews>
  <sheetFormatPr baseColWidth="10" defaultRowHeight="16" x14ac:dyDescent="0.2"/>
  <cols>
    <col min="1" max="1" width="11.83203125" bestFit="1" customWidth="1"/>
  </cols>
  <sheetData>
    <row r="1" spans="1:5" x14ac:dyDescent="0.2">
      <c r="A1" t="s">
        <v>48</v>
      </c>
      <c r="B1" s="25">
        <v>45717</v>
      </c>
      <c r="C1" s="25">
        <v>45748</v>
      </c>
    </row>
    <row r="2" spans="1:5" x14ac:dyDescent="0.2">
      <c r="A2" t="s">
        <v>342</v>
      </c>
      <c r="B2">
        <v>2346.75</v>
      </c>
      <c r="C2">
        <v>2346.75</v>
      </c>
    </row>
    <row r="3" spans="1:5" x14ac:dyDescent="0.2">
      <c r="A3" t="s">
        <v>342</v>
      </c>
      <c r="B3">
        <v>2346.75</v>
      </c>
      <c r="C3">
        <v>2346.75</v>
      </c>
    </row>
    <row r="4" spans="1:5" x14ac:dyDescent="0.2">
      <c r="A4" t="s">
        <v>49</v>
      </c>
      <c r="B4">
        <f>SUM(B2:B3)</f>
        <v>4693.5</v>
      </c>
      <c r="C4">
        <f>SUM(C2:C3)</f>
        <v>4693.5</v>
      </c>
    </row>
    <row r="6" spans="1:5" x14ac:dyDescent="0.2">
      <c r="A6" t="s">
        <v>101</v>
      </c>
    </row>
    <row r="7" spans="1:5" x14ac:dyDescent="0.2">
      <c r="A7" t="s">
        <v>84</v>
      </c>
      <c r="B7">
        <f>FlatNeeds10MoSavings!B19</f>
        <v>0.25454545454545452</v>
      </c>
    </row>
    <row r="9" spans="1:5" x14ac:dyDescent="0.2">
      <c r="A9" t="s">
        <v>90</v>
      </c>
    </row>
    <row r="10" spans="1:5" x14ac:dyDescent="0.2">
      <c r="A10" t="s">
        <v>84</v>
      </c>
      <c r="B10">
        <f>-FlatNeeds10MoSavings!$B$19*SuggestedDeductionsNTransfers!B4</f>
        <v>-1194.7090909090907</v>
      </c>
      <c r="C10">
        <f>-FlatNeeds10MoSavings!$B$19*SuggestedDeductionsNTransfers!C4</f>
        <v>-1194.7090909090907</v>
      </c>
      <c r="E10">
        <v>-890.68626804159533</v>
      </c>
    </row>
    <row r="11" spans="1:5" x14ac:dyDescent="0.2">
      <c r="A11" t="s">
        <v>5</v>
      </c>
      <c r="B11">
        <f>-FlatNeeds10MoSavings!$B$18*SuggestedDeductionsNTransfers!B4</f>
        <v>-2389.4181818181814</v>
      </c>
      <c r="C11">
        <f>-FlatNeeds10MoSavings!$B$18*SuggestedDeductionsNTransfers!C4</f>
        <v>-2389.4181818181814</v>
      </c>
      <c r="E11">
        <v>-971.65774695446748</v>
      </c>
    </row>
    <row r="12" spans="1:5" x14ac:dyDescent="0.2">
      <c r="A12" t="s">
        <v>87</v>
      </c>
      <c r="B12">
        <f>-(B4+B10+B11)</f>
        <v>-1109.3727272727278</v>
      </c>
      <c r="C12" t="e">
        <f>-(C4+#REF!+C10+C11)</f>
        <v>#REF!</v>
      </c>
      <c r="E12">
        <v>-1214.2424409946896</v>
      </c>
    </row>
    <row r="14" spans="1:5" x14ac:dyDescent="0.2">
      <c r="A14" t="s">
        <v>91</v>
      </c>
      <c r="B14" t="s">
        <v>96</v>
      </c>
    </row>
    <row r="15" spans="1:5" x14ac:dyDescent="0.2">
      <c r="A15" t="s">
        <v>84</v>
      </c>
      <c r="B15">
        <f>CashFlow!$N$179</f>
        <v>0</v>
      </c>
      <c r="C15">
        <f>CashFlow!$N$179</f>
        <v>0</v>
      </c>
      <c r="E15">
        <v>-956.06999999999994</v>
      </c>
    </row>
    <row r="16" spans="1:5" x14ac:dyDescent="0.2">
      <c r="A16" t="s">
        <v>5</v>
      </c>
      <c r="B16" t="e">
        <f>MandatoryCalcs!$U$48</f>
        <v>#REF!</v>
      </c>
      <c r="C16" t="e">
        <f>MandatoryCalcs!$U$48</f>
        <v>#REF!</v>
      </c>
      <c r="E16">
        <v>-1607.51</v>
      </c>
    </row>
    <row r="17" spans="1:5" x14ac:dyDescent="0.2">
      <c r="A17" t="s">
        <v>86</v>
      </c>
      <c r="B17">
        <f>CashFlow!$L$179</f>
        <v>0</v>
      </c>
      <c r="C17">
        <f>CashFlow!$L$179</f>
        <v>0</v>
      </c>
      <c r="E17">
        <v>-568.02</v>
      </c>
    </row>
    <row r="18" spans="1:5" x14ac:dyDescent="0.2">
      <c r="A18" t="s">
        <v>94</v>
      </c>
      <c r="B18">
        <f>B17</f>
        <v>0</v>
      </c>
      <c r="C18">
        <f>C17</f>
        <v>0</v>
      </c>
      <c r="E18">
        <v>-568.02</v>
      </c>
    </row>
    <row r="20" spans="1:5" x14ac:dyDescent="0.2">
      <c r="A20" t="s">
        <v>95</v>
      </c>
    </row>
    <row r="21" spans="1:5" x14ac:dyDescent="0.2">
      <c r="A21" s="16" t="s">
        <v>84</v>
      </c>
      <c r="B21">
        <f>B10-B15</f>
        <v>-1194.7090909090907</v>
      </c>
      <c r="C21">
        <f>C10-C15</f>
        <v>-1194.7090909090907</v>
      </c>
      <c r="E21">
        <v>65.38373195840461</v>
      </c>
    </row>
    <row r="22" spans="1:5" x14ac:dyDescent="0.2">
      <c r="A22" s="16" t="s">
        <v>87</v>
      </c>
      <c r="B22">
        <f>B12-B18</f>
        <v>-1109.3727272727278</v>
      </c>
      <c r="C22" t="e">
        <f>C12-C18</f>
        <v>#REF!</v>
      </c>
      <c r="E22">
        <v>-646.22244099468958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9A78-87C1-CC47-9F5F-8D11457D5A7A}">
  <dimension ref="A1:AF721"/>
  <sheetViews>
    <sheetView zoomScale="111" zoomScaleNormal="172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9.83203125" style="3" bestFit="1" customWidth="1"/>
    <col min="2" max="2" width="75" bestFit="1" customWidth="1"/>
    <col min="3" max="3" width="13.1640625" bestFit="1" customWidth="1"/>
    <col min="4" max="4" width="28.5" bestFit="1" customWidth="1"/>
    <col min="5" max="5" width="2" bestFit="1" customWidth="1"/>
    <col min="6" max="6" width="2.83203125" bestFit="1" customWidth="1"/>
    <col min="7" max="7" width="18" bestFit="1" customWidth="1"/>
    <col min="18" max="18" width="9.33203125" bestFit="1" customWidth="1"/>
    <col min="19" max="19" width="9.33203125" customWidth="1"/>
    <col min="20" max="20" width="11.1640625" customWidth="1"/>
    <col min="21" max="21" width="12" customWidth="1"/>
    <col min="22" max="22" width="10.83203125" style="4"/>
    <col min="26" max="26" width="11.5" bestFit="1" customWidth="1"/>
  </cols>
  <sheetData>
    <row r="1" spans="1:30" x14ac:dyDescent="0.2">
      <c r="A1" s="3" t="str">
        <f>output!A1</f>
        <v>Column1</v>
      </c>
      <c r="B1" t="str">
        <f>output!B1</f>
        <v>Column2</v>
      </c>
      <c r="C1" s="1" t="str">
        <f>output!C1</f>
        <v>Column3</v>
      </c>
      <c r="D1" t="str">
        <f>output!D1</f>
        <v>Column4</v>
      </c>
      <c r="E1" t="str">
        <f>output!E1</f>
        <v>Column5</v>
      </c>
      <c r="F1" t="str">
        <f>output!F1</f>
        <v>Column6</v>
      </c>
      <c r="G1" s="2" t="str">
        <f>output!G1</f>
        <v>Column7</v>
      </c>
      <c r="H1" s="1" t="s">
        <v>7</v>
      </c>
      <c r="I1" t="s">
        <v>99</v>
      </c>
      <c r="J1" t="s">
        <v>8</v>
      </c>
      <c r="K1" t="s">
        <v>9</v>
      </c>
      <c r="L1" t="s">
        <v>89</v>
      </c>
      <c r="M1" t="s">
        <v>92</v>
      </c>
      <c r="N1" t="s">
        <v>93</v>
      </c>
      <c r="O1" t="s">
        <v>10</v>
      </c>
      <c r="P1" t="s">
        <v>98</v>
      </c>
      <c r="Q1" t="s">
        <v>11</v>
      </c>
      <c r="R1" t="s">
        <v>50</v>
      </c>
      <c r="S1" t="s">
        <v>51</v>
      </c>
      <c r="T1" t="s">
        <v>13</v>
      </c>
      <c r="U1" t="s">
        <v>14</v>
      </c>
      <c r="V1" s="4" t="s">
        <v>12</v>
      </c>
      <c r="W1" t="s">
        <v>11</v>
      </c>
      <c r="Y1" t="s">
        <v>52</v>
      </c>
      <c r="Z1" s="3">
        <v>44562</v>
      </c>
      <c r="AB1" t="s">
        <v>48</v>
      </c>
    </row>
    <row r="2" spans="1:30" x14ac:dyDescent="0.2">
      <c r="A2" s="21">
        <f>output!A2</f>
        <v>45688</v>
      </c>
      <c r="B2" s="19" t="str">
        <f>output!B2</f>
        <v>DIVIDEND</v>
      </c>
      <c r="C2" s="19">
        <f>output!C2</f>
        <v>0.31000000238418579</v>
      </c>
      <c r="D2" s="19" t="str">
        <f>output!D2</f>
        <v>Income</v>
      </c>
      <c r="E2" s="19" t="str">
        <f>output!E2</f>
        <v/>
      </c>
      <c r="F2" s="19" t="str">
        <f>output!F2</f>
        <v/>
      </c>
      <c r="G2" s="22" t="str">
        <f>output!G2</f>
        <v>CheckingStarOneTXs</v>
      </c>
      <c r="H2" s="7"/>
      <c r="I2" s="9">
        <f t="shared" ref="I2:I33" si="0">IF(EXACT(F2,"M"),C2,0)</f>
        <v>0</v>
      </c>
      <c r="J2" s="9">
        <f t="shared" ref="J2:J33" si="1">IF(EXACT(G2,"CheckingStarOneTXs"),C2,0)</f>
        <v>0.31000000238418579</v>
      </c>
      <c r="K2" s="9">
        <f t="shared" ref="K2:K33" si="2">IF(AND(C2&lt;0,EXACT(G2,"VisaChaseTXs")),C2,0)</f>
        <v>0</v>
      </c>
      <c r="L2" s="8">
        <f t="shared" ref="L2:L33" si="3">IF(AND(AND(F2="",C2&lt;0),E2=""),C2,0)</f>
        <v>0</v>
      </c>
      <c r="M2" s="8">
        <f t="shared" ref="M2:M33" si="4">IF(F2="T",C2,0)</f>
        <v>0</v>
      </c>
      <c r="N2" s="8">
        <f t="shared" ref="N2:N33" si="5">IF(D2="Transfer Savings",C2,0)</f>
        <v>0</v>
      </c>
      <c r="P2" s="8">
        <f t="shared" ref="P2:P33" si="6">IF(AND(IF(C2&lt;0,C2,FALSE),E2&lt;&gt;"y"),C2,0)</f>
        <v>0</v>
      </c>
      <c r="Q2" s="8">
        <f>P2</f>
        <v>0</v>
      </c>
      <c r="R2" s="8">
        <f t="shared" ref="R2:R33" si="7">IF(ISBLANK(A2),"",ABS($Z$1-(A2+10)))</f>
        <v>1136</v>
      </c>
      <c r="S2" s="8">
        <f>IF(ISBLANK(A2),"",ABS($Z$2-(A2+$Y$5)))</f>
        <v>948</v>
      </c>
      <c r="T2" s="8">
        <f>Q2</f>
        <v>0</v>
      </c>
      <c r="U2" s="9">
        <f>IF(S2="","",ABS(T2))</f>
        <v>0</v>
      </c>
      <c r="V2" s="12">
        <f>S2-1</f>
        <v>947</v>
      </c>
      <c r="W2" s="9">
        <v>0</v>
      </c>
      <c r="Y2" t="s">
        <v>16</v>
      </c>
      <c r="Z2" s="13">
        <v>44741</v>
      </c>
      <c r="AA2">
        <f>S2-1</f>
        <v>947</v>
      </c>
      <c r="AB2">
        <v>0</v>
      </c>
    </row>
    <row r="3" spans="1:30" x14ac:dyDescent="0.2">
      <c r="A3" s="23">
        <f>output!A3</f>
        <v>45688</v>
      </c>
      <c r="B3" s="20" t="str">
        <f>output!B3</f>
        <v>GOLDEN GATE USA C STORE</v>
      </c>
      <c r="C3" s="20">
        <f>output!C3</f>
        <v>-6.5799999237060547</v>
      </c>
      <c r="D3" s="20" t="str">
        <f>output!D3</f>
        <v>Gas</v>
      </c>
      <c r="E3" s="20" t="str">
        <f>output!E3</f>
        <v/>
      </c>
      <c r="F3" s="20" t="str">
        <f>output!F3</f>
        <v/>
      </c>
      <c r="G3" s="24" t="str">
        <f>output!G3</f>
        <v>VisaChaseTXs</v>
      </c>
      <c r="H3" s="7"/>
      <c r="I3" s="9">
        <f t="shared" si="0"/>
        <v>0</v>
      </c>
      <c r="J3" s="9">
        <f t="shared" si="1"/>
        <v>0</v>
      </c>
      <c r="K3" s="9">
        <f t="shared" si="2"/>
        <v>-6.5799999237060547</v>
      </c>
      <c r="L3" s="8">
        <f t="shared" si="3"/>
        <v>-6.5799999237060547</v>
      </c>
      <c r="M3" s="8">
        <f t="shared" si="4"/>
        <v>0</v>
      </c>
      <c r="N3" s="8">
        <f t="shared" si="5"/>
        <v>0</v>
      </c>
      <c r="P3" s="8">
        <f t="shared" si="6"/>
        <v>-6.5799999237060547</v>
      </c>
      <c r="Q3" s="8">
        <f t="shared" ref="Q3:Q36" si="8">P3</f>
        <v>-6.5799999237060547</v>
      </c>
      <c r="R3" s="8">
        <f t="shared" si="7"/>
        <v>1136</v>
      </c>
      <c r="S3" s="8">
        <f t="shared" ref="S3:S66" si="9">IF(ISBLANK(A3),"",ABS($Z$2-(A3+$Y$5)))</f>
        <v>948</v>
      </c>
      <c r="T3" s="8">
        <f t="shared" ref="T3:T36" si="10">T2+Q3</f>
        <v>-6.5799999237060547</v>
      </c>
      <c r="U3" s="9">
        <f t="shared" ref="U3:U66" si="11">IF(S3="","",ABS(T3))</f>
        <v>6.5799999237060547</v>
      </c>
      <c r="V3" s="12">
        <f>V2+30.41</f>
        <v>977.41</v>
      </c>
      <c r="W3" s="12">
        <f>I179</f>
        <v>0</v>
      </c>
      <c r="AA3">
        <f>AA2+30.4</f>
        <v>977.4</v>
      </c>
      <c r="AB3">
        <f>SUM(AC4:AD4)</f>
        <v>7759.14</v>
      </c>
      <c r="AC3" t="s">
        <v>60</v>
      </c>
      <c r="AD3" t="s">
        <v>22</v>
      </c>
    </row>
    <row r="4" spans="1:30" x14ac:dyDescent="0.2">
      <c r="A4" s="21">
        <f>output!A4</f>
        <v>45688</v>
      </c>
      <c r="B4" s="19" t="str">
        <f>output!B4</f>
        <v>JIFFY LUBE 2233</v>
      </c>
      <c r="C4" s="19">
        <f>output!C4</f>
        <v>-97.839996337890625</v>
      </c>
      <c r="D4" s="19" t="str">
        <f>output!D4</f>
        <v>AutoMaintenance</v>
      </c>
      <c r="E4" s="19" t="str">
        <f>output!E4</f>
        <v/>
      </c>
      <c r="F4" s="19" t="str">
        <f>output!F4</f>
        <v/>
      </c>
      <c r="G4" s="22" t="str">
        <f>output!G4</f>
        <v>VisaChaseTXs</v>
      </c>
      <c r="H4" s="7"/>
      <c r="I4" s="9">
        <f t="shared" si="0"/>
        <v>0</v>
      </c>
      <c r="J4" s="9">
        <f t="shared" si="1"/>
        <v>0</v>
      </c>
      <c r="K4" s="9">
        <f t="shared" si="2"/>
        <v>-97.839996337890625</v>
      </c>
      <c r="L4" s="8">
        <f t="shared" si="3"/>
        <v>-97.839996337890625</v>
      </c>
      <c r="M4" s="8">
        <f t="shared" si="4"/>
        <v>0</v>
      </c>
      <c r="N4" s="8">
        <f t="shared" si="5"/>
        <v>0</v>
      </c>
      <c r="P4" s="8">
        <f t="shared" si="6"/>
        <v>-97.839996337890625</v>
      </c>
      <c r="Q4" s="8">
        <f t="shared" si="8"/>
        <v>-97.839996337890625</v>
      </c>
      <c r="R4" s="8">
        <f t="shared" si="7"/>
        <v>1136</v>
      </c>
      <c r="S4" s="8">
        <f t="shared" si="9"/>
        <v>948</v>
      </c>
      <c r="T4" s="8">
        <f t="shared" si="10"/>
        <v>-104.41999626159668</v>
      </c>
      <c r="U4" s="9">
        <f t="shared" si="11"/>
        <v>104.41999626159668</v>
      </c>
      <c r="Y4" t="s">
        <v>100</v>
      </c>
      <c r="AC4">
        <f>4*1345.21</f>
        <v>5380.84</v>
      </c>
      <c r="AD4">
        <v>2378.3000000000002</v>
      </c>
    </row>
    <row r="5" spans="1:30" x14ac:dyDescent="0.2">
      <c r="A5" s="23">
        <f>output!A5</f>
        <v>45688</v>
      </c>
      <c r="B5" s="20" t="str">
        <f>output!B5</f>
        <v>MAVERIK #412</v>
      </c>
      <c r="C5" s="20">
        <f>output!C5</f>
        <v>-3.9900000095367432</v>
      </c>
      <c r="D5" s="20" t="str">
        <f>output!D5</f>
        <v>Gas</v>
      </c>
      <c r="E5" s="20" t="str">
        <f>output!E5</f>
        <v/>
      </c>
      <c r="F5" s="20" t="str">
        <f>output!F5</f>
        <v/>
      </c>
      <c r="G5" s="24" t="str">
        <f>output!G5</f>
        <v>VisaChaseTXs</v>
      </c>
      <c r="H5" s="7"/>
      <c r="I5" s="9">
        <f t="shared" si="0"/>
        <v>0</v>
      </c>
      <c r="J5" s="9">
        <f t="shared" si="1"/>
        <v>0</v>
      </c>
      <c r="K5" s="9">
        <f t="shared" si="2"/>
        <v>-3.9900000095367432</v>
      </c>
      <c r="L5" s="8">
        <f t="shared" si="3"/>
        <v>-3.9900000095367432</v>
      </c>
      <c r="M5" s="8">
        <f t="shared" si="4"/>
        <v>0</v>
      </c>
      <c r="N5" s="8">
        <f t="shared" si="5"/>
        <v>0</v>
      </c>
      <c r="P5" s="8">
        <f t="shared" si="6"/>
        <v>-3.9900000095367432</v>
      </c>
      <c r="Q5" s="8">
        <f t="shared" si="8"/>
        <v>-3.9900000095367432</v>
      </c>
      <c r="R5" s="8">
        <f t="shared" si="7"/>
        <v>1136</v>
      </c>
      <c r="S5" s="8">
        <f t="shared" si="9"/>
        <v>948</v>
      </c>
      <c r="T5" s="8">
        <f t="shared" si="10"/>
        <v>-108.40999627113342</v>
      </c>
      <c r="U5" s="9">
        <f t="shared" si="11"/>
        <v>108.40999627113342</v>
      </c>
      <c r="Y5">
        <v>1</v>
      </c>
    </row>
    <row r="6" spans="1:30" x14ac:dyDescent="0.2">
      <c r="A6" s="21">
        <f>output!A6</f>
        <v>45688</v>
      </c>
      <c r="B6" s="19" t="str">
        <f>output!B6</f>
        <v>MAVERIK #560</v>
      </c>
      <c r="C6" s="19">
        <f>output!C6</f>
        <v>-82.370002746582031</v>
      </c>
      <c r="D6" s="19" t="str">
        <f>output!D6</f>
        <v>Gas</v>
      </c>
      <c r="E6" s="19" t="str">
        <f>output!E6</f>
        <v/>
      </c>
      <c r="F6" s="19" t="str">
        <f>output!F6</f>
        <v/>
      </c>
      <c r="G6" s="22" t="str">
        <f>output!G6</f>
        <v>VisaChaseTXs</v>
      </c>
      <c r="H6" s="7"/>
      <c r="I6" s="9">
        <f t="shared" si="0"/>
        <v>0</v>
      </c>
      <c r="J6" s="9">
        <f t="shared" si="1"/>
        <v>0</v>
      </c>
      <c r="K6" s="9">
        <f t="shared" si="2"/>
        <v>-82.370002746582031</v>
      </c>
      <c r="L6" s="8">
        <f t="shared" si="3"/>
        <v>-82.370002746582031</v>
      </c>
      <c r="M6" s="8">
        <f t="shared" si="4"/>
        <v>0</v>
      </c>
      <c r="N6" s="8">
        <f t="shared" si="5"/>
        <v>0</v>
      </c>
      <c r="P6" s="8">
        <f t="shared" si="6"/>
        <v>-82.370002746582031</v>
      </c>
      <c r="Q6" s="8">
        <f t="shared" si="8"/>
        <v>-82.370002746582031</v>
      </c>
      <c r="R6" s="8">
        <f t="shared" si="7"/>
        <v>1136</v>
      </c>
      <c r="S6" s="8">
        <f t="shared" si="9"/>
        <v>948</v>
      </c>
      <c r="T6" s="8">
        <f t="shared" si="10"/>
        <v>-190.77999901771545</v>
      </c>
      <c r="U6" s="9">
        <f t="shared" si="11"/>
        <v>190.77999901771545</v>
      </c>
    </row>
    <row r="7" spans="1:30" x14ac:dyDescent="0.2">
      <c r="A7" s="23">
        <f>output!A7</f>
        <v>45688</v>
      </c>
      <c r="B7" s="20" t="str">
        <f>output!B7</f>
        <v>MAVERIK #560</v>
      </c>
      <c r="C7" s="20">
        <f>output!C7</f>
        <v>-3.190000057220459</v>
      </c>
      <c r="D7" s="20" t="str">
        <f>output!D7</f>
        <v>Gas</v>
      </c>
      <c r="E7" s="20" t="str">
        <f>output!E7</f>
        <v/>
      </c>
      <c r="F7" s="20" t="str">
        <f>output!F7</f>
        <v/>
      </c>
      <c r="G7" s="24" t="str">
        <f>output!G7</f>
        <v>VisaChaseTXs</v>
      </c>
      <c r="H7" s="7"/>
      <c r="I7" s="9">
        <f t="shared" si="0"/>
        <v>0</v>
      </c>
      <c r="J7" s="9">
        <f t="shared" si="1"/>
        <v>0</v>
      </c>
      <c r="K7" s="9">
        <f t="shared" si="2"/>
        <v>-3.190000057220459</v>
      </c>
      <c r="L7" s="8">
        <f t="shared" si="3"/>
        <v>-3.190000057220459</v>
      </c>
      <c r="M7" s="8">
        <f t="shared" si="4"/>
        <v>0</v>
      </c>
      <c r="N7" s="8">
        <f t="shared" si="5"/>
        <v>0</v>
      </c>
      <c r="P7" s="8">
        <f t="shared" si="6"/>
        <v>-3.190000057220459</v>
      </c>
      <c r="Q7" s="8">
        <f t="shared" si="8"/>
        <v>-3.190000057220459</v>
      </c>
      <c r="R7" s="8">
        <f t="shared" si="7"/>
        <v>1136</v>
      </c>
      <c r="S7" s="8">
        <f t="shared" si="9"/>
        <v>948</v>
      </c>
      <c r="T7" s="8">
        <f t="shared" si="10"/>
        <v>-193.96999907493591</v>
      </c>
      <c r="U7" s="9">
        <f t="shared" si="11"/>
        <v>193.96999907493591</v>
      </c>
    </row>
    <row r="8" spans="1:30" x14ac:dyDescent="0.2">
      <c r="A8" s="21">
        <f>output!A8</f>
        <v>45688</v>
      </c>
      <c r="B8" s="19" t="str">
        <f>output!B8</f>
        <v>RALEY'S #122</v>
      </c>
      <c r="C8" s="19">
        <f>output!C8</f>
        <v>-14</v>
      </c>
      <c r="D8" s="19" t="str">
        <f>output!D8</f>
        <v>Food/Groceries</v>
      </c>
      <c r="E8" s="19" t="str">
        <f>output!E8</f>
        <v/>
      </c>
      <c r="F8" s="19" t="str">
        <f>output!F8</f>
        <v/>
      </c>
      <c r="G8" s="22" t="str">
        <f>output!G8</f>
        <v>VisaChaseTXs</v>
      </c>
      <c r="H8" s="7"/>
      <c r="I8" s="9">
        <f t="shared" si="0"/>
        <v>0</v>
      </c>
      <c r="J8" s="9">
        <f t="shared" si="1"/>
        <v>0</v>
      </c>
      <c r="K8" s="9">
        <f t="shared" si="2"/>
        <v>-14</v>
      </c>
      <c r="L8" s="8">
        <f t="shared" si="3"/>
        <v>-14</v>
      </c>
      <c r="M8" s="8">
        <f t="shared" si="4"/>
        <v>0</v>
      </c>
      <c r="N8" s="8">
        <f t="shared" si="5"/>
        <v>0</v>
      </c>
      <c r="P8" s="8">
        <f t="shared" si="6"/>
        <v>-14</v>
      </c>
      <c r="Q8" s="8">
        <f t="shared" si="8"/>
        <v>-14</v>
      </c>
      <c r="R8" s="8">
        <f t="shared" si="7"/>
        <v>1136</v>
      </c>
      <c r="S8" s="8">
        <f t="shared" si="9"/>
        <v>948</v>
      </c>
      <c r="T8" s="8">
        <f t="shared" si="10"/>
        <v>-207.96999907493591</v>
      </c>
      <c r="U8" s="9">
        <f t="shared" si="11"/>
        <v>207.96999907493591</v>
      </c>
    </row>
    <row r="9" spans="1:30" x14ac:dyDescent="0.2">
      <c r="A9" s="23">
        <f>output!A9</f>
        <v>45690</v>
      </c>
      <c r="B9" s="20" t="str">
        <f>output!B9</f>
        <v>APPLE.COM/BILL</v>
      </c>
      <c r="C9" s="20">
        <f>output!C9</f>
        <v>-158.97999572753906</v>
      </c>
      <c r="D9" s="20" t="str">
        <f>output!D9</f>
        <v>Internet Service</v>
      </c>
      <c r="E9" s="20" t="str">
        <f>output!E9</f>
        <v/>
      </c>
      <c r="F9" s="20" t="str">
        <f>output!F9</f>
        <v>M</v>
      </c>
      <c r="G9" s="24" t="str">
        <f>output!G9</f>
        <v>VisaChaseTXs</v>
      </c>
      <c r="H9" s="7"/>
      <c r="I9" s="9">
        <f t="shared" si="0"/>
        <v>-158.97999572753906</v>
      </c>
      <c r="J9" s="9">
        <f t="shared" si="1"/>
        <v>0</v>
      </c>
      <c r="K9" s="9">
        <f t="shared" si="2"/>
        <v>-158.97999572753906</v>
      </c>
      <c r="L9" s="8">
        <f t="shared" si="3"/>
        <v>0</v>
      </c>
      <c r="M9" s="8">
        <f t="shared" si="4"/>
        <v>0</v>
      </c>
      <c r="N9" s="8">
        <f t="shared" si="5"/>
        <v>0</v>
      </c>
      <c r="P9" s="8">
        <f t="shared" si="6"/>
        <v>-158.97999572753906</v>
      </c>
      <c r="Q9" s="8">
        <f t="shared" si="8"/>
        <v>-158.97999572753906</v>
      </c>
      <c r="R9" s="8">
        <f t="shared" si="7"/>
        <v>1138</v>
      </c>
      <c r="S9" s="8">
        <f t="shared" si="9"/>
        <v>950</v>
      </c>
      <c r="T9" s="8">
        <f t="shared" si="10"/>
        <v>-366.94999480247498</v>
      </c>
      <c r="U9" s="9">
        <f t="shared" si="11"/>
        <v>366.94999480247498</v>
      </c>
    </row>
    <row r="10" spans="1:30" x14ac:dyDescent="0.2">
      <c r="A10" s="21">
        <f>output!A10</f>
        <v>45690</v>
      </c>
      <c r="B10" s="19" t="str">
        <f>output!B10</f>
        <v>CALVINKLEIN.COM</v>
      </c>
      <c r="C10" s="19">
        <f>output!C10</f>
        <v>-128.08999633789062</v>
      </c>
      <c r="D10" s="19" t="str">
        <f>output!D10</f>
        <v>clothing</v>
      </c>
      <c r="E10" s="19" t="str">
        <f>output!E10</f>
        <v/>
      </c>
      <c r="F10" s="19" t="str">
        <f>output!F10</f>
        <v/>
      </c>
      <c r="G10" s="22" t="str">
        <f>output!G10</f>
        <v>VisaChaseTXs</v>
      </c>
      <c r="H10" s="7"/>
      <c r="I10" s="9">
        <f t="shared" si="0"/>
        <v>0</v>
      </c>
      <c r="J10" s="9">
        <f t="shared" si="1"/>
        <v>0</v>
      </c>
      <c r="K10" s="9">
        <f t="shared" si="2"/>
        <v>-128.08999633789062</v>
      </c>
      <c r="L10" s="8">
        <f t="shared" si="3"/>
        <v>-128.08999633789062</v>
      </c>
      <c r="M10" s="8">
        <f t="shared" si="4"/>
        <v>0</v>
      </c>
      <c r="N10" s="8">
        <f t="shared" si="5"/>
        <v>0</v>
      </c>
      <c r="P10" s="8">
        <f t="shared" si="6"/>
        <v>-128.08999633789062</v>
      </c>
      <c r="Q10" s="8">
        <f t="shared" si="8"/>
        <v>-128.08999633789062</v>
      </c>
      <c r="R10" s="8">
        <f t="shared" si="7"/>
        <v>1138</v>
      </c>
      <c r="S10" s="8">
        <f t="shared" si="9"/>
        <v>950</v>
      </c>
      <c r="T10" s="8">
        <f t="shared" si="10"/>
        <v>-495.0399911403656</v>
      </c>
      <c r="U10" s="9">
        <f t="shared" si="11"/>
        <v>495.0399911403656</v>
      </c>
    </row>
    <row r="11" spans="1:30" x14ac:dyDescent="0.2">
      <c r="A11" s="23">
        <f>output!A11</f>
        <v>45690</v>
      </c>
      <c r="B11" s="20" t="str">
        <f>output!B11</f>
        <v>CHEVRON 0205653</v>
      </c>
      <c r="C11" s="20">
        <f>output!C11</f>
        <v>-6.380000114440918</v>
      </c>
      <c r="D11" s="20" t="str">
        <f>output!D11</f>
        <v>Gas</v>
      </c>
      <c r="E11" s="20" t="str">
        <f>output!E11</f>
        <v/>
      </c>
      <c r="F11" s="20" t="str">
        <f>output!F11</f>
        <v/>
      </c>
      <c r="G11" s="24" t="str">
        <f>output!G11</f>
        <v>VisaChaseTXs</v>
      </c>
      <c r="H11" s="7"/>
      <c r="I11" s="9">
        <f t="shared" si="0"/>
        <v>0</v>
      </c>
      <c r="J11" s="9">
        <f t="shared" si="1"/>
        <v>0</v>
      </c>
      <c r="K11" s="9">
        <f t="shared" si="2"/>
        <v>-6.380000114440918</v>
      </c>
      <c r="L11" s="8">
        <f t="shared" si="3"/>
        <v>-6.380000114440918</v>
      </c>
      <c r="M11" s="8">
        <f t="shared" si="4"/>
        <v>0</v>
      </c>
      <c r="N11" s="8">
        <f t="shared" si="5"/>
        <v>0</v>
      </c>
      <c r="P11" s="8">
        <f t="shared" si="6"/>
        <v>-6.380000114440918</v>
      </c>
      <c r="Q11" s="8">
        <f t="shared" si="8"/>
        <v>-6.380000114440918</v>
      </c>
      <c r="R11" s="8">
        <f t="shared" si="7"/>
        <v>1138</v>
      </c>
      <c r="S11" s="8">
        <f t="shared" si="9"/>
        <v>950</v>
      </c>
      <c r="T11" s="8">
        <f t="shared" si="10"/>
        <v>-501.41999125480652</v>
      </c>
      <c r="U11" s="9">
        <f t="shared" si="11"/>
        <v>501.41999125480652</v>
      </c>
    </row>
    <row r="12" spans="1:30" x14ac:dyDescent="0.2">
      <c r="A12" s="21">
        <f>output!A12</f>
        <v>45690</v>
      </c>
      <c r="B12" s="19" t="str">
        <f>output!B12</f>
        <v>FAMILY DOLLAR</v>
      </c>
      <c r="C12" s="19">
        <f>output!C12</f>
        <v>-5.320000171661377</v>
      </c>
      <c r="D12" s="19" t="str">
        <f>output!D12</f>
        <v>Food/Groceries</v>
      </c>
      <c r="E12" s="19" t="str">
        <f>output!E12</f>
        <v/>
      </c>
      <c r="F12" s="19" t="str">
        <f>output!F12</f>
        <v/>
      </c>
      <c r="G12" s="22" t="str">
        <f>output!G12</f>
        <v>VisaChaseTXs</v>
      </c>
      <c r="H12" s="7"/>
      <c r="I12" s="9">
        <f t="shared" si="0"/>
        <v>0</v>
      </c>
      <c r="J12" s="9">
        <f t="shared" si="1"/>
        <v>0</v>
      </c>
      <c r="K12" s="9">
        <f t="shared" si="2"/>
        <v>-5.320000171661377</v>
      </c>
      <c r="L12" s="8">
        <f t="shared" si="3"/>
        <v>-5.320000171661377</v>
      </c>
      <c r="M12" s="8">
        <f t="shared" si="4"/>
        <v>0</v>
      </c>
      <c r="N12" s="8">
        <f t="shared" si="5"/>
        <v>0</v>
      </c>
      <c r="P12" s="8">
        <f t="shared" si="6"/>
        <v>-5.320000171661377</v>
      </c>
      <c r="Q12" s="8">
        <f t="shared" si="8"/>
        <v>-5.320000171661377</v>
      </c>
      <c r="R12" s="8">
        <f t="shared" si="7"/>
        <v>1138</v>
      </c>
      <c r="S12" s="8">
        <f t="shared" si="9"/>
        <v>950</v>
      </c>
      <c r="T12" s="8">
        <f t="shared" si="10"/>
        <v>-506.7399914264679</v>
      </c>
      <c r="U12" s="9">
        <f t="shared" si="11"/>
        <v>506.7399914264679</v>
      </c>
    </row>
    <row r="13" spans="1:30" x14ac:dyDescent="0.2">
      <c r="A13" s="23">
        <f>output!A13</f>
        <v>45690</v>
      </c>
      <c r="B13" s="20" t="str">
        <f>output!B13</f>
        <v>SQ *4 CORNERS COFFEE &amp;amp; MO</v>
      </c>
      <c r="C13" s="20">
        <f>output!C13</f>
        <v>-14.470000267028809</v>
      </c>
      <c r="D13" s="20" t="str">
        <f>output!D13</f>
        <v>DiningOut</v>
      </c>
      <c r="E13" s="20" t="str">
        <f>output!E13</f>
        <v/>
      </c>
      <c r="F13" s="20" t="str">
        <f>output!F13</f>
        <v/>
      </c>
      <c r="G13" s="24" t="str">
        <f>output!G13</f>
        <v>VisaChaseTXs</v>
      </c>
      <c r="H13" s="7"/>
      <c r="I13" s="9">
        <f t="shared" si="0"/>
        <v>0</v>
      </c>
      <c r="J13" s="9">
        <f t="shared" si="1"/>
        <v>0</v>
      </c>
      <c r="K13" s="9">
        <f t="shared" si="2"/>
        <v>-14.470000267028809</v>
      </c>
      <c r="L13" s="8">
        <f t="shared" si="3"/>
        <v>-14.470000267028809</v>
      </c>
      <c r="M13" s="8">
        <f t="shared" si="4"/>
        <v>0</v>
      </c>
      <c r="N13" s="8">
        <f t="shared" si="5"/>
        <v>0</v>
      </c>
      <c r="P13" s="8">
        <f t="shared" si="6"/>
        <v>-14.470000267028809</v>
      </c>
      <c r="Q13" s="8">
        <f t="shared" si="8"/>
        <v>-14.470000267028809</v>
      </c>
      <c r="R13" s="8">
        <f t="shared" si="7"/>
        <v>1138</v>
      </c>
      <c r="S13" s="8">
        <f t="shared" si="9"/>
        <v>950</v>
      </c>
      <c r="T13" s="8">
        <f t="shared" si="10"/>
        <v>-521.2099916934967</v>
      </c>
      <c r="U13" s="9">
        <f t="shared" si="11"/>
        <v>521.2099916934967</v>
      </c>
    </row>
    <row r="14" spans="1:30" x14ac:dyDescent="0.2">
      <c r="A14" s="21">
        <f>output!A14</f>
        <v>45691</v>
      </c>
      <c r="B14" s="19" t="str">
        <f>output!B14</f>
        <v>ATM 0202 1310 740349 5915 APACHE DR          Stagecoach   NV Card #:0154</v>
      </c>
      <c r="C14" s="19">
        <f>output!C14</f>
        <v>-203</v>
      </c>
      <c r="D14" s="19" t="str">
        <f>output!D14</f>
        <v>CASH</v>
      </c>
      <c r="E14" s="19" t="str">
        <f>output!E14</f>
        <v/>
      </c>
      <c r="F14" s="19" t="str">
        <f>output!F14</f>
        <v/>
      </c>
      <c r="G14" s="22" t="str">
        <f>output!G14</f>
        <v>CheckingStarOneTXs</v>
      </c>
      <c r="H14" s="7"/>
      <c r="I14" s="9">
        <f t="shared" si="0"/>
        <v>0</v>
      </c>
      <c r="J14" s="9">
        <f t="shared" si="1"/>
        <v>-203</v>
      </c>
      <c r="K14" s="9">
        <f t="shared" si="2"/>
        <v>0</v>
      </c>
      <c r="L14" s="8">
        <f t="shared" si="3"/>
        <v>-203</v>
      </c>
      <c r="M14" s="8">
        <f t="shared" si="4"/>
        <v>0</v>
      </c>
      <c r="N14" s="8">
        <f t="shared" si="5"/>
        <v>0</v>
      </c>
      <c r="P14" s="8">
        <f t="shared" si="6"/>
        <v>-203</v>
      </c>
      <c r="Q14" s="8">
        <f t="shared" si="8"/>
        <v>-203</v>
      </c>
      <c r="R14" s="8">
        <f t="shared" si="7"/>
        <v>1139</v>
      </c>
      <c r="S14" s="8">
        <f t="shared" si="9"/>
        <v>951</v>
      </c>
      <c r="T14" s="8">
        <f t="shared" si="10"/>
        <v>-724.2099916934967</v>
      </c>
      <c r="U14" s="9">
        <f t="shared" si="11"/>
        <v>724.2099916934967</v>
      </c>
    </row>
    <row r="15" spans="1:30" x14ac:dyDescent="0.2">
      <c r="A15" s="23">
        <f>output!A15</f>
        <v>45691</v>
      </c>
      <c r="B15" s="20" t="str">
        <f>output!B15</f>
        <v>ATM 0202 1310 740392 REVERSED WITHDRAWAL FOR OPERATION 740349 Card #:0154</v>
      </c>
      <c r="C15" s="20">
        <f>output!C15</f>
        <v>203</v>
      </c>
      <c r="D15" s="20" t="str">
        <f>output!D15</f>
        <v>CASH</v>
      </c>
      <c r="E15" s="20" t="str">
        <f>output!E15</f>
        <v/>
      </c>
      <c r="F15" s="20" t="str">
        <f>output!F15</f>
        <v/>
      </c>
      <c r="G15" s="24" t="str">
        <f>output!G15</f>
        <v>CheckingStarOneTXs</v>
      </c>
      <c r="H15" s="7"/>
      <c r="I15" s="9">
        <f t="shared" si="0"/>
        <v>0</v>
      </c>
      <c r="J15" s="9">
        <f t="shared" si="1"/>
        <v>203</v>
      </c>
      <c r="K15" s="9">
        <f t="shared" si="2"/>
        <v>0</v>
      </c>
      <c r="L15" s="8">
        <f t="shared" si="3"/>
        <v>0</v>
      </c>
      <c r="M15" s="8">
        <f t="shared" si="4"/>
        <v>0</v>
      </c>
      <c r="N15" s="8">
        <f t="shared" si="5"/>
        <v>0</v>
      </c>
      <c r="P15" s="8">
        <f t="shared" si="6"/>
        <v>0</v>
      </c>
      <c r="Q15" s="8">
        <f t="shared" si="8"/>
        <v>0</v>
      </c>
      <c r="R15" s="8">
        <f t="shared" si="7"/>
        <v>1139</v>
      </c>
      <c r="S15" s="8">
        <f t="shared" si="9"/>
        <v>951</v>
      </c>
      <c r="T15" s="8">
        <f t="shared" si="10"/>
        <v>-724.2099916934967</v>
      </c>
      <c r="U15" s="9">
        <f t="shared" si="11"/>
        <v>724.2099916934967</v>
      </c>
    </row>
    <row r="16" spans="1:30" x14ac:dyDescent="0.2">
      <c r="A16" s="21">
        <f>output!A16</f>
        <v>45691</v>
      </c>
      <c r="B16" s="19" t="str">
        <f>output!B16</f>
        <v>ATM 0202 1310 740393 REPOST WITHDRAWAL FOR OPERATION 740392 Card #:0154</v>
      </c>
      <c r="C16" s="19">
        <f>output!C16</f>
        <v>-183</v>
      </c>
      <c r="D16" s="19" t="str">
        <f>output!D16</f>
        <v>CASH</v>
      </c>
      <c r="E16" s="19" t="str">
        <f>output!E16</f>
        <v/>
      </c>
      <c r="F16" s="19" t="str">
        <f>output!F16</f>
        <v/>
      </c>
      <c r="G16" s="22" t="str">
        <f>output!G16</f>
        <v>CheckingStarOneTXs</v>
      </c>
      <c r="H16" s="7"/>
      <c r="I16" s="9">
        <f t="shared" si="0"/>
        <v>0</v>
      </c>
      <c r="J16" s="9">
        <f t="shared" si="1"/>
        <v>-183</v>
      </c>
      <c r="K16" s="9">
        <f t="shared" si="2"/>
        <v>0</v>
      </c>
      <c r="L16" s="8">
        <f t="shared" si="3"/>
        <v>-183</v>
      </c>
      <c r="M16" s="8">
        <f t="shared" si="4"/>
        <v>0</v>
      </c>
      <c r="N16" s="8">
        <f t="shared" si="5"/>
        <v>0</v>
      </c>
      <c r="P16" s="8">
        <f t="shared" si="6"/>
        <v>-183</v>
      </c>
      <c r="Q16" s="8">
        <f t="shared" si="8"/>
        <v>-183</v>
      </c>
      <c r="R16" s="8">
        <f t="shared" si="7"/>
        <v>1139</v>
      </c>
      <c r="S16" s="8">
        <f t="shared" si="9"/>
        <v>951</v>
      </c>
      <c r="T16" s="8">
        <f t="shared" si="10"/>
        <v>-907.2099916934967</v>
      </c>
      <c r="U16" s="9">
        <f t="shared" si="11"/>
        <v>907.2099916934967</v>
      </c>
    </row>
    <row r="17" spans="1:21" x14ac:dyDescent="0.2">
      <c r="A17" s="23">
        <f>output!A17</f>
        <v>45691</v>
      </c>
      <c r="B17" s="20" t="str">
        <f>output!B17</f>
        <v>BEST LIFE&amp;HEALTHPRIMARY</v>
      </c>
      <c r="C17" s="20">
        <f>output!C17</f>
        <v>-23.309999465942383</v>
      </c>
      <c r="D17" s="20" t="str">
        <f>output!D17</f>
        <v>HealthInsurance</v>
      </c>
      <c r="E17" s="20" t="str">
        <f>output!E17</f>
        <v/>
      </c>
      <c r="F17" s="20" t="str">
        <f>output!F17</f>
        <v>M</v>
      </c>
      <c r="G17" s="24" t="str">
        <f>output!G17</f>
        <v>CheckingStarOneTXs</v>
      </c>
      <c r="H17" s="7"/>
      <c r="I17" s="9">
        <f t="shared" si="0"/>
        <v>-23.309999465942383</v>
      </c>
      <c r="J17" s="9">
        <f t="shared" si="1"/>
        <v>-23.309999465942383</v>
      </c>
      <c r="K17" s="9">
        <f t="shared" si="2"/>
        <v>0</v>
      </c>
      <c r="L17" s="8">
        <f t="shared" si="3"/>
        <v>0</v>
      </c>
      <c r="M17" s="8">
        <f t="shared" si="4"/>
        <v>0</v>
      </c>
      <c r="N17" s="8">
        <f t="shared" si="5"/>
        <v>0</v>
      </c>
      <c r="P17" s="8">
        <f t="shared" si="6"/>
        <v>-23.309999465942383</v>
      </c>
      <c r="Q17" s="8">
        <f t="shared" si="8"/>
        <v>-23.309999465942383</v>
      </c>
      <c r="R17" s="8">
        <f t="shared" si="7"/>
        <v>1139</v>
      </c>
      <c r="S17" s="8">
        <f t="shared" si="9"/>
        <v>951</v>
      </c>
      <c r="T17" s="8">
        <f t="shared" si="10"/>
        <v>-930.51999115943909</v>
      </c>
      <c r="U17" s="9">
        <f t="shared" si="11"/>
        <v>930.51999115943909</v>
      </c>
    </row>
    <row r="18" spans="1:21" x14ac:dyDescent="0.2">
      <c r="A18" s="21">
        <f>output!A18</f>
        <v>45691</v>
      </c>
      <c r="B18" s="19" t="str">
        <f>output!B18</f>
        <v>Dayton Valley F Dayton Card #:0154</v>
      </c>
      <c r="C18" s="19">
        <f>output!C18</f>
        <v>-54.029998779296875</v>
      </c>
      <c r="D18" s="19" t="str">
        <f>output!D18</f>
        <v>DiningOut</v>
      </c>
      <c r="E18" s="19" t="str">
        <f>output!E18</f>
        <v/>
      </c>
      <c r="F18" s="19" t="str">
        <f>output!F18</f>
        <v/>
      </c>
      <c r="G18" s="22" t="str">
        <f>output!G18</f>
        <v>CheckingStarOneTXs</v>
      </c>
      <c r="H18" s="7"/>
      <c r="I18" s="9">
        <f t="shared" si="0"/>
        <v>0</v>
      </c>
      <c r="J18" s="9">
        <f t="shared" si="1"/>
        <v>-54.029998779296875</v>
      </c>
      <c r="K18" s="9">
        <f t="shared" si="2"/>
        <v>0</v>
      </c>
      <c r="L18" s="8">
        <f t="shared" si="3"/>
        <v>-54.029998779296875</v>
      </c>
      <c r="M18" s="8">
        <f t="shared" si="4"/>
        <v>0</v>
      </c>
      <c r="N18" s="8">
        <f t="shared" si="5"/>
        <v>0</v>
      </c>
      <c r="P18" s="8">
        <f t="shared" si="6"/>
        <v>-54.029998779296875</v>
      </c>
      <c r="Q18" s="8">
        <f t="shared" si="8"/>
        <v>-54.029998779296875</v>
      </c>
      <c r="R18" s="8">
        <f t="shared" si="7"/>
        <v>1139</v>
      </c>
      <c r="S18" s="8">
        <f t="shared" si="9"/>
        <v>951</v>
      </c>
      <c r="T18" s="8">
        <f t="shared" si="10"/>
        <v>-984.54998993873596</v>
      </c>
      <c r="U18" s="9">
        <f t="shared" si="11"/>
        <v>984.54998993873596</v>
      </c>
    </row>
    <row r="19" spans="1:21" x14ac:dyDescent="0.2">
      <c r="A19" s="23">
        <f>output!A19</f>
        <v>45691</v>
      </c>
      <c r="B19" s="20" t="str">
        <f>output!B19</f>
        <v>Dayton Valley F Dayton Card #:0154</v>
      </c>
      <c r="C19" s="20">
        <f>output!C19</f>
        <v>-12.939999580383301</v>
      </c>
      <c r="D19" s="20" t="str">
        <f>output!D19</f>
        <v>DiningOut</v>
      </c>
      <c r="E19" s="20" t="str">
        <f>output!E19</f>
        <v/>
      </c>
      <c r="F19" s="20" t="str">
        <f>output!F19</f>
        <v/>
      </c>
      <c r="G19" s="24" t="str">
        <f>output!G19</f>
        <v>CheckingStarOneTXs</v>
      </c>
      <c r="H19" s="7"/>
      <c r="I19" s="9">
        <f t="shared" si="0"/>
        <v>0</v>
      </c>
      <c r="J19" s="9">
        <f t="shared" si="1"/>
        <v>-12.939999580383301</v>
      </c>
      <c r="K19" s="9">
        <f t="shared" si="2"/>
        <v>0</v>
      </c>
      <c r="L19" s="8">
        <f t="shared" si="3"/>
        <v>-12.939999580383301</v>
      </c>
      <c r="M19" s="8">
        <f t="shared" si="4"/>
        <v>0</v>
      </c>
      <c r="N19" s="8">
        <f t="shared" si="5"/>
        <v>0</v>
      </c>
      <c r="P19" s="8">
        <f t="shared" si="6"/>
        <v>-12.939999580383301</v>
      </c>
      <c r="Q19" s="8">
        <f t="shared" si="8"/>
        <v>-12.939999580383301</v>
      </c>
      <c r="R19" s="8">
        <f t="shared" si="7"/>
        <v>1139</v>
      </c>
      <c r="S19" s="8">
        <f t="shared" si="9"/>
        <v>951</v>
      </c>
      <c r="T19" s="8">
        <f t="shared" si="10"/>
        <v>-997.48998951911926</v>
      </c>
      <c r="U19" s="9">
        <f t="shared" si="11"/>
        <v>997.48998951911926</v>
      </c>
    </row>
    <row r="20" spans="1:21" x14ac:dyDescent="0.2">
      <c r="A20" s="21">
        <f>output!A20</f>
        <v>45691</v>
      </c>
      <c r="B20" s="19" t="str">
        <f>output!B20</f>
        <v>WM SUPERC Wal-Mart FALLON Card #:0154</v>
      </c>
      <c r="C20" s="19">
        <f>output!C20</f>
        <v>-108.47000122070312</v>
      </c>
      <c r="D20" s="19" t="str">
        <f>output!D20</f>
        <v>Food/Groceries</v>
      </c>
      <c r="E20" s="19" t="str">
        <f>output!E20</f>
        <v/>
      </c>
      <c r="F20" s="19" t="str">
        <f>output!F20</f>
        <v/>
      </c>
      <c r="G20" s="22" t="str">
        <f>output!G20</f>
        <v>CheckingStarOneTXs</v>
      </c>
      <c r="H20" s="7"/>
      <c r="I20" s="9">
        <f t="shared" si="0"/>
        <v>0</v>
      </c>
      <c r="J20" s="9">
        <f t="shared" si="1"/>
        <v>-108.47000122070312</v>
      </c>
      <c r="K20" s="9">
        <f t="shared" si="2"/>
        <v>0</v>
      </c>
      <c r="L20" s="8">
        <f t="shared" si="3"/>
        <v>-108.47000122070312</v>
      </c>
      <c r="M20" s="8">
        <f t="shared" si="4"/>
        <v>0</v>
      </c>
      <c r="N20" s="8">
        <f t="shared" si="5"/>
        <v>0</v>
      </c>
      <c r="P20" s="8">
        <f t="shared" si="6"/>
        <v>-108.47000122070312</v>
      </c>
      <c r="Q20" s="8">
        <f t="shared" si="8"/>
        <v>-108.47000122070312</v>
      </c>
      <c r="R20" s="8">
        <f t="shared" si="7"/>
        <v>1139</v>
      </c>
      <c r="S20" s="8">
        <f t="shared" si="9"/>
        <v>951</v>
      </c>
      <c r="T20" s="8">
        <f t="shared" si="10"/>
        <v>-1105.9599907398224</v>
      </c>
      <c r="U20" s="9">
        <f t="shared" si="11"/>
        <v>1105.9599907398224</v>
      </c>
    </row>
    <row r="21" spans="1:21" x14ac:dyDescent="0.2">
      <c r="A21" s="23">
        <f>output!A21</f>
        <v>45691</v>
      </c>
      <c r="B21" s="20" t="str">
        <f>output!B21</f>
        <v>WM SUPERC Wal-Mart FALLON Card #:0154</v>
      </c>
      <c r="C21" s="20">
        <f>output!C21</f>
        <v>-17.139999389648438</v>
      </c>
      <c r="D21" s="20" t="str">
        <f>output!D21</f>
        <v>Food/Groceries</v>
      </c>
      <c r="E21" s="20" t="str">
        <f>output!E21</f>
        <v/>
      </c>
      <c r="F21" s="20" t="str">
        <f>output!F21</f>
        <v/>
      </c>
      <c r="G21" s="24" t="str">
        <f>output!G21</f>
        <v>CheckingStarOneTXs</v>
      </c>
      <c r="H21" s="7"/>
      <c r="I21" s="9">
        <f t="shared" si="0"/>
        <v>0</v>
      </c>
      <c r="J21" s="9">
        <f t="shared" si="1"/>
        <v>-17.139999389648438</v>
      </c>
      <c r="K21" s="9">
        <f t="shared" si="2"/>
        <v>0</v>
      </c>
      <c r="L21" s="8">
        <f t="shared" si="3"/>
        <v>-17.139999389648438</v>
      </c>
      <c r="M21" s="8">
        <f t="shared" si="4"/>
        <v>0</v>
      </c>
      <c r="N21" s="8">
        <f t="shared" si="5"/>
        <v>0</v>
      </c>
      <c r="P21" s="8">
        <f t="shared" si="6"/>
        <v>-17.139999389648438</v>
      </c>
      <c r="Q21" s="8">
        <f t="shared" si="8"/>
        <v>-17.139999389648438</v>
      </c>
      <c r="R21" s="8">
        <f t="shared" si="7"/>
        <v>1139</v>
      </c>
      <c r="S21" s="8">
        <f t="shared" si="9"/>
        <v>951</v>
      </c>
      <c r="T21" s="8">
        <f t="shared" si="10"/>
        <v>-1123.0999901294708</v>
      </c>
      <c r="U21" s="9">
        <f t="shared" si="11"/>
        <v>1123.0999901294708</v>
      </c>
    </row>
    <row r="22" spans="1:21" x14ac:dyDescent="0.2">
      <c r="A22" s="21">
        <f>output!A22</f>
        <v>45692</v>
      </c>
      <c r="B22" s="19" t="str">
        <f>output!B22</f>
        <v>AMAZON MKTPL*Z74973LO1</v>
      </c>
      <c r="C22" s="19">
        <f>output!C22</f>
        <v>-20.979999542236328</v>
      </c>
      <c r="D22" s="19" t="str">
        <f>output!D22</f>
        <v>Household</v>
      </c>
      <c r="E22" s="19" t="str">
        <f>output!E22</f>
        <v/>
      </c>
      <c r="F22" s="19" t="str">
        <f>output!F22</f>
        <v/>
      </c>
      <c r="G22" s="22" t="str">
        <f>output!G22</f>
        <v>VisaChaseTXs</v>
      </c>
      <c r="H22" s="7"/>
      <c r="I22" s="9">
        <f t="shared" si="0"/>
        <v>0</v>
      </c>
      <c r="J22" s="9">
        <f t="shared" si="1"/>
        <v>0</v>
      </c>
      <c r="K22" s="9">
        <f t="shared" si="2"/>
        <v>-20.979999542236328</v>
      </c>
      <c r="L22" s="8">
        <f t="shared" si="3"/>
        <v>-20.979999542236328</v>
      </c>
      <c r="M22" s="8">
        <f t="shared" si="4"/>
        <v>0</v>
      </c>
      <c r="N22" s="8">
        <f t="shared" si="5"/>
        <v>0</v>
      </c>
      <c r="P22" s="8">
        <f t="shared" si="6"/>
        <v>-20.979999542236328</v>
      </c>
      <c r="Q22" s="8">
        <f t="shared" si="8"/>
        <v>-20.979999542236328</v>
      </c>
      <c r="R22" s="8">
        <f t="shared" si="7"/>
        <v>1140</v>
      </c>
      <c r="S22" s="8">
        <f t="shared" si="9"/>
        <v>952</v>
      </c>
      <c r="T22" s="8">
        <f t="shared" si="10"/>
        <v>-1144.0799896717072</v>
      </c>
      <c r="U22" s="9">
        <f t="shared" si="11"/>
        <v>1144.0799896717072</v>
      </c>
    </row>
    <row r="23" spans="1:21" x14ac:dyDescent="0.2">
      <c r="A23" s="23">
        <f>output!A23</f>
        <v>45692</v>
      </c>
      <c r="B23" s="20" t="str">
        <f>output!B23</f>
        <v>EMERITUS* MIT XPRO</v>
      </c>
      <c r="C23" s="20">
        <f>output!C23</f>
        <v>-1321.9200439453125</v>
      </c>
      <c r="D23" s="20" t="str">
        <f>output!D23</f>
        <v>Books/Education</v>
      </c>
      <c r="E23" s="20" t="str">
        <f>output!E23</f>
        <v/>
      </c>
      <c r="F23" s="20" t="str">
        <f>output!F23</f>
        <v/>
      </c>
      <c r="G23" s="24" t="str">
        <f>output!G23</f>
        <v>VisaChaseTXs</v>
      </c>
      <c r="H23" s="7"/>
      <c r="I23" s="9">
        <f t="shared" si="0"/>
        <v>0</v>
      </c>
      <c r="J23" s="9">
        <f t="shared" si="1"/>
        <v>0</v>
      </c>
      <c r="K23" s="9">
        <f t="shared" si="2"/>
        <v>-1321.9200439453125</v>
      </c>
      <c r="L23" s="8">
        <f t="shared" si="3"/>
        <v>-1321.9200439453125</v>
      </c>
      <c r="M23" s="8">
        <f t="shared" si="4"/>
        <v>0</v>
      </c>
      <c r="N23" s="8">
        <f t="shared" si="5"/>
        <v>0</v>
      </c>
      <c r="P23" s="8">
        <f t="shared" si="6"/>
        <v>-1321.9200439453125</v>
      </c>
      <c r="Q23" s="8">
        <f t="shared" si="8"/>
        <v>-1321.9200439453125</v>
      </c>
      <c r="R23" s="8">
        <f t="shared" si="7"/>
        <v>1140</v>
      </c>
      <c r="S23" s="8">
        <f t="shared" si="9"/>
        <v>952</v>
      </c>
      <c r="T23" s="8">
        <f t="shared" si="10"/>
        <v>-2466.0000336170197</v>
      </c>
      <c r="U23" s="9">
        <f t="shared" si="11"/>
        <v>2466.0000336170197</v>
      </c>
    </row>
    <row r="24" spans="1:21" x14ac:dyDescent="0.2">
      <c r="A24" s="21">
        <f>output!A24</f>
        <v>45692</v>
      </c>
      <c r="B24" s="19" t="str">
        <f>output!B24</f>
        <v>NV ENERGY NORTH SPPC PYMT</v>
      </c>
      <c r="C24" s="19">
        <f>output!C24</f>
        <v>-72.760002136230469</v>
      </c>
      <c r="D24" s="19" t="str">
        <f>output!D24</f>
        <v>Utilities : Electricity</v>
      </c>
      <c r="E24" s="19" t="str">
        <f>output!E24</f>
        <v/>
      </c>
      <c r="F24" s="19" t="str">
        <f>output!F24</f>
        <v>M</v>
      </c>
      <c r="G24" s="22" t="str">
        <f>output!G24</f>
        <v>CheckingStarOneTXs</v>
      </c>
      <c r="H24" s="7"/>
      <c r="I24" s="9">
        <f t="shared" si="0"/>
        <v>-72.760002136230469</v>
      </c>
      <c r="J24" s="9">
        <f t="shared" si="1"/>
        <v>-72.760002136230469</v>
      </c>
      <c r="K24" s="9">
        <f t="shared" si="2"/>
        <v>0</v>
      </c>
      <c r="L24" s="8">
        <f t="shared" si="3"/>
        <v>0</v>
      </c>
      <c r="M24" s="8">
        <f t="shared" si="4"/>
        <v>0</v>
      </c>
      <c r="N24" s="8">
        <f t="shared" si="5"/>
        <v>0</v>
      </c>
      <c r="P24" s="8">
        <f t="shared" si="6"/>
        <v>-72.760002136230469</v>
      </c>
      <c r="Q24" s="8">
        <f t="shared" si="8"/>
        <v>-72.760002136230469</v>
      </c>
      <c r="R24" s="8">
        <f t="shared" si="7"/>
        <v>1140</v>
      </c>
      <c r="S24" s="8">
        <f t="shared" si="9"/>
        <v>952</v>
      </c>
      <c r="T24" s="8">
        <f t="shared" si="10"/>
        <v>-2538.7600357532501</v>
      </c>
      <c r="U24" s="9">
        <f t="shared" si="11"/>
        <v>2538.7600357532501</v>
      </c>
    </row>
    <row r="25" spans="1:21" x14ac:dyDescent="0.2">
      <c r="A25" s="23">
        <f>output!A25</f>
        <v>45692</v>
      </c>
      <c r="B25" s="20" t="str">
        <f>output!B25</f>
        <v>Payment Thank You-Mobile</v>
      </c>
      <c r="C25" s="20">
        <f>output!C25</f>
        <v>4043.3798828125</v>
      </c>
      <c r="D25" s="20" t="str">
        <f>output!D25</f>
        <v>Chase CC Payment</v>
      </c>
      <c r="E25" s="20" t="str">
        <f>output!E25</f>
        <v>y</v>
      </c>
      <c r="F25" s="20" t="str">
        <f>output!F25</f>
        <v/>
      </c>
      <c r="G25" s="24" t="str">
        <f>output!G25</f>
        <v>VisaChaseTXs</v>
      </c>
      <c r="H25" s="7"/>
      <c r="I25" s="9">
        <f t="shared" si="0"/>
        <v>0</v>
      </c>
      <c r="J25" s="9">
        <f t="shared" si="1"/>
        <v>0</v>
      </c>
      <c r="K25" s="9">
        <f t="shared" si="2"/>
        <v>0</v>
      </c>
      <c r="L25" s="8">
        <f t="shared" si="3"/>
        <v>0</v>
      </c>
      <c r="M25" s="8">
        <f t="shared" si="4"/>
        <v>0</v>
      </c>
      <c r="N25" s="8">
        <f t="shared" si="5"/>
        <v>0</v>
      </c>
      <c r="P25" s="8">
        <f t="shared" si="6"/>
        <v>0</v>
      </c>
      <c r="Q25" s="8">
        <f t="shared" si="8"/>
        <v>0</v>
      </c>
      <c r="R25" s="8">
        <f t="shared" si="7"/>
        <v>1140</v>
      </c>
      <c r="S25" s="8">
        <f t="shared" si="9"/>
        <v>952</v>
      </c>
      <c r="T25" s="8">
        <f t="shared" si="10"/>
        <v>-2538.7600357532501</v>
      </c>
      <c r="U25" s="9">
        <f t="shared" si="11"/>
        <v>2538.7600357532501</v>
      </c>
    </row>
    <row r="26" spans="1:21" x14ac:dyDescent="0.2">
      <c r="A26" s="21">
        <f>output!A26</f>
        <v>45693</v>
      </c>
      <c r="B26" s="19" t="str">
        <f>output!B26</f>
        <v>CHASE CREDIT CRDEPAY      250204</v>
      </c>
      <c r="C26" s="19">
        <f>output!C26</f>
        <v>-4043.3798828125</v>
      </c>
      <c r="D26" s="19" t="str">
        <f>output!D26</f>
        <v>Payment</v>
      </c>
      <c r="E26" s="19" t="str">
        <f>output!E26</f>
        <v>y</v>
      </c>
      <c r="F26" s="19" t="str">
        <f>output!F26</f>
        <v/>
      </c>
      <c r="G26" s="22" t="str">
        <f>output!G26</f>
        <v>CheckingStarOneTXs</v>
      </c>
      <c r="H26" s="7"/>
      <c r="I26" s="9">
        <f t="shared" si="0"/>
        <v>0</v>
      </c>
      <c r="J26" s="9">
        <f t="shared" si="1"/>
        <v>-4043.3798828125</v>
      </c>
      <c r="K26" s="9">
        <f t="shared" si="2"/>
        <v>0</v>
      </c>
      <c r="L26" s="8">
        <f t="shared" si="3"/>
        <v>0</v>
      </c>
      <c r="M26" s="8">
        <f t="shared" si="4"/>
        <v>0</v>
      </c>
      <c r="N26" s="8">
        <f t="shared" si="5"/>
        <v>0</v>
      </c>
      <c r="P26" s="8">
        <f t="shared" si="6"/>
        <v>0</v>
      </c>
      <c r="Q26" s="8">
        <f t="shared" si="8"/>
        <v>0</v>
      </c>
      <c r="R26" s="8">
        <f t="shared" si="7"/>
        <v>1141</v>
      </c>
      <c r="S26" s="8">
        <f t="shared" si="9"/>
        <v>953</v>
      </c>
      <c r="T26" s="8">
        <f t="shared" si="10"/>
        <v>-2538.7600357532501</v>
      </c>
      <c r="U26" s="9">
        <f t="shared" si="11"/>
        <v>2538.7600357532501</v>
      </c>
    </row>
    <row r="27" spans="1:21" x14ac:dyDescent="0.2">
      <c r="A27" s="23">
        <f>output!A27</f>
        <v>45693</v>
      </c>
      <c r="B27" s="20" t="str">
        <f>output!B27</f>
        <v>FAMILY DO 1250 PYRA SILVER SPG Card #:0154</v>
      </c>
      <c r="C27" s="20">
        <f>output!C27</f>
        <v>-4.1999998092651367</v>
      </c>
      <c r="D27" s="20" t="str">
        <f>output!D27</f>
        <v>Food/Groceries</v>
      </c>
      <c r="E27" s="20" t="str">
        <f>output!E27</f>
        <v/>
      </c>
      <c r="F27" s="20" t="str">
        <f>output!F27</f>
        <v/>
      </c>
      <c r="G27" s="24" t="str">
        <f>output!G27</f>
        <v>CheckingStarOneTXs</v>
      </c>
      <c r="H27" s="7"/>
      <c r="I27" s="9">
        <f t="shared" si="0"/>
        <v>0</v>
      </c>
      <c r="J27" s="9">
        <f t="shared" si="1"/>
        <v>-4.1999998092651367</v>
      </c>
      <c r="K27" s="9">
        <f t="shared" si="2"/>
        <v>0</v>
      </c>
      <c r="L27" s="8">
        <f t="shared" si="3"/>
        <v>-4.1999998092651367</v>
      </c>
      <c r="M27" s="8">
        <f t="shared" si="4"/>
        <v>0</v>
      </c>
      <c r="N27" s="8">
        <f t="shared" si="5"/>
        <v>0</v>
      </c>
      <c r="P27" s="8">
        <f t="shared" si="6"/>
        <v>-4.1999998092651367</v>
      </c>
      <c r="Q27" s="8">
        <f t="shared" si="8"/>
        <v>-4.1999998092651367</v>
      </c>
      <c r="R27" s="8">
        <f t="shared" si="7"/>
        <v>1141</v>
      </c>
      <c r="S27" s="8">
        <f t="shared" si="9"/>
        <v>953</v>
      </c>
      <c r="T27" s="8">
        <f t="shared" si="10"/>
        <v>-2542.9600355625153</v>
      </c>
      <c r="U27" s="9">
        <f t="shared" si="11"/>
        <v>2542.9600355625153</v>
      </c>
    </row>
    <row r="28" spans="1:21" x14ac:dyDescent="0.2">
      <c r="A28" s="21">
        <f>output!A28</f>
        <v>45693</v>
      </c>
      <c r="B28" s="19" t="str">
        <f>output!B28</f>
        <v>MAVERIK #412 DAYTON NV Card #:0154</v>
      </c>
      <c r="C28" s="19">
        <f>output!C28</f>
        <v>-2.2899999618530273</v>
      </c>
      <c r="D28" s="19" t="str">
        <f>output!D28</f>
        <v>Gas</v>
      </c>
      <c r="E28" s="19" t="str">
        <f>output!E28</f>
        <v/>
      </c>
      <c r="F28" s="19" t="str">
        <f>output!F28</f>
        <v/>
      </c>
      <c r="G28" s="22" t="str">
        <f>output!G28</f>
        <v>CheckingStarOneTXs</v>
      </c>
      <c r="H28" s="7"/>
      <c r="I28" s="9">
        <f t="shared" si="0"/>
        <v>0</v>
      </c>
      <c r="J28" s="9">
        <f t="shared" si="1"/>
        <v>-2.2899999618530273</v>
      </c>
      <c r="K28" s="9">
        <f t="shared" si="2"/>
        <v>0</v>
      </c>
      <c r="L28" s="8">
        <f t="shared" si="3"/>
        <v>-2.2899999618530273</v>
      </c>
      <c r="M28" s="8">
        <f t="shared" si="4"/>
        <v>0</v>
      </c>
      <c r="N28" s="8">
        <f t="shared" si="5"/>
        <v>0</v>
      </c>
      <c r="P28" s="8">
        <f t="shared" si="6"/>
        <v>-2.2899999618530273</v>
      </c>
      <c r="Q28" s="8">
        <f t="shared" si="8"/>
        <v>-2.2899999618530273</v>
      </c>
      <c r="R28" s="8">
        <f t="shared" si="7"/>
        <v>1141</v>
      </c>
      <c r="S28" s="8">
        <f t="shared" si="9"/>
        <v>953</v>
      </c>
      <c r="T28" s="8">
        <f t="shared" si="10"/>
        <v>-2545.2500355243683</v>
      </c>
      <c r="U28" s="9">
        <f t="shared" si="11"/>
        <v>2545.2500355243683</v>
      </c>
    </row>
    <row r="29" spans="1:21" x14ac:dyDescent="0.2">
      <c r="A29" s="23">
        <f>output!A29</f>
        <v>45693</v>
      </c>
      <c r="B29" s="20" t="str">
        <f>output!B29</f>
        <v>Mobile 02/05/2025 12:44:09 Ref# 6CF1E</v>
      </c>
      <c r="C29" s="20">
        <f>output!C29</f>
        <v>983.19000244140625</v>
      </c>
      <c r="D29" s="20" t="str">
        <f>output!D29</f>
        <v>Transfer</v>
      </c>
      <c r="E29" s="20" t="str">
        <f>output!E29</f>
        <v/>
      </c>
      <c r="F29" s="20" t="str">
        <f>output!F29</f>
        <v/>
      </c>
      <c r="G29" s="24" t="str">
        <f>output!G29</f>
        <v>CheckingStarOneTXs</v>
      </c>
      <c r="H29" s="7"/>
      <c r="I29" s="9">
        <f t="shared" si="0"/>
        <v>0</v>
      </c>
      <c r="J29" s="9">
        <f t="shared" si="1"/>
        <v>983.19000244140625</v>
      </c>
      <c r="K29" s="9">
        <f t="shared" si="2"/>
        <v>0</v>
      </c>
      <c r="L29" s="8">
        <f t="shared" si="3"/>
        <v>0</v>
      </c>
      <c r="M29" s="8">
        <f t="shared" si="4"/>
        <v>0</v>
      </c>
      <c r="N29" s="8">
        <f t="shared" si="5"/>
        <v>0</v>
      </c>
      <c r="P29" s="8">
        <f t="shared" si="6"/>
        <v>0</v>
      </c>
      <c r="Q29" s="8">
        <f t="shared" si="8"/>
        <v>0</v>
      </c>
      <c r="R29" s="8">
        <f t="shared" si="7"/>
        <v>1141</v>
      </c>
      <c r="S29" s="8">
        <f t="shared" si="9"/>
        <v>953</v>
      </c>
      <c r="T29" s="8">
        <f t="shared" si="10"/>
        <v>-2545.2500355243683</v>
      </c>
      <c r="U29" s="9">
        <f t="shared" si="11"/>
        <v>2545.2500355243683</v>
      </c>
    </row>
    <row r="30" spans="1:21" x14ac:dyDescent="0.2">
      <c r="A30" s="21">
        <f>output!A30</f>
        <v>45693</v>
      </c>
      <c r="B30" s="19" t="str">
        <f>output!B30</f>
        <v>SHARE CHECK 1073</v>
      </c>
      <c r="C30" s="19">
        <f>output!C30</f>
        <v>-300</v>
      </c>
      <c r="D30" s="19" t="str">
        <f>output!D30</f>
        <v>Household</v>
      </c>
      <c r="E30" s="19" t="str">
        <f>output!E30</f>
        <v/>
      </c>
      <c r="F30" s="19" t="str">
        <f>output!F30</f>
        <v/>
      </c>
      <c r="G30" s="22" t="str">
        <f>output!G30</f>
        <v>CheckingStarOneTXs</v>
      </c>
      <c r="H30" s="7"/>
      <c r="I30" s="9">
        <f t="shared" si="0"/>
        <v>0</v>
      </c>
      <c r="J30" s="9">
        <f t="shared" si="1"/>
        <v>-300</v>
      </c>
      <c r="K30" s="9">
        <f t="shared" si="2"/>
        <v>0</v>
      </c>
      <c r="L30" s="8">
        <f t="shared" si="3"/>
        <v>-300</v>
      </c>
      <c r="M30" s="8">
        <f t="shared" si="4"/>
        <v>0</v>
      </c>
      <c r="N30" s="8">
        <f t="shared" si="5"/>
        <v>0</v>
      </c>
      <c r="P30" s="8">
        <f t="shared" si="6"/>
        <v>-300</v>
      </c>
      <c r="Q30" s="8">
        <f t="shared" si="8"/>
        <v>-300</v>
      </c>
      <c r="R30" s="8">
        <f t="shared" si="7"/>
        <v>1141</v>
      </c>
      <c r="S30" s="8">
        <f t="shared" si="9"/>
        <v>953</v>
      </c>
      <c r="T30" s="8">
        <f t="shared" si="10"/>
        <v>-2845.2500355243683</v>
      </c>
      <c r="U30" s="9">
        <f t="shared" si="11"/>
        <v>2845.2500355243683</v>
      </c>
    </row>
    <row r="31" spans="1:21" x14ac:dyDescent="0.2">
      <c r="A31" s="23">
        <f>output!A31</f>
        <v>45694</v>
      </c>
      <c r="B31" s="20" t="str">
        <f>output!B31</f>
        <v>AMAZON MKTPL*M27EF25P3</v>
      </c>
      <c r="C31" s="20">
        <f>output!C31</f>
        <v>-20.329999923706055</v>
      </c>
      <c r="D31" s="20" t="str">
        <f>output!D31</f>
        <v>Clothing</v>
      </c>
      <c r="E31" s="20" t="str">
        <f>output!E31</f>
        <v/>
      </c>
      <c r="F31" s="20" t="str">
        <f>output!F31</f>
        <v/>
      </c>
      <c r="G31" s="24" t="str">
        <f>output!G31</f>
        <v>VisaChaseTXs</v>
      </c>
      <c r="H31" s="7"/>
      <c r="I31" s="9">
        <f t="shared" si="0"/>
        <v>0</v>
      </c>
      <c r="J31" s="9">
        <f t="shared" si="1"/>
        <v>0</v>
      </c>
      <c r="K31" s="9">
        <f t="shared" si="2"/>
        <v>-20.329999923706055</v>
      </c>
      <c r="L31" s="8">
        <f t="shared" si="3"/>
        <v>-20.329999923706055</v>
      </c>
      <c r="M31" s="8">
        <f t="shared" si="4"/>
        <v>0</v>
      </c>
      <c r="N31" s="8">
        <f t="shared" si="5"/>
        <v>0</v>
      </c>
      <c r="P31" s="8">
        <f t="shared" si="6"/>
        <v>-20.329999923706055</v>
      </c>
      <c r="Q31" s="8">
        <f t="shared" si="8"/>
        <v>-20.329999923706055</v>
      </c>
      <c r="R31" s="8">
        <f t="shared" si="7"/>
        <v>1142</v>
      </c>
      <c r="S31" s="8">
        <f t="shared" si="9"/>
        <v>954</v>
      </c>
      <c r="T31" s="8">
        <f t="shared" si="10"/>
        <v>-2865.5800354480743</v>
      </c>
      <c r="U31" s="9">
        <f t="shared" si="11"/>
        <v>2865.5800354480743</v>
      </c>
    </row>
    <row r="32" spans="1:21" x14ac:dyDescent="0.2">
      <c r="A32" s="21">
        <f>output!A32</f>
        <v>45694</v>
      </c>
      <c r="B32" s="19" t="str">
        <f>output!B32</f>
        <v>CHEVRON 0205653 SILVER SPRING NV Card #:0154</v>
      </c>
      <c r="C32" s="19">
        <f>output!C32</f>
        <v>-27.319999694824219</v>
      </c>
      <c r="D32" s="19" t="str">
        <f>output!D32</f>
        <v>Gas</v>
      </c>
      <c r="E32" s="19" t="str">
        <f>output!E32</f>
        <v/>
      </c>
      <c r="F32" s="19" t="str">
        <f>output!F32</f>
        <v/>
      </c>
      <c r="G32" s="22" t="str">
        <f>output!G32</f>
        <v>CheckingStarOneTXs</v>
      </c>
      <c r="H32" s="7"/>
      <c r="I32" s="9">
        <f t="shared" si="0"/>
        <v>0</v>
      </c>
      <c r="J32" s="9">
        <f t="shared" si="1"/>
        <v>-27.319999694824219</v>
      </c>
      <c r="K32" s="9">
        <f t="shared" si="2"/>
        <v>0</v>
      </c>
      <c r="L32" s="8">
        <f t="shared" si="3"/>
        <v>-27.319999694824219</v>
      </c>
      <c r="M32" s="8">
        <f t="shared" si="4"/>
        <v>0</v>
      </c>
      <c r="N32" s="8">
        <f t="shared" si="5"/>
        <v>0</v>
      </c>
      <c r="P32" s="8">
        <f t="shared" si="6"/>
        <v>-27.319999694824219</v>
      </c>
      <c r="Q32" s="8">
        <f t="shared" si="8"/>
        <v>-27.319999694824219</v>
      </c>
      <c r="R32" s="8">
        <f t="shared" si="7"/>
        <v>1142</v>
      </c>
      <c r="S32" s="8">
        <f t="shared" si="9"/>
        <v>954</v>
      </c>
      <c r="T32" s="8">
        <f t="shared" si="10"/>
        <v>-2892.9000351428986</v>
      </c>
      <c r="U32" s="9">
        <f t="shared" si="11"/>
        <v>2892.9000351428986</v>
      </c>
    </row>
    <row r="33" spans="1:32" x14ac:dyDescent="0.2">
      <c r="A33" s="23">
        <f>output!A33</f>
        <v>45694</v>
      </c>
      <c r="B33" s="20" t="str">
        <f>output!B33</f>
        <v>CHEVRON 0205653 SILVER SPRING NV Card #:0154</v>
      </c>
      <c r="C33" s="20">
        <f>output!C33</f>
        <v>-3.190000057220459</v>
      </c>
      <c r="D33" s="20" t="str">
        <f>output!D33</f>
        <v>Gas</v>
      </c>
      <c r="E33" s="20" t="str">
        <f>output!E33</f>
        <v/>
      </c>
      <c r="F33" s="20" t="str">
        <f>output!F33</f>
        <v/>
      </c>
      <c r="G33" s="24" t="str">
        <f>output!G33</f>
        <v>CheckingStarOneTXs</v>
      </c>
      <c r="H33" s="7"/>
      <c r="I33" s="9">
        <f t="shared" si="0"/>
        <v>0</v>
      </c>
      <c r="J33" s="9">
        <f t="shared" si="1"/>
        <v>-3.190000057220459</v>
      </c>
      <c r="K33" s="9">
        <f t="shared" si="2"/>
        <v>0</v>
      </c>
      <c r="L33" s="8">
        <f t="shared" si="3"/>
        <v>-3.190000057220459</v>
      </c>
      <c r="M33" s="8">
        <f t="shared" si="4"/>
        <v>0</v>
      </c>
      <c r="N33" s="8">
        <f t="shared" si="5"/>
        <v>0</v>
      </c>
      <c r="P33" s="8">
        <f t="shared" si="6"/>
        <v>-3.190000057220459</v>
      </c>
      <c r="Q33" s="8">
        <f t="shared" si="8"/>
        <v>-3.190000057220459</v>
      </c>
      <c r="R33" s="8">
        <f t="shared" si="7"/>
        <v>1142</v>
      </c>
      <c r="S33" s="8">
        <f t="shared" si="9"/>
        <v>954</v>
      </c>
      <c r="T33" s="8">
        <f t="shared" si="10"/>
        <v>-2896.090035200119</v>
      </c>
      <c r="U33" s="9">
        <f t="shared" si="11"/>
        <v>2896.090035200119</v>
      </c>
    </row>
    <row r="34" spans="1:32" x14ac:dyDescent="0.2">
      <c r="A34" s="21">
        <f>output!A34</f>
        <v>45694</v>
      </c>
      <c r="B34" s="19" t="str">
        <f>output!B34</f>
        <v>FAMILY DO 1250 PYRA SILVER SPG Card #:0154</v>
      </c>
      <c r="C34" s="19">
        <f>output!C34</f>
        <v>-4.7399997711181641</v>
      </c>
      <c r="D34" s="19" t="str">
        <f>output!D34</f>
        <v>Food/Groceries</v>
      </c>
      <c r="E34" s="19" t="str">
        <f>output!E34</f>
        <v/>
      </c>
      <c r="F34" s="19" t="str">
        <f>output!F34</f>
        <v/>
      </c>
      <c r="G34" s="22" t="str">
        <f>output!G34</f>
        <v>CheckingStarOneTXs</v>
      </c>
      <c r="H34" s="7"/>
      <c r="I34" s="9">
        <f t="shared" ref="I34:I65" si="12">IF(EXACT(F34,"M"),C34,0)</f>
        <v>0</v>
      </c>
      <c r="J34" s="9">
        <f t="shared" ref="J34:J65" si="13">IF(EXACT(G34,"CheckingStarOneTXs"),C34,0)</f>
        <v>-4.7399997711181641</v>
      </c>
      <c r="K34" s="9">
        <f t="shared" ref="K34:K65" si="14">IF(AND(C34&lt;0,EXACT(G34,"VisaChaseTXs")),C34,0)</f>
        <v>0</v>
      </c>
      <c r="L34" s="8">
        <f t="shared" ref="L34:L65" si="15">IF(AND(AND(F34="",C34&lt;0),E34=""),C34,0)</f>
        <v>-4.7399997711181641</v>
      </c>
      <c r="M34" s="8">
        <f t="shared" ref="M34:M65" si="16">IF(F34="T",C34,0)</f>
        <v>0</v>
      </c>
      <c r="N34" s="8">
        <f t="shared" ref="N34:N65" si="17">IF(D34="Transfer Savings",C34,0)</f>
        <v>0</v>
      </c>
      <c r="P34" s="8">
        <f t="shared" ref="P34:P65" si="18">IF(AND(IF(C34&lt;0,C34,FALSE),E34&lt;&gt;"y"),C34,0)</f>
        <v>-4.7399997711181641</v>
      </c>
      <c r="Q34" s="8">
        <f t="shared" si="8"/>
        <v>-4.7399997711181641</v>
      </c>
      <c r="R34" s="8">
        <f t="shared" ref="R34:R65" si="19">IF(ISBLANK(A34),"",ABS($Z$1-(A34+10)))</f>
        <v>1142</v>
      </c>
      <c r="S34" s="8">
        <f t="shared" si="9"/>
        <v>954</v>
      </c>
      <c r="T34" s="8">
        <f t="shared" si="10"/>
        <v>-2900.8300349712372</v>
      </c>
      <c r="U34" s="9">
        <f t="shared" si="11"/>
        <v>2900.8300349712372</v>
      </c>
    </row>
    <row r="35" spans="1:32" x14ac:dyDescent="0.2">
      <c r="A35" s="23">
        <f>output!A35</f>
        <v>45694</v>
      </c>
      <c r="B35" s="20" t="str">
        <f>output!B35</f>
        <v>GARDNERS WATER SERV STAGECOACH NV Card #:0154</v>
      </c>
      <c r="C35" s="20">
        <f>output!C35</f>
        <v>-277.5</v>
      </c>
      <c r="D35" s="20" t="str">
        <f>output!D35</f>
        <v>Household</v>
      </c>
      <c r="E35" s="20" t="str">
        <f>output!E35</f>
        <v/>
      </c>
      <c r="F35" s="20" t="str">
        <f>output!F35</f>
        <v/>
      </c>
      <c r="G35" s="24" t="str">
        <f>output!G35</f>
        <v>CheckingStarOneTXs</v>
      </c>
      <c r="H35" s="7"/>
      <c r="I35" s="9">
        <f t="shared" si="12"/>
        <v>0</v>
      </c>
      <c r="J35" s="9">
        <f t="shared" si="13"/>
        <v>-277.5</v>
      </c>
      <c r="K35" s="9">
        <f t="shared" si="14"/>
        <v>0</v>
      </c>
      <c r="L35" s="8">
        <f t="shared" si="15"/>
        <v>-277.5</v>
      </c>
      <c r="M35" s="8">
        <f t="shared" si="16"/>
        <v>0</v>
      </c>
      <c r="N35" s="8">
        <f t="shared" si="17"/>
        <v>0</v>
      </c>
      <c r="P35" s="8">
        <f t="shared" si="18"/>
        <v>-277.5</v>
      </c>
      <c r="Q35" s="8">
        <f t="shared" si="8"/>
        <v>-277.5</v>
      </c>
      <c r="R35" s="8">
        <f t="shared" si="19"/>
        <v>1142</v>
      </c>
      <c r="S35" s="8">
        <f t="shared" si="9"/>
        <v>954</v>
      </c>
      <c r="T35" s="8">
        <f t="shared" si="10"/>
        <v>-3178.3300349712372</v>
      </c>
      <c r="U35" s="9">
        <f t="shared" si="11"/>
        <v>3178.3300349712372</v>
      </c>
    </row>
    <row r="36" spans="1:32" x14ac:dyDescent="0.2">
      <c r="A36" s="21">
        <f>output!A36</f>
        <v>45694</v>
      </c>
      <c r="B36" s="19" t="str">
        <f>output!B36</f>
        <v>RALEY S 123 YERINGTON NV Card #:0154</v>
      </c>
      <c r="C36" s="19">
        <f>output!C36</f>
        <v>-4.7100000381469727</v>
      </c>
      <c r="D36" s="19" t="str">
        <f>output!D36</f>
        <v>Food/Groceries</v>
      </c>
      <c r="E36" s="19" t="str">
        <f>output!E36</f>
        <v/>
      </c>
      <c r="F36" s="19" t="str">
        <f>output!F36</f>
        <v/>
      </c>
      <c r="G36" s="22" t="str">
        <f>output!G36</f>
        <v>CheckingStarOneTXs</v>
      </c>
      <c r="H36" s="7"/>
      <c r="I36" s="9">
        <f t="shared" si="12"/>
        <v>0</v>
      </c>
      <c r="J36" s="9">
        <f t="shared" si="13"/>
        <v>-4.7100000381469727</v>
      </c>
      <c r="K36" s="9">
        <f t="shared" si="14"/>
        <v>0</v>
      </c>
      <c r="L36" s="8">
        <f t="shared" si="15"/>
        <v>-4.7100000381469727</v>
      </c>
      <c r="M36" s="8">
        <f t="shared" si="16"/>
        <v>0</v>
      </c>
      <c r="N36" s="8">
        <f t="shared" si="17"/>
        <v>0</v>
      </c>
      <c r="P36" s="8">
        <f t="shared" si="18"/>
        <v>-4.7100000381469727</v>
      </c>
      <c r="Q36" s="8">
        <f t="shared" si="8"/>
        <v>-4.7100000381469727</v>
      </c>
      <c r="R36" s="8">
        <f t="shared" si="19"/>
        <v>1142</v>
      </c>
      <c r="S36" s="8">
        <f t="shared" si="9"/>
        <v>954</v>
      </c>
      <c r="T36" s="8">
        <f t="shared" si="10"/>
        <v>-3183.0400350093842</v>
      </c>
      <c r="U36" s="9">
        <f t="shared" si="11"/>
        <v>3183.0400350093842</v>
      </c>
    </row>
    <row r="37" spans="1:32" x14ac:dyDescent="0.2">
      <c r="A37" s="23">
        <f>output!A37</f>
        <v>45694</v>
      </c>
      <c r="B37" s="20" t="str">
        <f>output!B37</f>
        <v>T-MOBILE        PCS SVC   250205</v>
      </c>
      <c r="C37" s="20">
        <f>output!C37</f>
        <v>-10</v>
      </c>
      <c r="D37" s="20" t="str">
        <f>output!D37</f>
        <v>Utilities : Internet</v>
      </c>
      <c r="E37" s="20" t="str">
        <f>output!E37</f>
        <v/>
      </c>
      <c r="F37" s="20" t="str">
        <f>output!F37</f>
        <v/>
      </c>
      <c r="G37" s="24" t="str">
        <f>output!G37</f>
        <v>CheckingStarOneTXs</v>
      </c>
      <c r="H37" s="7"/>
      <c r="I37" s="9">
        <f t="shared" si="12"/>
        <v>0</v>
      </c>
      <c r="J37" s="9">
        <f t="shared" si="13"/>
        <v>-10</v>
      </c>
      <c r="K37" s="9">
        <f t="shared" si="14"/>
        <v>0</v>
      </c>
      <c r="L37" s="8">
        <f t="shared" si="15"/>
        <v>-10</v>
      </c>
      <c r="M37" s="8">
        <f t="shared" si="16"/>
        <v>0</v>
      </c>
      <c r="N37" s="8">
        <f t="shared" si="17"/>
        <v>0</v>
      </c>
      <c r="P37" s="8">
        <f t="shared" si="18"/>
        <v>-10</v>
      </c>
      <c r="Q37" s="8">
        <f t="shared" ref="Q37:Q100" si="20">P37</f>
        <v>-10</v>
      </c>
      <c r="R37" s="8">
        <f t="shared" si="19"/>
        <v>1142</v>
      </c>
      <c r="S37" s="8">
        <f t="shared" si="9"/>
        <v>954</v>
      </c>
      <c r="T37" s="8">
        <f t="shared" ref="T37:T42" si="21">T36+Q37</f>
        <v>-3193.0400350093842</v>
      </c>
      <c r="U37" s="9">
        <f t="shared" si="11"/>
        <v>3193.0400350093842</v>
      </c>
    </row>
    <row r="38" spans="1:32" x14ac:dyDescent="0.2">
      <c r="A38" s="21">
        <f>output!A38</f>
        <v>45695</v>
      </c>
      <c r="B38" s="19" t="str">
        <f>output!B38</f>
        <v>CARSHIELD</v>
      </c>
      <c r="C38" s="19">
        <f>output!C38</f>
        <v>-99.989997863769531</v>
      </c>
      <c r="D38" s="19" t="str">
        <f>output!D38</f>
        <v>AutoMaintenance</v>
      </c>
      <c r="E38" s="19" t="str">
        <f>output!E38</f>
        <v/>
      </c>
      <c r="F38" s="19" t="str">
        <f>output!F38</f>
        <v>M</v>
      </c>
      <c r="G38" s="22" t="str">
        <f>output!G38</f>
        <v>VisaChaseTXs</v>
      </c>
      <c r="H38" s="7"/>
      <c r="I38" s="9">
        <f t="shared" si="12"/>
        <v>-99.989997863769531</v>
      </c>
      <c r="J38" s="9">
        <f t="shared" si="13"/>
        <v>0</v>
      </c>
      <c r="K38" s="9">
        <f t="shared" si="14"/>
        <v>-99.989997863769531</v>
      </c>
      <c r="L38" s="8">
        <f t="shared" si="15"/>
        <v>0</v>
      </c>
      <c r="M38" s="8">
        <f t="shared" si="16"/>
        <v>0</v>
      </c>
      <c r="N38" s="8">
        <f t="shared" si="17"/>
        <v>0</v>
      </c>
      <c r="P38" s="8">
        <f t="shared" si="18"/>
        <v>-99.989997863769531</v>
      </c>
      <c r="Q38" s="8">
        <f t="shared" si="20"/>
        <v>-99.989997863769531</v>
      </c>
      <c r="R38" s="8">
        <f t="shared" si="19"/>
        <v>1143</v>
      </c>
      <c r="S38" s="8">
        <f t="shared" si="9"/>
        <v>955</v>
      </c>
      <c r="T38" s="8">
        <f t="shared" si="21"/>
        <v>-3293.0300328731537</v>
      </c>
      <c r="U38" s="9">
        <f t="shared" si="11"/>
        <v>3293.0300328731537</v>
      </c>
      <c r="AD38">
        <v>7</v>
      </c>
      <c r="AE38">
        <v>31</v>
      </c>
      <c r="AF38">
        <f>(7*31+4*30+28)/12</f>
        <v>30.416666666666668</v>
      </c>
    </row>
    <row r="39" spans="1:32" x14ac:dyDescent="0.2">
      <c r="A39" s="23">
        <f>output!A39</f>
        <v>45695</v>
      </c>
      <c r="B39" s="20" t="str">
        <f>output!B39</f>
        <v>CORWIN FORD RENO</v>
      </c>
      <c r="C39" s="20">
        <f>output!C39</f>
        <v>-1000</v>
      </c>
      <c r="D39" s="20" t="str">
        <f>output!D39</f>
        <v>Transfer</v>
      </c>
      <c r="E39" s="20" t="str">
        <f>output!E39</f>
        <v/>
      </c>
      <c r="F39" s="20" t="str">
        <f>output!F39</f>
        <v/>
      </c>
      <c r="G39" s="24" t="str">
        <f>output!G39</f>
        <v>VisaChaseTXs</v>
      </c>
      <c r="H39" s="7"/>
      <c r="I39" s="9">
        <f t="shared" si="12"/>
        <v>0</v>
      </c>
      <c r="J39" s="9">
        <f t="shared" si="13"/>
        <v>0</v>
      </c>
      <c r="K39" s="9">
        <f t="shared" si="14"/>
        <v>-1000</v>
      </c>
      <c r="L39" s="8">
        <f t="shared" si="15"/>
        <v>-1000</v>
      </c>
      <c r="M39" s="8">
        <f t="shared" si="16"/>
        <v>0</v>
      </c>
      <c r="N39" s="8">
        <f t="shared" si="17"/>
        <v>0</v>
      </c>
      <c r="P39" s="8">
        <f t="shared" si="18"/>
        <v>-1000</v>
      </c>
      <c r="Q39" s="8">
        <f t="shared" si="20"/>
        <v>-1000</v>
      </c>
      <c r="R39" s="8">
        <f t="shared" si="19"/>
        <v>1143</v>
      </c>
      <c r="S39" s="8">
        <f t="shared" si="9"/>
        <v>955</v>
      </c>
      <c r="T39" s="8">
        <f t="shared" si="21"/>
        <v>-4293.0300328731537</v>
      </c>
      <c r="U39" s="9">
        <f t="shared" si="11"/>
        <v>4293.0300328731537</v>
      </c>
      <c r="AD39">
        <v>4</v>
      </c>
      <c r="AE39">
        <v>30</v>
      </c>
    </row>
    <row r="40" spans="1:32" x14ac:dyDescent="0.2">
      <c r="A40" s="21">
        <f>output!A40</f>
        <v>45695</v>
      </c>
      <c r="B40" s="19" t="str">
        <f>output!B40</f>
        <v>TITHE.LY        TITHE.LY*</v>
      </c>
      <c r="C40" s="19">
        <f>output!C40</f>
        <v>-1.309999942779541</v>
      </c>
      <c r="D40" s="19" t="str">
        <f>output!D40</f>
        <v>Tithe</v>
      </c>
      <c r="E40" s="19" t="str">
        <f>output!E40</f>
        <v/>
      </c>
      <c r="F40" s="19" t="str">
        <f>output!F40</f>
        <v/>
      </c>
      <c r="G40" s="22" t="str">
        <f>output!G40</f>
        <v>CheckingStarOneTXs</v>
      </c>
      <c r="H40" s="7"/>
      <c r="I40" s="9">
        <f t="shared" si="12"/>
        <v>0</v>
      </c>
      <c r="J40" s="9">
        <f t="shared" si="13"/>
        <v>-1.309999942779541</v>
      </c>
      <c r="K40" s="9">
        <f t="shared" si="14"/>
        <v>0</v>
      </c>
      <c r="L40" s="8">
        <f t="shared" si="15"/>
        <v>-1.309999942779541</v>
      </c>
      <c r="M40" s="8">
        <f t="shared" si="16"/>
        <v>0</v>
      </c>
      <c r="N40" s="8">
        <f t="shared" si="17"/>
        <v>0</v>
      </c>
      <c r="P40" s="8">
        <f t="shared" si="18"/>
        <v>-1.309999942779541</v>
      </c>
      <c r="Q40" s="8">
        <f t="shared" si="20"/>
        <v>-1.309999942779541</v>
      </c>
      <c r="R40" s="8">
        <f t="shared" si="19"/>
        <v>1143</v>
      </c>
      <c r="S40" s="8">
        <f t="shared" si="9"/>
        <v>955</v>
      </c>
      <c r="T40" s="8">
        <f t="shared" si="21"/>
        <v>-4294.3400328159332</v>
      </c>
      <c r="U40" s="9">
        <f t="shared" si="11"/>
        <v>4294.3400328159332</v>
      </c>
      <c r="X40" s="4" t="s">
        <v>15</v>
      </c>
      <c r="AD40">
        <v>1</v>
      </c>
      <c r="AE40">
        <v>28</v>
      </c>
    </row>
    <row r="41" spans="1:32" x14ac:dyDescent="0.2">
      <c r="A41" s="23">
        <f>output!A41</f>
        <v>45695</v>
      </c>
      <c r="B41" s="20" t="str">
        <f>output!B41</f>
        <v>ZALES.COM/Zales Outlet</v>
      </c>
      <c r="C41" s="20">
        <f>output!C41</f>
        <v>-570.20001220703125</v>
      </c>
      <c r="D41" s="20" t="str">
        <f>output!D41</f>
        <v>Gifts/Donations</v>
      </c>
      <c r="E41" s="20" t="str">
        <f>output!E41</f>
        <v/>
      </c>
      <c r="F41" s="20" t="str">
        <f>output!F41</f>
        <v/>
      </c>
      <c r="G41" s="24" t="str">
        <f>output!G41</f>
        <v>VisaChaseTXs</v>
      </c>
      <c r="H41" s="7"/>
      <c r="I41" s="9">
        <f t="shared" si="12"/>
        <v>0</v>
      </c>
      <c r="J41" s="9">
        <f t="shared" si="13"/>
        <v>0</v>
      </c>
      <c r="K41" s="9">
        <f t="shared" si="14"/>
        <v>-570.20001220703125</v>
      </c>
      <c r="L41" s="8">
        <f t="shared" si="15"/>
        <v>-570.20001220703125</v>
      </c>
      <c r="M41" s="8">
        <f t="shared" si="16"/>
        <v>0</v>
      </c>
      <c r="N41" s="8">
        <f t="shared" si="17"/>
        <v>0</v>
      </c>
      <c r="P41" s="8">
        <f t="shared" si="18"/>
        <v>-570.20001220703125</v>
      </c>
      <c r="Q41" s="8">
        <f t="shared" si="20"/>
        <v>-570.20001220703125</v>
      </c>
      <c r="R41" s="8">
        <f t="shared" si="19"/>
        <v>1143</v>
      </c>
      <c r="S41" s="8">
        <f t="shared" si="9"/>
        <v>955</v>
      </c>
      <c r="T41" s="8">
        <f t="shared" si="21"/>
        <v>-4864.5400450229645</v>
      </c>
      <c r="U41" s="9">
        <f t="shared" si="11"/>
        <v>4864.5400450229645</v>
      </c>
      <c r="X41" s="11">
        <f>ABS(MandatoryCalcs!C45)</f>
        <v>0</v>
      </c>
    </row>
    <row r="42" spans="1:32" x14ac:dyDescent="0.2">
      <c r="A42" s="21">
        <f>output!A42</f>
        <v>45696</v>
      </c>
      <c r="B42" s="19" t="str">
        <f>output!B42</f>
        <v>CHEVRON 0205653 SILVER SPRING NV Card #:0154</v>
      </c>
      <c r="C42" s="19">
        <f>output!C42</f>
        <v>-23.090000152587891</v>
      </c>
      <c r="D42" s="19" t="str">
        <f>output!D42</f>
        <v>Gas</v>
      </c>
      <c r="E42" s="19" t="str">
        <f>output!E42</f>
        <v/>
      </c>
      <c r="F42" s="19" t="str">
        <f>output!F42</f>
        <v/>
      </c>
      <c r="G42" s="22" t="str">
        <f>output!G42</f>
        <v>CheckingStarOneTXs</v>
      </c>
      <c r="H42" s="7"/>
      <c r="I42" s="9">
        <f t="shared" si="12"/>
        <v>0</v>
      </c>
      <c r="J42" s="9">
        <f t="shared" si="13"/>
        <v>-23.090000152587891</v>
      </c>
      <c r="K42" s="9">
        <f t="shared" si="14"/>
        <v>0</v>
      </c>
      <c r="L42" s="8">
        <f t="shared" si="15"/>
        <v>-23.090000152587891</v>
      </c>
      <c r="M42" s="8">
        <f t="shared" si="16"/>
        <v>0</v>
      </c>
      <c r="N42" s="8">
        <f t="shared" si="17"/>
        <v>0</v>
      </c>
      <c r="P42" s="8">
        <f t="shared" si="18"/>
        <v>-23.090000152587891</v>
      </c>
      <c r="Q42" s="8">
        <f t="shared" si="20"/>
        <v>-23.090000152587891</v>
      </c>
      <c r="R42" s="8">
        <f t="shared" si="19"/>
        <v>1144</v>
      </c>
      <c r="S42" s="8">
        <f t="shared" si="9"/>
        <v>956</v>
      </c>
      <c r="T42" s="8">
        <f t="shared" si="21"/>
        <v>-4887.6300451755524</v>
      </c>
      <c r="U42" s="9">
        <f t="shared" si="11"/>
        <v>4887.6300451755524</v>
      </c>
    </row>
    <row r="43" spans="1:32" x14ac:dyDescent="0.2">
      <c r="A43" s="23">
        <f>output!A43</f>
        <v>45696</v>
      </c>
      <c r="B43" s="20" t="str">
        <f>output!B43</f>
        <v>DMV-44 775-684-4513 NV Card #:0154</v>
      </c>
      <c r="C43" s="20">
        <f>output!C43</f>
        <v>-41.25</v>
      </c>
      <c r="D43" s="20" t="str">
        <f>output!D43</f>
        <v>Transportation/Auto</v>
      </c>
      <c r="E43" s="20" t="str">
        <f>output!E43</f>
        <v/>
      </c>
      <c r="F43" s="20" t="str">
        <f>output!F43</f>
        <v/>
      </c>
      <c r="G43" s="24" t="str">
        <f>output!G43</f>
        <v>CheckingStarOneTXs</v>
      </c>
      <c r="H43" s="7"/>
      <c r="I43" s="9">
        <f t="shared" si="12"/>
        <v>0</v>
      </c>
      <c r="J43" s="9">
        <f t="shared" si="13"/>
        <v>-41.25</v>
      </c>
      <c r="K43" s="9">
        <f t="shared" si="14"/>
        <v>0</v>
      </c>
      <c r="L43" s="8">
        <f t="shared" si="15"/>
        <v>-41.25</v>
      </c>
      <c r="M43" s="8">
        <f t="shared" si="16"/>
        <v>0</v>
      </c>
      <c r="N43" s="8">
        <f t="shared" si="17"/>
        <v>0</v>
      </c>
      <c r="P43" s="8">
        <f t="shared" si="18"/>
        <v>-41.25</v>
      </c>
      <c r="Q43" s="8">
        <f t="shared" si="20"/>
        <v>-41.25</v>
      </c>
      <c r="R43" s="8">
        <f t="shared" si="19"/>
        <v>1144</v>
      </c>
      <c r="S43" s="8">
        <f t="shared" si="9"/>
        <v>956</v>
      </c>
      <c r="T43" s="8">
        <f t="shared" ref="T43:T106" si="22">T42+Q43</f>
        <v>-4928.8800451755524</v>
      </c>
      <c r="U43" s="9">
        <f t="shared" si="11"/>
        <v>4928.8800451755524</v>
      </c>
    </row>
    <row r="44" spans="1:32" x14ac:dyDescent="0.2">
      <c r="A44" s="21">
        <f>output!A44</f>
        <v>45696</v>
      </c>
      <c r="B44" s="19" t="str">
        <f>output!B44</f>
        <v>GOLDEN GATE YER YERINGTON Card #:0154</v>
      </c>
      <c r="C44" s="19">
        <f>output!C44</f>
        <v>-29.979999542236328</v>
      </c>
      <c r="D44" s="19" t="str">
        <f>output!D44</f>
        <v>Gas</v>
      </c>
      <c r="E44" s="19" t="str">
        <f>output!E44</f>
        <v/>
      </c>
      <c r="F44" s="19" t="str">
        <f>output!F44</f>
        <v/>
      </c>
      <c r="G44" s="22" t="str">
        <f>output!G44</f>
        <v>CheckingStarOneTXs</v>
      </c>
      <c r="H44" s="7"/>
      <c r="I44" s="9">
        <f t="shared" si="12"/>
        <v>0</v>
      </c>
      <c r="J44" s="9">
        <f t="shared" si="13"/>
        <v>-29.979999542236328</v>
      </c>
      <c r="K44" s="9">
        <f t="shared" si="14"/>
        <v>0</v>
      </c>
      <c r="L44" s="8">
        <f t="shared" si="15"/>
        <v>-29.979999542236328</v>
      </c>
      <c r="M44" s="8">
        <f t="shared" si="16"/>
        <v>0</v>
      </c>
      <c r="N44" s="8">
        <f t="shared" si="17"/>
        <v>0</v>
      </c>
      <c r="P44" s="8">
        <f t="shared" si="18"/>
        <v>-29.979999542236328</v>
      </c>
      <c r="Q44" s="8">
        <f t="shared" si="20"/>
        <v>-29.979999542236328</v>
      </c>
      <c r="R44" s="8">
        <f t="shared" si="19"/>
        <v>1144</v>
      </c>
      <c r="S44" s="8">
        <f t="shared" si="9"/>
        <v>956</v>
      </c>
      <c r="T44" s="8">
        <f t="shared" si="22"/>
        <v>-4958.8600447177887</v>
      </c>
      <c r="U44" s="9">
        <f t="shared" si="11"/>
        <v>4958.8600447177887</v>
      </c>
    </row>
    <row r="45" spans="1:32" x14ac:dyDescent="0.2">
      <c r="A45" s="23">
        <f>output!A45</f>
        <v>45696</v>
      </c>
      <c r="B45" s="20" t="str">
        <f>output!B45</f>
        <v>GOLDEN GATE YER YERINGTON Card #:0154</v>
      </c>
      <c r="C45" s="20">
        <f>output!C45</f>
        <v>-6.4200000762939453</v>
      </c>
      <c r="D45" s="20" t="str">
        <f>output!D45</f>
        <v>Gas</v>
      </c>
      <c r="E45" s="20" t="str">
        <f>output!E45</f>
        <v/>
      </c>
      <c r="F45" s="20" t="str">
        <f>output!F45</f>
        <v/>
      </c>
      <c r="G45" s="24" t="str">
        <f>output!G45</f>
        <v>CheckingStarOneTXs</v>
      </c>
      <c r="H45" s="7"/>
      <c r="I45" s="9">
        <f t="shared" si="12"/>
        <v>0</v>
      </c>
      <c r="J45" s="9">
        <f t="shared" si="13"/>
        <v>-6.4200000762939453</v>
      </c>
      <c r="K45" s="9">
        <f t="shared" si="14"/>
        <v>0</v>
      </c>
      <c r="L45" s="8">
        <f t="shared" si="15"/>
        <v>-6.4200000762939453</v>
      </c>
      <c r="M45" s="8">
        <f t="shared" si="16"/>
        <v>0</v>
      </c>
      <c r="N45" s="8">
        <f t="shared" si="17"/>
        <v>0</v>
      </c>
      <c r="P45" s="8">
        <f t="shared" si="18"/>
        <v>-6.4200000762939453</v>
      </c>
      <c r="Q45" s="8">
        <f t="shared" si="20"/>
        <v>-6.4200000762939453</v>
      </c>
      <c r="R45" s="8">
        <f t="shared" si="19"/>
        <v>1144</v>
      </c>
      <c r="S45" s="8">
        <f t="shared" si="9"/>
        <v>956</v>
      </c>
      <c r="T45" s="8">
        <f t="shared" si="22"/>
        <v>-4965.2800447940826</v>
      </c>
      <c r="U45" s="9">
        <f t="shared" si="11"/>
        <v>4965.2800447940826</v>
      </c>
    </row>
    <row r="46" spans="1:32" x14ac:dyDescent="0.2">
      <c r="A46" s="21">
        <f>output!A46</f>
        <v>45696</v>
      </c>
      <c r="B46" s="19" t="str">
        <f>output!B46</f>
        <v>ONLINE BILL PAY</v>
      </c>
      <c r="C46" s="19">
        <f>output!C46</f>
        <v>-250</v>
      </c>
      <c r="D46" s="19" t="str">
        <f>output!D46</f>
        <v>Doctor/Hospital</v>
      </c>
      <c r="E46" s="19" t="str">
        <f>output!E46</f>
        <v/>
      </c>
      <c r="F46" s="19" t="str">
        <f>output!F46</f>
        <v/>
      </c>
      <c r="G46" s="22" t="str">
        <f>output!G46</f>
        <v>VisaChaseTXs</v>
      </c>
      <c r="H46" s="7"/>
      <c r="I46" s="9">
        <f t="shared" si="12"/>
        <v>0</v>
      </c>
      <c r="J46" s="9">
        <f t="shared" si="13"/>
        <v>0</v>
      </c>
      <c r="K46" s="9">
        <f t="shared" si="14"/>
        <v>-250</v>
      </c>
      <c r="L46" s="8">
        <f t="shared" si="15"/>
        <v>-250</v>
      </c>
      <c r="M46" s="8">
        <f t="shared" si="16"/>
        <v>0</v>
      </c>
      <c r="N46" s="8">
        <f t="shared" si="17"/>
        <v>0</v>
      </c>
      <c r="P46" s="8">
        <f t="shared" si="18"/>
        <v>-250</v>
      </c>
      <c r="Q46" s="8">
        <f t="shared" si="20"/>
        <v>-250</v>
      </c>
      <c r="R46" s="8">
        <f t="shared" si="19"/>
        <v>1144</v>
      </c>
      <c r="S46" s="8">
        <f t="shared" si="9"/>
        <v>956</v>
      </c>
      <c r="T46" s="8">
        <f t="shared" si="22"/>
        <v>-5215.2800447940826</v>
      </c>
      <c r="U46" s="9">
        <f t="shared" si="11"/>
        <v>5215.2800447940826</v>
      </c>
    </row>
    <row r="47" spans="1:32" x14ac:dyDescent="0.2">
      <c r="A47" s="23">
        <f>output!A47</f>
        <v>45696</v>
      </c>
      <c r="B47" s="20" t="str">
        <f>output!B47</f>
        <v>SMITHS FO 2200 HWY. DAYTON Card #:0154</v>
      </c>
      <c r="C47" s="20">
        <f>output!C47</f>
        <v>-82.290000915527344</v>
      </c>
      <c r="D47" s="20" t="str">
        <f>output!D47</f>
        <v>Food/Groceries</v>
      </c>
      <c r="E47" s="20" t="str">
        <f>output!E47</f>
        <v/>
      </c>
      <c r="F47" s="20" t="str">
        <f>output!F47</f>
        <v>M</v>
      </c>
      <c r="G47" s="24" t="str">
        <f>output!G47</f>
        <v>CheckingStarOneTXs</v>
      </c>
      <c r="H47" s="7"/>
      <c r="I47" s="9">
        <f t="shared" si="12"/>
        <v>-82.290000915527344</v>
      </c>
      <c r="J47" s="9">
        <f t="shared" si="13"/>
        <v>-82.290000915527344</v>
      </c>
      <c r="K47" s="9">
        <f t="shared" si="14"/>
        <v>0</v>
      </c>
      <c r="L47" s="8">
        <f t="shared" si="15"/>
        <v>0</v>
      </c>
      <c r="M47" s="8">
        <f t="shared" si="16"/>
        <v>0</v>
      </c>
      <c r="N47" s="8">
        <f t="shared" si="17"/>
        <v>0</v>
      </c>
      <c r="P47" s="8">
        <f t="shared" si="18"/>
        <v>-82.290000915527344</v>
      </c>
      <c r="Q47" s="8">
        <f t="shared" si="20"/>
        <v>-82.290000915527344</v>
      </c>
      <c r="R47" s="8">
        <f t="shared" si="19"/>
        <v>1144</v>
      </c>
      <c r="S47" s="8">
        <f t="shared" si="9"/>
        <v>956</v>
      </c>
      <c r="T47" s="8">
        <f t="shared" si="22"/>
        <v>-5297.57004570961</v>
      </c>
      <c r="U47" s="9">
        <f t="shared" si="11"/>
        <v>5297.57004570961</v>
      </c>
    </row>
    <row r="48" spans="1:32" x14ac:dyDescent="0.2">
      <c r="A48" s="21">
        <f>output!A48</f>
        <v>45696</v>
      </c>
      <c r="B48" s="19" t="str">
        <f>output!B48</f>
        <v>Vinos Pizza McCarran NV Card #:0154</v>
      </c>
      <c r="C48" s="19">
        <f>output!C48</f>
        <v>-7.4600000381469727</v>
      </c>
      <c r="D48" s="19" t="str">
        <f>output!D48</f>
        <v>DiningOut</v>
      </c>
      <c r="E48" s="19" t="str">
        <f>output!E48</f>
        <v/>
      </c>
      <c r="F48" s="19" t="str">
        <f>output!F48</f>
        <v/>
      </c>
      <c r="G48" s="22" t="str">
        <f>output!G48</f>
        <v>CheckingStarOneTXs</v>
      </c>
      <c r="H48" s="7"/>
      <c r="I48" s="9">
        <f t="shared" si="12"/>
        <v>0</v>
      </c>
      <c r="J48" s="9">
        <f t="shared" si="13"/>
        <v>-7.4600000381469727</v>
      </c>
      <c r="K48" s="9">
        <f t="shared" si="14"/>
        <v>0</v>
      </c>
      <c r="L48" s="8">
        <f t="shared" si="15"/>
        <v>-7.4600000381469727</v>
      </c>
      <c r="M48" s="8">
        <f t="shared" si="16"/>
        <v>0</v>
      </c>
      <c r="N48" s="8">
        <f t="shared" si="17"/>
        <v>0</v>
      </c>
      <c r="P48" s="8">
        <f t="shared" si="18"/>
        <v>-7.4600000381469727</v>
      </c>
      <c r="Q48" s="8">
        <f t="shared" si="20"/>
        <v>-7.4600000381469727</v>
      </c>
      <c r="R48" s="8">
        <f t="shared" si="19"/>
        <v>1144</v>
      </c>
      <c r="S48" s="8">
        <f t="shared" si="9"/>
        <v>956</v>
      </c>
      <c r="T48" s="8">
        <f t="shared" si="22"/>
        <v>-5305.030045747757</v>
      </c>
      <c r="U48" s="9">
        <f t="shared" si="11"/>
        <v>5305.030045747757</v>
      </c>
    </row>
    <row r="49" spans="1:21" x14ac:dyDescent="0.2">
      <c r="A49" s="23">
        <f>output!A49</f>
        <v>45696</v>
      </c>
      <c r="B49" s="20" t="str">
        <f>output!B49</f>
        <v>YAHOO  *Mail Plus</v>
      </c>
      <c r="C49" s="20">
        <f>output!C49</f>
        <v>-5</v>
      </c>
      <c r="D49" s="20" t="str">
        <f>output!D49</f>
        <v>Internet Service</v>
      </c>
      <c r="E49" s="20" t="str">
        <f>output!E49</f>
        <v/>
      </c>
      <c r="F49" s="20" t="str">
        <f>output!F49</f>
        <v/>
      </c>
      <c r="G49" s="24" t="str">
        <f>output!G49</f>
        <v>VisaChaseTXs</v>
      </c>
      <c r="H49" s="7"/>
      <c r="I49" s="9">
        <f t="shared" si="12"/>
        <v>0</v>
      </c>
      <c r="J49" s="9">
        <f t="shared" si="13"/>
        <v>0</v>
      </c>
      <c r="K49" s="9">
        <f t="shared" si="14"/>
        <v>-5</v>
      </c>
      <c r="L49" s="8">
        <f t="shared" si="15"/>
        <v>-5</v>
      </c>
      <c r="M49" s="8">
        <f t="shared" si="16"/>
        <v>0</v>
      </c>
      <c r="N49" s="8">
        <f t="shared" si="17"/>
        <v>0</v>
      </c>
      <c r="P49" s="8">
        <f t="shared" si="18"/>
        <v>-5</v>
      </c>
      <c r="Q49" s="8">
        <f t="shared" si="20"/>
        <v>-5</v>
      </c>
      <c r="R49" s="8">
        <f t="shared" si="19"/>
        <v>1144</v>
      </c>
      <c r="S49" s="8">
        <f t="shared" si="9"/>
        <v>956</v>
      </c>
      <c r="T49" s="8">
        <f t="shared" si="22"/>
        <v>-5310.030045747757</v>
      </c>
      <c r="U49" s="9">
        <f t="shared" si="11"/>
        <v>5310.030045747757</v>
      </c>
    </row>
    <row r="50" spans="1:21" x14ac:dyDescent="0.2">
      <c r="A50" s="21">
        <f>output!A50</f>
        <v>45697</v>
      </c>
      <c r="B50" s="19" t="str">
        <f>output!B50</f>
        <v>BANNER HEALTH ONLINE</v>
      </c>
      <c r="C50" s="19">
        <f>output!C50</f>
        <v>-20.239999771118164</v>
      </c>
      <c r="D50" s="19" t="str">
        <f>output!D50</f>
        <v>Doctor/Hospital</v>
      </c>
      <c r="E50" s="19" t="str">
        <f>output!E50</f>
        <v/>
      </c>
      <c r="F50" s="19" t="str">
        <f>output!F50</f>
        <v/>
      </c>
      <c r="G50" s="22" t="str">
        <f>output!G50</f>
        <v>VisaChaseTXs</v>
      </c>
      <c r="H50" s="7"/>
      <c r="I50" s="9">
        <f t="shared" si="12"/>
        <v>0</v>
      </c>
      <c r="J50" s="9">
        <f t="shared" si="13"/>
        <v>0</v>
      </c>
      <c r="K50" s="9">
        <f t="shared" si="14"/>
        <v>-20.239999771118164</v>
      </c>
      <c r="L50" s="8">
        <f t="shared" si="15"/>
        <v>-20.239999771118164</v>
      </c>
      <c r="M50" s="8">
        <f t="shared" si="16"/>
        <v>0</v>
      </c>
      <c r="N50" s="8">
        <f t="shared" si="17"/>
        <v>0</v>
      </c>
      <c r="P50" s="8">
        <f t="shared" si="18"/>
        <v>-20.239999771118164</v>
      </c>
      <c r="Q50" s="8">
        <f t="shared" si="20"/>
        <v>-20.239999771118164</v>
      </c>
      <c r="R50" s="8">
        <f t="shared" si="19"/>
        <v>1145</v>
      </c>
      <c r="S50" s="8">
        <f t="shared" si="9"/>
        <v>957</v>
      </c>
      <c r="T50" s="8">
        <f t="shared" si="22"/>
        <v>-5330.2700455188751</v>
      </c>
      <c r="U50" s="9">
        <f t="shared" si="11"/>
        <v>5330.2700455188751</v>
      </c>
    </row>
    <row r="51" spans="1:21" x14ac:dyDescent="0.2">
      <c r="A51" s="23">
        <f>output!A51</f>
        <v>45697</v>
      </c>
      <c r="B51" s="20" t="str">
        <f>output!B51</f>
        <v>CALVINKLEIN.COM</v>
      </c>
      <c r="C51" s="20">
        <f>output!C51</f>
        <v>-42.509998321533203</v>
      </c>
      <c r="D51" s="20" t="str">
        <f>output!D51</f>
        <v>clothing</v>
      </c>
      <c r="E51" s="20" t="str">
        <f>output!E51</f>
        <v/>
      </c>
      <c r="F51" s="20" t="str">
        <f>output!F51</f>
        <v/>
      </c>
      <c r="G51" s="24" t="str">
        <f>output!G51</f>
        <v>VisaChaseTXs</v>
      </c>
      <c r="H51" s="7"/>
      <c r="I51" s="9">
        <f t="shared" si="12"/>
        <v>0</v>
      </c>
      <c r="J51" s="9">
        <f t="shared" si="13"/>
        <v>0</v>
      </c>
      <c r="K51" s="9">
        <f t="shared" si="14"/>
        <v>-42.509998321533203</v>
      </c>
      <c r="L51" s="8">
        <f t="shared" si="15"/>
        <v>-42.509998321533203</v>
      </c>
      <c r="M51" s="8">
        <f t="shared" si="16"/>
        <v>0</v>
      </c>
      <c r="N51" s="8">
        <f t="shared" si="17"/>
        <v>0</v>
      </c>
      <c r="P51" s="8">
        <f t="shared" si="18"/>
        <v>-42.509998321533203</v>
      </c>
      <c r="Q51" s="8">
        <f t="shared" si="20"/>
        <v>-42.509998321533203</v>
      </c>
      <c r="R51" s="8">
        <f t="shared" si="19"/>
        <v>1145</v>
      </c>
      <c r="S51" s="8">
        <f t="shared" si="9"/>
        <v>957</v>
      </c>
      <c r="T51" s="8">
        <f t="shared" si="22"/>
        <v>-5372.7800438404083</v>
      </c>
      <c r="U51" s="9">
        <f t="shared" si="11"/>
        <v>5372.7800438404083</v>
      </c>
    </row>
    <row r="52" spans="1:21" x14ac:dyDescent="0.2">
      <c r="A52" s="21">
        <f>output!A52</f>
        <v>45698</v>
      </c>
      <c r="B52" s="19" t="str">
        <f>output!B52</f>
        <v>24 SEVEN SILVER SPGS NV Card #:0154</v>
      </c>
      <c r="C52" s="19">
        <f>output!C52</f>
        <v>-3.3900001049041748</v>
      </c>
      <c r="D52" s="19" t="str">
        <f>output!D52</f>
        <v>Gas</v>
      </c>
      <c r="E52" s="19" t="str">
        <f>output!E52</f>
        <v/>
      </c>
      <c r="F52" s="19" t="str">
        <f>output!F52</f>
        <v/>
      </c>
      <c r="G52" s="22" t="str">
        <f>output!G52</f>
        <v>CheckingStarOneTXs</v>
      </c>
      <c r="H52" s="7"/>
      <c r="I52" s="9">
        <f t="shared" si="12"/>
        <v>0</v>
      </c>
      <c r="J52" s="9">
        <f t="shared" si="13"/>
        <v>-3.3900001049041748</v>
      </c>
      <c r="K52" s="9">
        <f t="shared" si="14"/>
        <v>0</v>
      </c>
      <c r="L52" s="8">
        <f t="shared" si="15"/>
        <v>-3.3900001049041748</v>
      </c>
      <c r="M52" s="8">
        <f t="shared" si="16"/>
        <v>0</v>
      </c>
      <c r="N52" s="8">
        <f t="shared" si="17"/>
        <v>0</v>
      </c>
      <c r="P52" s="8">
        <f t="shared" si="18"/>
        <v>-3.3900001049041748</v>
      </c>
      <c r="Q52" s="8">
        <f t="shared" si="20"/>
        <v>-3.3900001049041748</v>
      </c>
      <c r="R52" s="8">
        <f t="shared" si="19"/>
        <v>1146</v>
      </c>
      <c r="S52" s="8">
        <f t="shared" si="9"/>
        <v>958</v>
      </c>
      <c r="T52" s="8">
        <f t="shared" si="22"/>
        <v>-5376.1700439453125</v>
      </c>
      <c r="U52" s="9">
        <f t="shared" si="11"/>
        <v>5376.1700439453125</v>
      </c>
    </row>
    <row r="53" spans="1:21" x14ac:dyDescent="0.2">
      <c r="A53" s="23">
        <f>output!A53</f>
        <v>45698</v>
      </c>
      <c r="B53" s="20" t="str">
        <f>output!B53</f>
        <v>7-ELEVEN Reno Card #:0154</v>
      </c>
      <c r="C53" s="20">
        <f>output!C53</f>
        <v>-38.159999847412109</v>
      </c>
      <c r="D53" s="20" t="str">
        <f>output!D53</f>
        <v>Food/Groceries</v>
      </c>
      <c r="E53" s="20" t="str">
        <f>output!E53</f>
        <v/>
      </c>
      <c r="F53" s="20" t="str">
        <f>output!F53</f>
        <v/>
      </c>
      <c r="G53" s="24" t="str">
        <f>output!G53</f>
        <v>CheckingStarOneTXs</v>
      </c>
      <c r="H53" s="7"/>
      <c r="I53" s="9">
        <f t="shared" si="12"/>
        <v>0</v>
      </c>
      <c r="J53" s="9">
        <f t="shared" si="13"/>
        <v>-38.159999847412109</v>
      </c>
      <c r="K53" s="9">
        <f t="shared" si="14"/>
        <v>0</v>
      </c>
      <c r="L53" s="8">
        <f t="shared" si="15"/>
        <v>-38.159999847412109</v>
      </c>
      <c r="M53" s="8">
        <f t="shared" si="16"/>
        <v>0</v>
      </c>
      <c r="N53" s="8">
        <f t="shared" si="17"/>
        <v>0</v>
      </c>
      <c r="P53" s="8">
        <f t="shared" si="18"/>
        <v>-38.159999847412109</v>
      </c>
      <c r="Q53" s="8">
        <f t="shared" si="20"/>
        <v>-38.159999847412109</v>
      </c>
      <c r="R53" s="8">
        <f t="shared" si="19"/>
        <v>1146</v>
      </c>
      <c r="S53" s="8">
        <f t="shared" si="9"/>
        <v>958</v>
      </c>
      <c r="T53" s="8">
        <f t="shared" si="22"/>
        <v>-5414.3300437927246</v>
      </c>
      <c r="U53" s="9">
        <f t="shared" si="11"/>
        <v>5414.3300437927246</v>
      </c>
    </row>
    <row r="54" spans="1:21" x14ac:dyDescent="0.2">
      <c r="A54" s="21">
        <f>output!A54</f>
        <v>45698</v>
      </c>
      <c r="B54" s="19" t="str">
        <f>output!B54</f>
        <v>7-ELEVEN Reno Card #:0154</v>
      </c>
      <c r="C54" s="19">
        <f>output!C54</f>
        <v>-32.470001220703125</v>
      </c>
      <c r="D54" s="19" t="str">
        <f>output!D54</f>
        <v>Food/Groceries</v>
      </c>
      <c r="E54" s="19" t="str">
        <f>output!E54</f>
        <v/>
      </c>
      <c r="F54" s="19" t="str">
        <f>output!F54</f>
        <v/>
      </c>
      <c r="G54" s="22" t="str">
        <f>output!G54</f>
        <v>CheckingStarOneTXs</v>
      </c>
      <c r="H54" s="7"/>
      <c r="I54" s="9">
        <f t="shared" si="12"/>
        <v>0</v>
      </c>
      <c r="J54" s="9">
        <f t="shared" si="13"/>
        <v>-32.470001220703125</v>
      </c>
      <c r="K54" s="9">
        <f t="shared" si="14"/>
        <v>0</v>
      </c>
      <c r="L54" s="8">
        <f t="shared" si="15"/>
        <v>-32.470001220703125</v>
      </c>
      <c r="M54" s="8">
        <f t="shared" si="16"/>
        <v>0</v>
      </c>
      <c r="N54" s="8">
        <f t="shared" si="17"/>
        <v>0</v>
      </c>
      <c r="P54" s="8">
        <f t="shared" si="18"/>
        <v>-32.470001220703125</v>
      </c>
      <c r="Q54" s="8">
        <f t="shared" si="20"/>
        <v>-32.470001220703125</v>
      </c>
      <c r="R54" s="8">
        <f t="shared" si="19"/>
        <v>1146</v>
      </c>
      <c r="S54" s="8">
        <f t="shared" si="9"/>
        <v>958</v>
      </c>
      <c r="T54" s="8">
        <f t="shared" si="22"/>
        <v>-5446.8000450134277</v>
      </c>
      <c r="U54" s="9">
        <f t="shared" si="11"/>
        <v>5446.8000450134277</v>
      </c>
    </row>
    <row r="55" spans="1:21" x14ac:dyDescent="0.2">
      <c r="A55" s="23">
        <f>output!A55</f>
        <v>45698</v>
      </c>
      <c r="B55" s="20" t="str">
        <f>output!B55</f>
        <v>7-ELEVEN Reno Card #:0154</v>
      </c>
      <c r="C55" s="20">
        <f>output!C55</f>
        <v>-3.3900001049041748</v>
      </c>
      <c r="D55" s="20" t="str">
        <f>output!D55</f>
        <v>Food/Groceries</v>
      </c>
      <c r="E55" s="20" t="str">
        <f>output!E55</f>
        <v/>
      </c>
      <c r="F55" s="20" t="str">
        <f>output!F55</f>
        <v/>
      </c>
      <c r="G55" s="24" t="str">
        <f>output!G55</f>
        <v>CheckingStarOneTXs</v>
      </c>
      <c r="H55" s="7"/>
      <c r="I55" s="9">
        <f t="shared" si="12"/>
        <v>0</v>
      </c>
      <c r="J55" s="9">
        <f t="shared" si="13"/>
        <v>-3.3900001049041748</v>
      </c>
      <c r="K55" s="9">
        <f t="shared" si="14"/>
        <v>0</v>
      </c>
      <c r="L55" s="8">
        <f t="shared" si="15"/>
        <v>-3.3900001049041748</v>
      </c>
      <c r="M55" s="8">
        <f t="shared" si="16"/>
        <v>0</v>
      </c>
      <c r="N55" s="8">
        <f t="shared" si="17"/>
        <v>0</v>
      </c>
      <c r="P55" s="8">
        <f t="shared" si="18"/>
        <v>-3.3900001049041748</v>
      </c>
      <c r="Q55" s="8">
        <f t="shared" si="20"/>
        <v>-3.3900001049041748</v>
      </c>
      <c r="R55" s="8">
        <f t="shared" si="19"/>
        <v>1146</v>
      </c>
      <c r="S55" s="8">
        <f t="shared" si="9"/>
        <v>958</v>
      </c>
      <c r="T55" s="8">
        <f t="shared" si="22"/>
        <v>-5450.1900451183319</v>
      </c>
      <c r="U55" s="9">
        <f t="shared" si="11"/>
        <v>5450.1900451183319</v>
      </c>
    </row>
    <row r="56" spans="1:21" x14ac:dyDescent="0.2">
      <c r="A56" s="21">
        <f>output!A56</f>
        <v>45698</v>
      </c>
      <c r="B56" s="19" t="str">
        <f>output!B56</f>
        <v>ARBYS 8969 FALLON NV Card #:0154</v>
      </c>
      <c r="C56" s="19">
        <f>output!C56</f>
        <v>-14.729999542236328</v>
      </c>
      <c r="D56" s="19" t="str">
        <f>output!D56</f>
        <v>DiningOut</v>
      </c>
      <c r="E56" s="19" t="str">
        <f>output!E56</f>
        <v/>
      </c>
      <c r="F56" s="19" t="str">
        <f>output!F56</f>
        <v/>
      </c>
      <c r="G56" s="22" t="str">
        <f>output!G56</f>
        <v>CheckingStarOneTXs</v>
      </c>
      <c r="H56" s="7"/>
      <c r="I56" s="9">
        <f t="shared" si="12"/>
        <v>0</v>
      </c>
      <c r="J56" s="9">
        <f t="shared" si="13"/>
        <v>-14.729999542236328</v>
      </c>
      <c r="K56" s="9">
        <f t="shared" si="14"/>
        <v>0</v>
      </c>
      <c r="L56" s="8">
        <f t="shared" si="15"/>
        <v>-14.729999542236328</v>
      </c>
      <c r="M56" s="8">
        <f t="shared" si="16"/>
        <v>0</v>
      </c>
      <c r="N56" s="8">
        <f t="shared" si="17"/>
        <v>0</v>
      </c>
      <c r="P56" s="8">
        <f t="shared" si="18"/>
        <v>-14.729999542236328</v>
      </c>
      <c r="Q56" s="8">
        <f t="shared" si="20"/>
        <v>-14.729999542236328</v>
      </c>
      <c r="R56" s="8">
        <f t="shared" si="19"/>
        <v>1146</v>
      </c>
      <c r="S56" s="8">
        <f t="shared" si="9"/>
        <v>958</v>
      </c>
      <c r="T56" s="8">
        <f t="shared" si="22"/>
        <v>-5464.9200446605682</v>
      </c>
      <c r="U56" s="9">
        <f t="shared" si="11"/>
        <v>5464.9200446605682</v>
      </c>
    </row>
    <row r="57" spans="1:21" x14ac:dyDescent="0.2">
      <c r="A57" s="23">
        <f>output!A57</f>
        <v>45698</v>
      </c>
      <c r="B57" s="20" t="str">
        <f>output!B57</f>
        <v>Coinbase.com    NLWLL227</v>
      </c>
      <c r="C57" s="20">
        <f>output!C57</f>
        <v>1151.9000244140625</v>
      </c>
      <c r="D57" s="20" t="str">
        <f>output!D57</f>
        <v>Transfer</v>
      </c>
      <c r="E57" s="20" t="str">
        <f>output!E57</f>
        <v/>
      </c>
      <c r="F57" s="20" t="str">
        <f>output!F57</f>
        <v/>
      </c>
      <c r="G57" s="24" t="str">
        <f>output!G57</f>
        <v>CheckingStarOneTXs</v>
      </c>
      <c r="H57" s="7"/>
      <c r="I57" s="9">
        <f t="shared" si="12"/>
        <v>0</v>
      </c>
      <c r="J57" s="9">
        <f t="shared" si="13"/>
        <v>1151.9000244140625</v>
      </c>
      <c r="K57" s="9">
        <f t="shared" si="14"/>
        <v>0</v>
      </c>
      <c r="L57" s="8">
        <f t="shared" si="15"/>
        <v>0</v>
      </c>
      <c r="M57" s="8">
        <f t="shared" si="16"/>
        <v>0</v>
      </c>
      <c r="N57" s="8">
        <f t="shared" si="17"/>
        <v>0</v>
      </c>
      <c r="P57" s="8">
        <f t="shared" si="18"/>
        <v>0</v>
      </c>
      <c r="Q57" s="8">
        <f t="shared" si="20"/>
        <v>0</v>
      </c>
      <c r="R57" s="8">
        <f t="shared" si="19"/>
        <v>1146</v>
      </c>
      <c r="S57" s="8">
        <f t="shared" si="9"/>
        <v>958</v>
      </c>
      <c r="T57" s="8">
        <f t="shared" si="22"/>
        <v>-5464.9200446605682</v>
      </c>
      <c r="U57" s="9">
        <f t="shared" si="11"/>
        <v>5464.9200446605682</v>
      </c>
    </row>
    <row r="58" spans="1:21" x14ac:dyDescent="0.2">
      <c r="A58" s="21">
        <f>output!A58</f>
        <v>45698</v>
      </c>
      <c r="B58" s="19" t="str">
        <f>output!B58</f>
        <v>DOLLAR GENERAL # DG SILVER SPRING NV Card #:0154</v>
      </c>
      <c r="C58" s="19">
        <f>output!C58</f>
        <v>-3.5</v>
      </c>
      <c r="D58" s="19" t="str">
        <f>output!D58</f>
        <v>Food/Groceries</v>
      </c>
      <c r="E58" s="19" t="str">
        <f>output!E58</f>
        <v/>
      </c>
      <c r="F58" s="19" t="str">
        <f>output!F58</f>
        <v/>
      </c>
      <c r="G58" s="22" t="str">
        <f>output!G58</f>
        <v>CheckingStarOneTXs</v>
      </c>
      <c r="H58" s="7"/>
      <c r="I58" s="9">
        <f t="shared" si="12"/>
        <v>0</v>
      </c>
      <c r="J58" s="9">
        <f t="shared" si="13"/>
        <v>-3.5</v>
      </c>
      <c r="K58" s="9">
        <f t="shared" si="14"/>
        <v>0</v>
      </c>
      <c r="L58" s="8">
        <f t="shared" si="15"/>
        <v>-3.5</v>
      </c>
      <c r="M58" s="8">
        <f t="shared" si="16"/>
        <v>0</v>
      </c>
      <c r="N58" s="8">
        <f t="shared" si="17"/>
        <v>0</v>
      </c>
      <c r="P58" s="8">
        <f t="shared" si="18"/>
        <v>-3.5</v>
      </c>
      <c r="Q58" s="8">
        <f t="shared" si="20"/>
        <v>-3.5</v>
      </c>
      <c r="R58" s="8">
        <f t="shared" si="19"/>
        <v>1146</v>
      </c>
      <c r="S58" s="8">
        <f t="shared" si="9"/>
        <v>958</v>
      </c>
      <c r="T58" s="8">
        <f t="shared" si="22"/>
        <v>-5468.4200446605682</v>
      </c>
      <c r="U58" s="9">
        <f t="shared" si="11"/>
        <v>5468.4200446605682</v>
      </c>
    </row>
    <row r="59" spans="1:21" x14ac:dyDescent="0.2">
      <c r="A59" s="23">
        <f>output!A59</f>
        <v>45698</v>
      </c>
      <c r="B59" s="20" t="str">
        <f>output!B59</f>
        <v xml:space="preserve">DoorDash  Inc.  DoorDash </v>
      </c>
      <c r="C59" s="20">
        <f>output!C59</f>
        <v>111.47000122070312</v>
      </c>
      <c r="D59" s="20" t="str">
        <f>output!D59</f>
        <v>Income</v>
      </c>
      <c r="E59" s="20" t="str">
        <f>output!E59</f>
        <v/>
      </c>
      <c r="F59" s="20" t="str">
        <f>output!F59</f>
        <v/>
      </c>
      <c r="G59" s="24" t="str">
        <f>output!G59</f>
        <v>CheckingStarOneTXs</v>
      </c>
      <c r="H59" s="7"/>
      <c r="I59" s="9">
        <f t="shared" si="12"/>
        <v>0</v>
      </c>
      <c r="J59" s="9">
        <f t="shared" si="13"/>
        <v>111.47000122070312</v>
      </c>
      <c r="K59" s="9">
        <f t="shared" si="14"/>
        <v>0</v>
      </c>
      <c r="L59" s="8">
        <f t="shared" si="15"/>
        <v>0</v>
      </c>
      <c r="M59" s="8">
        <f t="shared" si="16"/>
        <v>0</v>
      </c>
      <c r="N59" s="8">
        <f t="shared" si="17"/>
        <v>0</v>
      </c>
      <c r="P59" s="8">
        <f t="shared" si="18"/>
        <v>0</v>
      </c>
      <c r="Q59" s="8">
        <f t="shared" si="20"/>
        <v>0</v>
      </c>
      <c r="R59" s="8">
        <f t="shared" si="19"/>
        <v>1146</v>
      </c>
      <c r="S59" s="8">
        <f t="shared" si="9"/>
        <v>958</v>
      </c>
      <c r="T59" s="8">
        <f t="shared" si="22"/>
        <v>-5468.4200446605682</v>
      </c>
      <c r="U59" s="9">
        <f t="shared" si="11"/>
        <v>5468.4200446605682</v>
      </c>
    </row>
    <row r="60" spans="1:21" x14ac:dyDescent="0.2">
      <c r="A60" s="21">
        <f>output!A60</f>
        <v>45698</v>
      </c>
      <c r="B60" s="19" t="str">
        <f>output!B60</f>
        <v>EDWARD JONES    INVESTMENT021025</v>
      </c>
      <c r="C60" s="19">
        <f>output!C60</f>
        <v>11000</v>
      </c>
      <c r="D60" s="19" t="str">
        <f>output!D60</f>
        <v>Transfer</v>
      </c>
      <c r="E60" s="19" t="str">
        <f>output!E60</f>
        <v>y</v>
      </c>
      <c r="F60" s="19" t="str">
        <f>output!F60</f>
        <v/>
      </c>
      <c r="G60" s="22" t="str">
        <f>output!G60</f>
        <v>CheckingStarOneTXs</v>
      </c>
      <c r="H60" s="7"/>
      <c r="I60" s="9">
        <f t="shared" si="12"/>
        <v>0</v>
      </c>
      <c r="J60" s="9">
        <f t="shared" si="13"/>
        <v>11000</v>
      </c>
      <c r="K60" s="9">
        <f t="shared" si="14"/>
        <v>0</v>
      </c>
      <c r="L60" s="8">
        <f t="shared" si="15"/>
        <v>0</v>
      </c>
      <c r="M60" s="8">
        <f t="shared" si="16"/>
        <v>0</v>
      </c>
      <c r="N60" s="8">
        <f t="shared" si="17"/>
        <v>0</v>
      </c>
      <c r="P60" s="8">
        <f t="shared" si="18"/>
        <v>0</v>
      </c>
      <c r="Q60" s="8">
        <f t="shared" si="20"/>
        <v>0</v>
      </c>
      <c r="R60" s="8">
        <f t="shared" si="19"/>
        <v>1146</v>
      </c>
      <c r="S60" s="8">
        <f t="shared" si="9"/>
        <v>958</v>
      </c>
      <c r="T60" s="8">
        <f t="shared" si="22"/>
        <v>-5468.4200446605682</v>
      </c>
      <c r="U60" s="9">
        <f t="shared" si="11"/>
        <v>5468.4200446605682</v>
      </c>
    </row>
    <row r="61" spans="1:21" x14ac:dyDescent="0.2">
      <c r="A61" s="23">
        <f>output!A61</f>
        <v>45698</v>
      </c>
      <c r="B61" s="20" t="str">
        <f>output!B61</f>
        <v>GAN*1011GAZETTEJRNCIRC</v>
      </c>
      <c r="C61" s="20">
        <f>output!C61</f>
        <v>-14.979999542236328</v>
      </c>
      <c r="D61" s="20" t="str">
        <f>output!D61</f>
        <v>Internet Service</v>
      </c>
      <c r="E61" s="20" t="str">
        <f>output!E61</f>
        <v/>
      </c>
      <c r="F61" s="20" t="str">
        <f>output!F61</f>
        <v/>
      </c>
      <c r="G61" s="24" t="str">
        <f>output!G61</f>
        <v>VisaChaseTXs</v>
      </c>
      <c r="H61" s="7"/>
      <c r="I61" s="9">
        <f t="shared" si="12"/>
        <v>0</v>
      </c>
      <c r="J61" s="9">
        <f t="shared" si="13"/>
        <v>0</v>
      </c>
      <c r="K61" s="9">
        <f t="shared" si="14"/>
        <v>-14.979999542236328</v>
      </c>
      <c r="L61" s="8">
        <f t="shared" si="15"/>
        <v>-14.979999542236328</v>
      </c>
      <c r="M61" s="8">
        <f t="shared" si="16"/>
        <v>0</v>
      </c>
      <c r="N61" s="8">
        <f t="shared" si="17"/>
        <v>0</v>
      </c>
      <c r="P61" s="8">
        <f t="shared" si="18"/>
        <v>-14.979999542236328</v>
      </c>
      <c r="Q61" s="8">
        <f t="shared" si="20"/>
        <v>-14.979999542236328</v>
      </c>
      <c r="R61" s="8">
        <f t="shared" si="19"/>
        <v>1146</v>
      </c>
      <c r="S61" s="8">
        <f t="shared" si="9"/>
        <v>958</v>
      </c>
      <c r="T61" s="8">
        <f t="shared" si="22"/>
        <v>-5483.4000442028046</v>
      </c>
      <c r="U61" s="9">
        <f t="shared" si="11"/>
        <v>5483.4000442028046</v>
      </c>
    </row>
    <row r="62" spans="1:21" x14ac:dyDescent="0.2">
      <c r="A62" s="21">
        <f>output!A62</f>
        <v>45698</v>
      </c>
      <c r="B62" s="19" t="str">
        <f>output!B62</f>
        <v>GIOMI ACE HARDWARE YERINGTON NV Card #:0154</v>
      </c>
      <c r="C62" s="19">
        <f>output!C62</f>
        <v>-12.020000457763672</v>
      </c>
      <c r="D62" s="19" t="str">
        <f>output!D62</f>
        <v>Household</v>
      </c>
      <c r="E62" s="19" t="str">
        <f>output!E62</f>
        <v/>
      </c>
      <c r="F62" s="19" t="str">
        <f>output!F62</f>
        <v/>
      </c>
      <c r="G62" s="22" t="str">
        <f>output!G62</f>
        <v>CheckingStarOneTXs</v>
      </c>
      <c r="H62" s="7"/>
      <c r="I62" s="9">
        <f t="shared" si="12"/>
        <v>0</v>
      </c>
      <c r="J62" s="9">
        <f t="shared" si="13"/>
        <v>-12.020000457763672</v>
      </c>
      <c r="K62" s="9">
        <f t="shared" si="14"/>
        <v>0</v>
      </c>
      <c r="L62" s="8">
        <f t="shared" si="15"/>
        <v>-12.020000457763672</v>
      </c>
      <c r="M62" s="8">
        <f t="shared" si="16"/>
        <v>0</v>
      </c>
      <c r="N62" s="8">
        <f t="shared" si="17"/>
        <v>0</v>
      </c>
      <c r="P62" s="8">
        <f t="shared" si="18"/>
        <v>-12.020000457763672</v>
      </c>
      <c r="Q62" s="8">
        <f t="shared" si="20"/>
        <v>-12.020000457763672</v>
      </c>
      <c r="R62" s="8">
        <f t="shared" si="19"/>
        <v>1146</v>
      </c>
      <c r="S62" s="8">
        <f t="shared" si="9"/>
        <v>958</v>
      </c>
      <c r="T62" s="8">
        <f t="shared" si="22"/>
        <v>-5495.4200446605682</v>
      </c>
      <c r="U62" s="9">
        <f t="shared" si="11"/>
        <v>5495.4200446605682</v>
      </c>
    </row>
    <row r="63" spans="1:21" x14ac:dyDescent="0.2">
      <c r="A63" s="23">
        <f>output!A63</f>
        <v>45698</v>
      </c>
      <c r="B63" s="20" t="str">
        <f>output!B63</f>
        <v>JACKSONS FOOD S SPARKS NV Card #:0154</v>
      </c>
      <c r="C63" s="20">
        <f>output!C63</f>
        <v>-2.9900000095367432</v>
      </c>
      <c r="D63" s="20" t="str">
        <f>output!D63</f>
        <v>DiningOut</v>
      </c>
      <c r="E63" s="20" t="str">
        <f>output!E63</f>
        <v/>
      </c>
      <c r="F63" s="20" t="str">
        <f>output!F63</f>
        <v/>
      </c>
      <c r="G63" s="24" t="str">
        <f>output!G63</f>
        <v>CheckingStarOneTXs</v>
      </c>
      <c r="H63" s="7"/>
      <c r="I63" s="9">
        <f t="shared" si="12"/>
        <v>0</v>
      </c>
      <c r="J63" s="9">
        <f t="shared" si="13"/>
        <v>-2.9900000095367432</v>
      </c>
      <c r="K63" s="9">
        <f t="shared" si="14"/>
        <v>0</v>
      </c>
      <c r="L63" s="8">
        <f t="shared" si="15"/>
        <v>-2.9900000095367432</v>
      </c>
      <c r="M63" s="8">
        <f t="shared" si="16"/>
        <v>0</v>
      </c>
      <c r="N63" s="8">
        <f t="shared" si="17"/>
        <v>0</v>
      </c>
      <c r="P63" s="8">
        <f t="shared" si="18"/>
        <v>-2.9900000095367432</v>
      </c>
      <c r="Q63" s="8">
        <f t="shared" si="20"/>
        <v>-2.9900000095367432</v>
      </c>
      <c r="R63" s="8">
        <f t="shared" si="19"/>
        <v>1146</v>
      </c>
      <c r="S63" s="8">
        <f t="shared" si="9"/>
        <v>958</v>
      </c>
      <c r="T63" s="8">
        <f t="shared" si="22"/>
        <v>-5498.410044670105</v>
      </c>
      <c r="U63" s="9">
        <f t="shared" si="11"/>
        <v>5498.410044670105</v>
      </c>
    </row>
    <row r="64" spans="1:21" x14ac:dyDescent="0.2">
      <c r="A64" s="21">
        <f>output!A64</f>
        <v>45698</v>
      </c>
      <c r="B64" s="19" t="str">
        <f>output!B64</f>
        <v>Love s #0246 Outsid FERNLEY NV Card #:0154</v>
      </c>
      <c r="C64" s="19">
        <f>output!C64</f>
        <v>-29.479999542236328</v>
      </c>
      <c r="D64" s="19" t="str">
        <f>output!D64</f>
        <v>Gas</v>
      </c>
      <c r="E64" s="19" t="str">
        <f>output!E64</f>
        <v/>
      </c>
      <c r="F64" s="19" t="str">
        <f>output!F64</f>
        <v/>
      </c>
      <c r="G64" s="22" t="str">
        <f>output!G64</f>
        <v>CheckingStarOneTXs</v>
      </c>
      <c r="H64" s="7"/>
      <c r="I64" s="9">
        <f t="shared" si="12"/>
        <v>0</v>
      </c>
      <c r="J64" s="9">
        <f t="shared" si="13"/>
        <v>-29.479999542236328</v>
      </c>
      <c r="K64" s="9">
        <f t="shared" si="14"/>
        <v>0</v>
      </c>
      <c r="L64" s="8">
        <f t="shared" si="15"/>
        <v>-29.479999542236328</v>
      </c>
      <c r="M64" s="8">
        <f t="shared" si="16"/>
        <v>0</v>
      </c>
      <c r="N64" s="8">
        <f t="shared" si="17"/>
        <v>0</v>
      </c>
      <c r="P64" s="8">
        <f t="shared" si="18"/>
        <v>-29.479999542236328</v>
      </c>
      <c r="Q64" s="8">
        <f t="shared" si="20"/>
        <v>-29.479999542236328</v>
      </c>
      <c r="R64" s="8">
        <f t="shared" si="19"/>
        <v>1146</v>
      </c>
      <c r="S64" s="8">
        <f t="shared" si="9"/>
        <v>958</v>
      </c>
      <c r="T64" s="8">
        <f t="shared" si="22"/>
        <v>-5527.8900442123413</v>
      </c>
      <c r="U64" s="9">
        <f t="shared" si="11"/>
        <v>5527.8900442123413</v>
      </c>
    </row>
    <row r="65" spans="1:21" x14ac:dyDescent="0.2">
      <c r="A65" s="23">
        <f>output!A65</f>
        <v>45698</v>
      </c>
      <c r="B65" s="20" t="str">
        <f>output!B65</f>
        <v>MCDONALD S F17887 YERINGTON NV Card #:0154</v>
      </c>
      <c r="C65" s="20">
        <f>output!C65</f>
        <v>-3.7400000095367432</v>
      </c>
      <c r="D65" s="20" t="str">
        <f>output!D65</f>
        <v>DiningOut</v>
      </c>
      <c r="E65" s="20" t="str">
        <f>output!E65</f>
        <v/>
      </c>
      <c r="F65" s="20" t="str">
        <f>output!F65</f>
        <v/>
      </c>
      <c r="G65" s="24" t="str">
        <f>output!G65</f>
        <v>CheckingStarOneTXs</v>
      </c>
      <c r="H65" s="7"/>
      <c r="I65" s="9">
        <f t="shared" si="12"/>
        <v>0</v>
      </c>
      <c r="J65" s="9">
        <f t="shared" si="13"/>
        <v>-3.7400000095367432</v>
      </c>
      <c r="K65" s="9">
        <f t="shared" si="14"/>
        <v>0</v>
      </c>
      <c r="L65" s="8">
        <f t="shared" si="15"/>
        <v>-3.7400000095367432</v>
      </c>
      <c r="M65" s="8">
        <f t="shared" si="16"/>
        <v>0</v>
      </c>
      <c r="N65" s="8">
        <f t="shared" si="17"/>
        <v>0</v>
      </c>
      <c r="P65" s="8">
        <f t="shared" si="18"/>
        <v>-3.7400000095367432</v>
      </c>
      <c r="Q65" s="8">
        <f t="shared" si="20"/>
        <v>-3.7400000095367432</v>
      </c>
      <c r="R65" s="8">
        <f t="shared" si="19"/>
        <v>1146</v>
      </c>
      <c r="S65" s="8">
        <f t="shared" si="9"/>
        <v>958</v>
      </c>
      <c r="T65" s="8">
        <f t="shared" si="22"/>
        <v>-5531.6300442218781</v>
      </c>
      <c r="U65" s="9">
        <f t="shared" si="11"/>
        <v>5531.6300442218781</v>
      </c>
    </row>
    <row r="66" spans="1:21" x14ac:dyDescent="0.2">
      <c r="A66" s="21">
        <f>output!A66</f>
        <v>45698</v>
      </c>
      <c r="B66" s="19" t="str">
        <f>output!B66</f>
        <v>NYTIMES DISC*</v>
      </c>
      <c r="C66" s="19">
        <f>output!C66</f>
        <v>-4</v>
      </c>
      <c r="D66" s="19" t="str">
        <f>output!D66</f>
        <v>Newspaper/Magazines</v>
      </c>
      <c r="E66" s="19" t="str">
        <f>output!E66</f>
        <v/>
      </c>
      <c r="F66" s="19" t="str">
        <f>output!F66</f>
        <v/>
      </c>
      <c r="G66" s="22" t="str">
        <f>output!G66</f>
        <v>VisaChaseTXs</v>
      </c>
      <c r="H66" s="7"/>
      <c r="I66" s="9">
        <f t="shared" ref="I66:I97" si="23">IF(EXACT(F66,"M"),C66,0)</f>
        <v>0</v>
      </c>
      <c r="J66" s="9">
        <f t="shared" ref="J66:J97" si="24">IF(EXACT(G66,"CheckingStarOneTXs"),C66,0)</f>
        <v>0</v>
      </c>
      <c r="K66" s="9">
        <f t="shared" ref="K66:K97" si="25">IF(AND(C66&lt;0,EXACT(G66,"VisaChaseTXs")),C66,0)</f>
        <v>-4</v>
      </c>
      <c r="L66" s="8">
        <f t="shared" ref="L66:L97" si="26">IF(AND(AND(F66="",C66&lt;0),E66=""),C66,0)</f>
        <v>-4</v>
      </c>
      <c r="M66" s="8">
        <f t="shared" ref="M66:M97" si="27">IF(F66="T",C66,0)</f>
        <v>0</v>
      </c>
      <c r="N66" s="8">
        <f t="shared" ref="N66:N97" si="28">IF(D66="Transfer Savings",C66,0)</f>
        <v>0</v>
      </c>
      <c r="P66" s="8">
        <f t="shared" ref="P66:P97" si="29">IF(AND(IF(C66&lt;0,C66,FALSE),E66&lt;&gt;"y"),C66,0)</f>
        <v>-4</v>
      </c>
      <c r="Q66" s="8">
        <f t="shared" si="20"/>
        <v>-4</v>
      </c>
      <c r="R66" s="8">
        <f t="shared" ref="R66:R97" si="30">IF(ISBLANK(A66),"",ABS($Z$1-(A66+10)))</f>
        <v>1146</v>
      </c>
      <c r="S66" s="8">
        <f t="shared" si="9"/>
        <v>958</v>
      </c>
      <c r="T66" s="8">
        <f t="shared" si="22"/>
        <v>-5535.6300442218781</v>
      </c>
      <c r="U66" s="9">
        <f t="shared" si="11"/>
        <v>5535.6300442218781</v>
      </c>
    </row>
    <row r="67" spans="1:21" x14ac:dyDescent="0.2">
      <c r="A67" s="23">
        <f>output!A67</f>
        <v>45698</v>
      </c>
      <c r="B67" s="20" t="str">
        <f>output!B67</f>
        <v>RALEYS 123       PURCHASE   021025 250209 20250209070000SP YERINV (Check #:1074)</v>
      </c>
      <c r="C67" s="20">
        <f>output!C67</f>
        <v>-7.5799999237060547</v>
      </c>
      <c r="D67" s="20" t="str">
        <f>output!D67</f>
        <v>Food/Groceries</v>
      </c>
      <c r="E67" s="20" t="str">
        <f>output!E67</f>
        <v/>
      </c>
      <c r="F67" s="20" t="str">
        <f>output!F67</f>
        <v/>
      </c>
      <c r="G67" s="24" t="str">
        <f>output!G67</f>
        <v>CheckingStarOneTXs</v>
      </c>
      <c r="H67" s="7"/>
      <c r="I67" s="9">
        <f t="shared" si="23"/>
        <v>0</v>
      </c>
      <c r="J67" s="9">
        <f t="shared" si="24"/>
        <v>-7.5799999237060547</v>
      </c>
      <c r="K67" s="9">
        <f t="shared" si="25"/>
        <v>0</v>
      </c>
      <c r="L67" s="8">
        <f t="shared" si="26"/>
        <v>-7.5799999237060547</v>
      </c>
      <c r="M67" s="8">
        <f t="shared" si="27"/>
        <v>0</v>
      </c>
      <c r="N67" s="8">
        <f t="shared" si="28"/>
        <v>0</v>
      </c>
      <c r="P67" s="8">
        <f t="shared" si="29"/>
        <v>-7.5799999237060547</v>
      </c>
      <c r="Q67" s="8">
        <f t="shared" si="20"/>
        <v>-7.5799999237060547</v>
      </c>
      <c r="R67" s="8">
        <f t="shared" si="30"/>
        <v>1146</v>
      </c>
      <c r="S67" s="8">
        <f t="shared" ref="S67:S130" si="31">IF(ISBLANK(A67),"",ABS($Z$2-(A67+$Y$5)))</f>
        <v>958</v>
      </c>
      <c r="T67" s="8">
        <f t="shared" si="22"/>
        <v>-5543.2100441455841</v>
      </c>
      <c r="U67" s="9">
        <f t="shared" ref="U67:U130" si="32">IF(S67="","",ABS(T67))</f>
        <v>5543.2100441455841</v>
      </c>
    </row>
    <row r="68" spans="1:21" x14ac:dyDescent="0.2">
      <c r="A68" s="21">
        <f>output!A68</f>
        <v>45698</v>
      </c>
      <c r="B68" s="19" t="str">
        <f>output!B68</f>
        <v>SKIPS MARKET Fallon Card #:0154</v>
      </c>
      <c r="C68" s="19">
        <f>output!C68</f>
        <v>-9.1700000762939453</v>
      </c>
      <c r="D68" s="19" t="str">
        <f>output!D68</f>
        <v>Food/Groceries</v>
      </c>
      <c r="E68" s="19" t="str">
        <f>output!E68</f>
        <v/>
      </c>
      <c r="F68" s="19" t="str">
        <f>output!F68</f>
        <v/>
      </c>
      <c r="G68" s="22" t="str">
        <f>output!G68</f>
        <v>CheckingStarOneTXs</v>
      </c>
      <c r="H68" s="7"/>
      <c r="I68" s="9">
        <f t="shared" si="23"/>
        <v>0</v>
      </c>
      <c r="J68" s="9">
        <f t="shared" si="24"/>
        <v>-9.1700000762939453</v>
      </c>
      <c r="K68" s="9">
        <f t="shared" si="25"/>
        <v>0</v>
      </c>
      <c r="L68" s="8">
        <f t="shared" si="26"/>
        <v>-9.1700000762939453</v>
      </c>
      <c r="M68" s="8">
        <f t="shared" si="27"/>
        <v>0</v>
      </c>
      <c r="N68" s="8">
        <f t="shared" si="28"/>
        <v>0</v>
      </c>
      <c r="P68" s="8">
        <f t="shared" si="29"/>
        <v>-9.1700000762939453</v>
      </c>
      <c r="Q68" s="8">
        <f t="shared" si="20"/>
        <v>-9.1700000762939453</v>
      </c>
      <c r="R68" s="8">
        <f t="shared" si="30"/>
        <v>1146</v>
      </c>
      <c r="S68" s="8">
        <f t="shared" si="31"/>
        <v>958</v>
      </c>
      <c r="T68" s="8">
        <f t="shared" si="22"/>
        <v>-5552.3800442218781</v>
      </c>
      <c r="U68" s="9">
        <f t="shared" si="32"/>
        <v>5552.3800442218781</v>
      </c>
    </row>
    <row r="69" spans="1:21" x14ac:dyDescent="0.2">
      <c r="A69" s="23">
        <f>output!A69</f>
        <v>45698</v>
      </c>
      <c r="B69" s="20" t="str">
        <f>output!B69</f>
        <v>SPO*BULLY'SSPORTSBAR&amp;amp;GRIL</v>
      </c>
      <c r="C69" s="20">
        <f>output!C69</f>
        <v>-18.700000762939453</v>
      </c>
      <c r="D69" s="20" t="str">
        <f>output!D69</f>
        <v>DiningOut</v>
      </c>
      <c r="E69" s="20" t="str">
        <f>output!E69</f>
        <v/>
      </c>
      <c r="F69" s="20" t="str">
        <f>output!F69</f>
        <v/>
      </c>
      <c r="G69" s="24" t="str">
        <f>output!G69</f>
        <v>VisaChaseTXs</v>
      </c>
      <c r="H69" s="7"/>
      <c r="I69" s="9">
        <f t="shared" si="23"/>
        <v>0</v>
      </c>
      <c r="J69" s="9">
        <f t="shared" si="24"/>
        <v>0</v>
      </c>
      <c r="K69" s="9">
        <f t="shared" si="25"/>
        <v>-18.700000762939453</v>
      </c>
      <c r="L69" s="8">
        <f t="shared" si="26"/>
        <v>-18.700000762939453</v>
      </c>
      <c r="M69" s="8">
        <f t="shared" si="27"/>
        <v>0</v>
      </c>
      <c r="N69" s="8">
        <f t="shared" si="28"/>
        <v>0</v>
      </c>
      <c r="P69" s="8">
        <f t="shared" si="29"/>
        <v>-18.700000762939453</v>
      </c>
      <c r="Q69" s="8">
        <f t="shared" si="20"/>
        <v>-18.700000762939453</v>
      </c>
      <c r="R69" s="8">
        <f t="shared" si="30"/>
        <v>1146</v>
      </c>
      <c r="S69" s="8">
        <f t="shared" si="31"/>
        <v>958</v>
      </c>
      <c r="T69" s="8">
        <f t="shared" si="22"/>
        <v>-5571.0800449848175</v>
      </c>
      <c r="U69" s="9">
        <f t="shared" si="32"/>
        <v>5571.0800449848175</v>
      </c>
    </row>
    <row r="70" spans="1:21" x14ac:dyDescent="0.2">
      <c r="A70" s="21">
        <f>output!A70</f>
        <v>45698</v>
      </c>
      <c r="B70" s="19" t="str">
        <f>output!B70</f>
        <v>TST* HUMAN BEAN -RE RENO NV Card #:0154</v>
      </c>
      <c r="C70" s="19">
        <f>output!C70</f>
        <v>-8.5799999237060547</v>
      </c>
      <c r="D70" s="19" t="str">
        <f>output!D70</f>
        <v>Diningout</v>
      </c>
      <c r="E70" s="19" t="str">
        <f>output!E70</f>
        <v/>
      </c>
      <c r="F70" s="19" t="str">
        <f>output!F70</f>
        <v/>
      </c>
      <c r="G70" s="22" t="str">
        <f>output!G70</f>
        <v>CheckingStarOneTXs</v>
      </c>
      <c r="H70" s="7"/>
      <c r="I70" s="9">
        <f t="shared" si="23"/>
        <v>0</v>
      </c>
      <c r="J70" s="9">
        <f t="shared" si="24"/>
        <v>-8.5799999237060547</v>
      </c>
      <c r="K70" s="9">
        <f t="shared" si="25"/>
        <v>0</v>
      </c>
      <c r="L70" s="8">
        <f t="shared" si="26"/>
        <v>-8.5799999237060547</v>
      </c>
      <c r="M70" s="8">
        <f t="shared" si="27"/>
        <v>0</v>
      </c>
      <c r="N70" s="8">
        <f t="shared" si="28"/>
        <v>0</v>
      </c>
      <c r="P70" s="8">
        <f t="shared" si="29"/>
        <v>-8.5799999237060547</v>
      </c>
      <c r="Q70" s="8">
        <f t="shared" si="20"/>
        <v>-8.5799999237060547</v>
      </c>
      <c r="R70" s="8">
        <f t="shared" si="30"/>
        <v>1146</v>
      </c>
      <c r="S70" s="8">
        <f t="shared" si="31"/>
        <v>958</v>
      </c>
      <c r="T70" s="8">
        <f t="shared" si="22"/>
        <v>-5579.6600449085236</v>
      </c>
      <c r="U70" s="9">
        <f t="shared" si="32"/>
        <v>5579.6600449085236</v>
      </c>
    </row>
    <row r="71" spans="1:21" x14ac:dyDescent="0.2">
      <c r="A71" s="23">
        <f>output!A71</f>
        <v>45699</v>
      </c>
      <c r="B71" s="20" t="str">
        <f>output!B71</f>
        <v>AMAZON MKTPL*YU9L186J3</v>
      </c>
      <c r="C71" s="20">
        <f>output!C71</f>
        <v>-31.030000686645508</v>
      </c>
      <c r="D71" s="20" t="str">
        <f>output!D71</f>
        <v>Clothing</v>
      </c>
      <c r="E71" s="20" t="str">
        <f>output!E71</f>
        <v/>
      </c>
      <c r="F71" s="20" t="str">
        <f>output!F71</f>
        <v/>
      </c>
      <c r="G71" s="24" t="str">
        <f>output!G71</f>
        <v>VisaChaseTXs</v>
      </c>
      <c r="H71" s="7"/>
      <c r="I71" s="9">
        <f t="shared" si="23"/>
        <v>0</v>
      </c>
      <c r="J71" s="9">
        <f t="shared" si="24"/>
        <v>0</v>
      </c>
      <c r="K71" s="9">
        <f t="shared" si="25"/>
        <v>-31.030000686645508</v>
      </c>
      <c r="L71" s="8">
        <f t="shared" si="26"/>
        <v>-31.030000686645508</v>
      </c>
      <c r="M71" s="8">
        <f t="shared" si="27"/>
        <v>0</v>
      </c>
      <c r="N71" s="8">
        <f t="shared" si="28"/>
        <v>0</v>
      </c>
      <c r="P71" s="8">
        <f t="shared" si="29"/>
        <v>-31.030000686645508</v>
      </c>
      <c r="Q71" s="8">
        <f t="shared" si="20"/>
        <v>-31.030000686645508</v>
      </c>
      <c r="R71" s="8">
        <f t="shared" si="30"/>
        <v>1147</v>
      </c>
      <c r="S71" s="8">
        <f t="shared" si="31"/>
        <v>959</v>
      </c>
      <c r="T71" s="8">
        <f t="shared" si="22"/>
        <v>-5610.6900455951691</v>
      </c>
      <c r="U71" s="9">
        <f t="shared" si="32"/>
        <v>5610.6900455951691</v>
      </c>
    </row>
    <row r="72" spans="1:21" x14ac:dyDescent="0.2">
      <c r="A72" s="21">
        <f>output!A72</f>
        <v>45699</v>
      </c>
      <c r="B72" s="19" t="str">
        <f>output!B72</f>
        <v>CHEVRON 0301419 SPARKS NV Card #:0154</v>
      </c>
      <c r="C72" s="19">
        <f>output!C72</f>
        <v>-2.4900000095367432</v>
      </c>
      <c r="D72" s="19" t="str">
        <f>output!D72</f>
        <v>Gas</v>
      </c>
      <c r="E72" s="19" t="str">
        <f>output!E72</f>
        <v/>
      </c>
      <c r="F72" s="19" t="str">
        <f>output!F72</f>
        <v/>
      </c>
      <c r="G72" s="22" t="str">
        <f>output!G72</f>
        <v>CheckingStarOneTXs</v>
      </c>
      <c r="H72" s="7"/>
      <c r="I72" s="9">
        <f t="shared" si="23"/>
        <v>0</v>
      </c>
      <c r="J72" s="9">
        <f t="shared" si="24"/>
        <v>-2.4900000095367432</v>
      </c>
      <c r="K72" s="9">
        <f t="shared" si="25"/>
        <v>0</v>
      </c>
      <c r="L72" s="8">
        <f t="shared" si="26"/>
        <v>-2.4900000095367432</v>
      </c>
      <c r="M72" s="8">
        <f t="shared" si="27"/>
        <v>0</v>
      </c>
      <c r="N72" s="8">
        <f t="shared" si="28"/>
        <v>0</v>
      </c>
      <c r="P72" s="8">
        <f t="shared" si="29"/>
        <v>-2.4900000095367432</v>
      </c>
      <c r="Q72" s="8">
        <f t="shared" si="20"/>
        <v>-2.4900000095367432</v>
      </c>
      <c r="R72" s="8">
        <f t="shared" si="30"/>
        <v>1147</v>
      </c>
      <c r="S72" s="8">
        <f t="shared" si="31"/>
        <v>959</v>
      </c>
      <c r="T72" s="8">
        <f t="shared" si="22"/>
        <v>-5613.1800456047058</v>
      </c>
      <c r="U72" s="9">
        <f t="shared" si="32"/>
        <v>5613.1800456047058</v>
      </c>
    </row>
    <row r="73" spans="1:21" x14ac:dyDescent="0.2">
      <c r="A73" s="23">
        <f>output!A73</f>
        <v>45699</v>
      </c>
      <c r="B73" s="20" t="str">
        <f>output!B73</f>
        <v>ENTERPRISE RENT-A-CAR</v>
      </c>
      <c r="C73" s="20">
        <f>output!C73</f>
        <v>-371.010009765625</v>
      </c>
      <c r="D73" s="20" t="str">
        <f>output!D73</f>
        <v>Transportation/Auto</v>
      </c>
      <c r="E73" s="20" t="str">
        <f>output!E73</f>
        <v/>
      </c>
      <c r="F73" s="20" t="str">
        <f>output!F73</f>
        <v/>
      </c>
      <c r="G73" s="24" t="str">
        <f>output!G73</f>
        <v>VisaChaseTXs</v>
      </c>
      <c r="H73" s="7"/>
      <c r="I73" s="9">
        <f t="shared" si="23"/>
        <v>0</v>
      </c>
      <c r="J73" s="9">
        <f t="shared" si="24"/>
        <v>0</v>
      </c>
      <c r="K73" s="9">
        <f t="shared" si="25"/>
        <v>-371.010009765625</v>
      </c>
      <c r="L73" s="8">
        <f t="shared" si="26"/>
        <v>-371.010009765625</v>
      </c>
      <c r="M73" s="8">
        <f t="shared" si="27"/>
        <v>0</v>
      </c>
      <c r="N73" s="8">
        <f t="shared" si="28"/>
        <v>0</v>
      </c>
      <c r="P73" s="8">
        <f t="shared" si="29"/>
        <v>-371.010009765625</v>
      </c>
      <c r="Q73" s="8">
        <f t="shared" si="20"/>
        <v>-371.010009765625</v>
      </c>
      <c r="R73" s="8">
        <f t="shared" si="30"/>
        <v>1147</v>
      </c>
      <c r="S73" s="8">
        <f t="shared" si="31"/>
        <v>959</v>
      </c>
      <c r="T73" s="8">
        <f t="shared" si="22"/>
        <v>-5984.1900553703308</v>
      </c>
      <c r="U73" s="9">
        <f t="shared" si="32"/>
        <v>5984.1900553703308</v>
      </c>
    </row>
    <row r="74" spans="1:21" x14ac:dyDescent="0.2">
      <c r="A74" s="21">
        <f>output!A74</f>
        <v>45700</v>
      </c>
      <c r="B74" s="19" t="str">
        <f>output!B74</f>
        <v>APPLE.COM/BILL</v>
      </c>
      <c r="C74" s="19">
        <f>output!C74</f>
        <v>-3.9900000095367432</v>
      </c>
      <c r="D74" s="19" t="str">
        <f>output!D74</f>
        <v>Internet Service</v>
      </c>
      <c r="E74" s="19" t="str">
        <f>output!E74</f>
        <v/>
      </c>
      <c r="F74" s="19" t="str">
        <f>output!F74</f>
        <v>M</v>
      </c>
      <c r="G74" s="22" t="str">
        <f>output!G74</f>
        <v>VisaChaseTXs</v>
      </c>
      <c r="H74" s="7"/>
      <c r="I74" s="9">
        <f t="shared" si="23"/>
        <v>-3.9900000095367432</v>
      </c>
      <c r="J74" s="9">
        <f t="shared" si="24"/>
        <v>0</v>
      </c>
      <c r="K74" s="9">
        <f t="shared" si="25"/>
        <v>-3.9900000095367432</v>
      </c>
      <c r="L74" s="8">
        <f t="shared" si="26"/>
        <v>0</v>
      </c>
      <c r="M74" s="8">
        <f t="shared" si="27"/>
        <v>0</v>
      </c>
      <c r="N74" s="8">
        <f t="shared" si="28"/>
        <v>0</v>
      </c>
      <c r="P74" s="8">
        <f t="shared" si="29"/>
        <v>-3.9900000095367432</v>
      </c>
      <c r="Q74" s="8">
        <f t="shared" si="20"/>
        <v>-3.9900000095367432</v>
      </c>
      <c r="R74" s="8">
        <f t="shared" si="30"/>
        <v>1148</v>
      </c>
      <c r="S74" s="8">
        <f t="shared" si="31"/>
        <v>960</v>
      </c>
      <c r="T74" s="8">
        <f t="shared" si="22"/>
        <v>-5988.1800553798676</v>
      </c>
      <c r="U74" s="9">
        <f t="shared" si="32"/>
        <v>5988.1800553798676</v>
      </c>
    </row>
    <row r="75" spans="1:21" x14ac:dyDescent="0.2">
      <c r="A75" s="23">
        <f>output!A75</f>
        <v>45700</v>
      </c>
      <c r="B75" s="20" t="str">
        <f>output!B75</f>
        <v>CHEVRON 0205653 SILVER SPRING NV Card #:0154</v>
      </c>
      <c r="C75" s="20">
        <f>output!C75</f>
        <v>-25.790000915527344</v>
      </c>
      <c r="D75" s="20" t="str">
        <f>output!D75</f>
        <v>Gas</v>
      </c>
      <c r="E75" s="20" t="str">
        <f>output!E75</f>
        <v/>
      </c>
      <c r="F75" s="20" t="str">
        <f>output!F75</f>
        <v/>
      </c>
      <c r="G75" s="24" t="str">
        <f>output!G75</f>
        <v>CheckingStarOneTXs</v>
      </c>
      <c r="H75" s="7"/>
      <c r="I75" s="9">
        <f t="shared" si="23"/>
        <v>0</v>
      </c>
      <c r="J75" s="9">
        <f t="shared" si="24"/>
        <v>-25.790000915527344</v>
      </c>
      <c r="K75" s="9">
        <f t="shared" si="25"/>
        <v>0</v>
      </c>
      <c r="L75" s="8">
        <f t="shared" si="26"/>
        <v>-25.790000915527344</v>
      </c>
      <c r="M75" s="8">
        <f t="shared" si="27"/>
        <v>0</v>
      </c>
      <c r="N75" s="8">
        <f t="shared" si="28"/>
        <v>0</v>
      </c>
      <c r="P75" s="8">
        <f t="shared" si="29"/>
        <v>-25.790000915527344</v>
      </c>
      <c r="Q75" s="8">
        <f t="shared" si="20"/>
        <v>-25.790000915527344</v>
      </c>
      <c r="R75" s="8">
        <f t="shared" si="30"/>
        <v>1148</v>
      </c>
      <c r="S75" s="8">
        <f t="shared" si="31"/>
        <v>960</v>
      </c>
      <c r="T75" s="8">
        <f t="shared" si="22"/>
        <v>-6013.9700562953949</v>
      </c>
      <c r="U75" s="9">
        <f t="shared" si="32"/>
        <v>6013.9700562953949</v>
      </c>
    </row>
    <row r="76" spans="1:21" x14ac:dyDescent="0.2">
      <c r="A76" s="21">
        <f>output!A76</f>
        <v>45700</v>
      </c>
      <c r="B76" s="19" t="str">
        <f>output!B76</f>
        <v>FAMILY DOLLAR SILVER SPG NV Card #:0154</v>
      </c>
      <c r="C76" s="19">
        <f>output!C76</f>
        <v>-2.1400001049041748</v>
      </c>
      <c r="D76" s="19" t="str">
        <f>output!D76</f>
        <v>Food/Groceries</v>
      </c>
      <c r="E76" s="19" t="str">
        <f>output!E76</f>
        <v/>
      </c>
      <c r="F76" s="19" t="str">
        <f>output!F76</f>
        <v/>
      </c>
      <c r="G76" s="22" t="str">
        <f>output!G76</f>
        <v>CheckingStarOneTXs</v>
      </c>
      <c r="H76" s="7"/>
      <c r="I76" s="9">
        <f t="shared" si="23"/>
        <v>0</v>
      </c>
      <c r="J76" s="9">
        <f t="shared" si="24"/>
        <v>-2.1400001049041748</v>
      </c>
      <c r="K76" s="9">
        <f t="shared" si="25"/>
        <v>0</v>
      </c>
      <c r="L76" s="8">
        <f t="shared" si="26"/>
        <v>-2.1400001049041748</v>
      </c>
      <c r="M76" s="8">
        <f t="shared" si="27"/>
        <v>0</v>
      </c>
      <c r="N76" s="8">
        <f t="shared" si="28"/>
        <v>0</v>
      </c>
      <c r="P76" s="8">
        <f t="shared" si="29"/>
        <v>-2.1400001049041748</v>
      </c>
      <c r="Q76" s="8">
        <f t="shared" si="20"/>
        <v>-2.1400001049041748</v>
      </c>
      <c r="R76" s="8">
        <f t="shared" si="30"/>
        <v>1148</v>
      </c>
      <c r="S76" s="8">
        <f t="shared" si="31"/>
        <v>960</v>
      </c>
      <c r="T76" s="8">
        <f t="shared" si="22"/>
        <v>-6016.1100564002991</v>
      </c>
      <c r="U76" s="9">
        <f t="shared" si="32"/>
        <v>6016.1100564002991</v>
      </c>
    </row>
    <row r="77" spans="1:21" x14ac:dyDescent="0.2">
      <c r="A77" s="23">
        <f>output!A77</f>
        <v>45700</v>
      </c>
      <c r="B77" s="20" t="str">
        <f>output!B77</f>
        <v>MSFT * E0600V76VP</v>
      </c>
      <c r="C77" s="20">
        <f>output!C77</f>
        <v>-12.5</v>
      </c>
      <c r="D77" s="20" t="str">
        <f>output!D77</f>
        <v>Internet Service</v>
      </c>
      <c r="E77" s="20" t="str">
        <f>output!E77</f>
        <v/>
      </c>
      <c r="F77" s="20" t="str">
        <f>output!F77</f>
        <v>M</v>
      </c>
      <c r="G77" s="24" t="str">
        <f>output!G77</f>
        <v>VisaChaseTXs</v>
      </c>
      <c r="H77" s="7"/>
      <c r="I77" s="9">
        <f t="shared" si="23"/>
        <v>-12.5</v>
      </c>
      <c r="J77" s="9">
        <f t="shared" si="24"/>
        <v>0</v>
      </c>
      <c r="K77" s="9">
        <f t="shared" si="25"/>
        <v>-12.5</v>
      </c>
      <c r="L77" s="8">
        <f t="shared" si="26"/>
        <v>0</v>
      </c>
      <c r="M77" s="8">
        <f t="shared" si="27"/>
        <v>0</v>
      </c>
      <c r="N77" s="8">
        <f t="shared" si="28"/>
        <v>0</v>
      </c>
      <c r="P77" s="8">
        <f t="shared" si="29"/>
        <v>-12.5</v>
      </c>
      <c r="Q77" s="8">
        <f t="shared" si="20"/>
        <v>-12.5</v>
      </c>
      <c r="R77" s="8">
        <f t="shared" si="30"/>
        <v>1148</v>
      </c>
      <c r="S77" s="8">
        <f t="shared" si="31"/>
        <v>960</v>
      </c>
      <c r="T77" s="8">
        <f t="shared" si="22"/>
        <v>-6028.6100564002991</v>
      </c>
      <c r="U77" s="9">
        <f t="shared" si="32"/>
        <v>6028.6100564002991</v>
      </c>
    </row>
    <row r="78" spans="1:21" x14ac:dyDescent="0.2">
      <c r="A78" s="21">
        <f>output!A78</f>
        <v>45700</v>
      </c>
      <c r="B78" s="19" t="str">
        <f>output!B78</f>
        <v>NUGGET CASINO RESORT - R</v>
      </c>
      <c r="C78" s="19">
        <f>output!C78</f>
        <v>-22.149999618530273</v>
      </c>
      <c r="D78" s="19" t="str">
        <f>output!D78</f>
        <v>Transportation/Auto</v>
      </c>
      <c r="E78" s="19" t="str">
        <f>output!E78</f>
        <v/>
      </c>
      <c r="F78" s="19" t="str">
        <f>output!F78</f>
        <v/>
      </c>
      <c r="G78" s="22" t="str">
        <f>output!G78</f>
        <v>VisaChaseTXs</v>
      </c>
      <c r="H78" s="7"/>
      <c r="I78" s="9">
        <f t="shared" si="23"/>
        <v>0</v>
      </c>
      <c r="J78" s="9">
        <f t="shared" si="24"/>
        <v>0</v>
      </c>
      <c r="K78" s="9">
        <f t="shared" si="25"/>
        <v>-22.149999618530273</v>
      </c>
      <c r="L78" s="8">
        <f t="shared" si="26"/>
        <v>-22.149999618530273</v>
      </c>
      <c r="M78" s="8">
        <f t="shared" si="27"/>
        <v>0</v>
      </c>
      <c r="N78" s="8">
        <f t="shared" si="28"/>
        <v>0</v>
      </c>
      <c r="P78" s="8">
        <f t="shared" si="29"/>
        <v>-22.149999618530273</v>
      </c>
      <c r="Q78" s="8">
        <f t="shared" si="20"/>
        <v>-22.149999618530273</v>
      </c>
      <c r="R78" s="8">
        <f t="shared" si="30"/>
        <v>1148</v>
      </c>
      <c r="S78" s="8">
        <f t="shared" si="31"/>
        <v>960</v>
      </c>
      <c r="T78" s="8">
        <f t="shared" si="22"/>
        <v>-6050.7600560188293</v>
      </c>
      <c r="U78" s="9">
        <f t="shared" si="32"/>
        <v>6050.7600560188293</v>
      </c>
    </row>
    <row r="79" spans="1:21" x14ac:dyDescent="0.2">
      <c r="A79" s="23">
        <f>output!A79</f>
        <v>45700</v>
      </c>
      <c r="B79" s="20" t="str">
        <f>output!B79</f>
        <v>PIZZA FACTORY - DAY DAYTON NV Card #:0154</v>
      </c>
      <c r="C79" s="20">
        <f>output!C79</f>
        <v>-24.540000915527344</v>
      </c>
      <c r="D79" s="20" t="str">
        <f>output!D79</f>
        <v>DiningOut</v>
      </c>
      <c r="E79" s="20" t="str">
        <f>output!E79</f>
        <v/>
      </c>
      <c r="F79" s="20" t="str">
        <f>output!F79</f>
        <v/>
      </c>
      <c r="G79" s="24" t="str">
        <f>output!G79</f>
        <v>CheckingStarOneTXs</v>
      </c>
      <c r="H79" s="7"/>
      <c r="I79" s="9">
        <f t="shared" si="23"/>
        <v>0</v>
      </c>
      <c r="J79" s="9">
        <f t="shared" si="24"/>
        <v>-24.540000915527344</v>
      </c>
      <c r="K79" s="9">
        <f t="shared" si="25"/>
        <v>0</v>
      </c>
      <c r="L79" s="8">
        <f t="shared" si="26"/>
        <v>-24.540000915527344</v>
      </c>
      <c r="M79" s="8">
        <f t="shared" si="27"/>
        <v>0</v>
      </c>
      <c r="N79" s="8">
        <f t="shared" si="28"/>
        <v>0</v>
      </c>
      <c r="P79" s="8">
        <f t="shared" si="29"/>
        <v>-24.540000915527344</v>
      </c>
      <c r="Q79" s="8">
        <f t="shared" si="20"/>
        <v>-24.540000915527344</v>
      </c>
      <c r="R79" s="8">
        <f t="shared" si="30"/>
        <v>1148</v>
      </c>
      <c r="S79" s="8">
        <f t="shared" si="31"/>
        <v>960</v>
      </c>
      <c r="T79" s="8">
        <f t="shared" si="22"/>
        <v>-6075.3000569343567</v>
      </c>
      <c r="U79" s="9">
        <f t="shared" si="32"/>
        <v>6075.3000569343567</v>
      </c>
    </row>
    <row r="80" spans="1:21" x14ac:dyDescent="0.2">
      <c r="A80" s="21">
        <f>output!A80</f>
        <v>45700</v>
      </c>
      <c r="B80" s="19" t="str">
        <f>output!B80</f>
        <v>Payment Thank You - Web</v>
      </c>
      <c r="C80" s="19">
        <f>output!C80</f>
        <v>2249.570068359375</v>
      </c>
      <c r="D80" s="19" t="str">
        <f>output!D80</f>
        <v>Chase CC Payment</v>
      </c>
      <c r="E80" s="19" t="str">
        <f>output!E80</f>
        <v>y</v>
      </c>
      <c r="F80" s="19" t="str">
        <f>output!F80</f>
        <v/>
      </c>
      <c r="G80" s="22" t="str">
        <f>output!G80</f>
        <v>VisaChaseTXs</v>
      </c>
      <c r="H80" s="7"/>
      <c r="I80" s="9">
        <f t="shared" si="23"/>
        <v>0</v>
      </c>
      <c r="J80" s="9">
        <f t="shared" si="24"/>
        <v>0</v>
      </c>
      <c r="K80" s="9">
        <f t="shared" si="25"/>
        <v>0</v>
      </c>
      <c r="L80" s="8">
        <f t="shared" si="26"/>
        <v>0</v>
      </c>
      <c r="M80" s="8">
        <f t="shared" si="27"/>
        <v>0</v>
      </c>
      <c r="N80" s="8">
        <f t="shared" si="28"/>
        <v>0</v>
      </c>
      <c r="P80" s="8">
        <f t="shared" si="29"/>
        <v>0</v>
      </c>
      <c r="Q80" s="8">
        <f t="shared" si="20"/>
        <v>0</v>
      </c>
      <c r="R80" s="8">
        <f t="shared" si="30"/>
        <v>1148</v>
      </c>
      <c r="S80" s="8">
        <f t="shared" si="31"/>
        <v>960</v>
      </c>
      <c r="T80" s="8">
        <f t="shared" si="22"/>
        <v>-6075.3000569343567</v>
      </c>
      <c r="U80" s="9">
        <f t="shared" si="32"/>
        <v>6075.3000569343567</v>
      </c>
    </row>
    <row r="81" spans="1:21" x14ac:dyDescent="0.2">
      <c r="A81" s="23">
        <f>output!A81</f>
        <v>45701</v>
      </c>
      <c r="B81" s="20" t="str">
        <f>output!B81</f>
        <v>24 SEVEN SILVER SPGS NV Card #:0154</v>
      </c>
      <c r="C81" s="20">
        <f>output!C81</f>
        <v>-3.3900001049041748</v>
      </c>
      <c r="D81" s="20" t="str">
        <f>output!D81</f>
        <v>Gas</v>
      </c>
      <c r="E81" s="20" t="str">
        <f>output!E81</f>
        <v/>
      </c>
      <c r="F81" s="20" t="str">
        <f>output!F81</f>
        <v/>
      </c>
      <c r="G81" s="24" t="str">
        <f>output!G81</f>
        <v>CheckingStarOneTXs</v>
      </c>
      <c r="H81" s="7"/>
      <c r="I81" s="9">
        <f t="shared" si="23"/>
        <v>0</v>
      </c>
      <c r="J81" s="9">
        <f t="shared" si="24"/>
        <v>-3.3900001049041748</v>
      </c>
      <c r="K81" s="9">
        <f t="shared" si="25"/>
        <v>0</v>
      </c>
      <c r="L81" s="8">
        <f t="shared" si="26"/>
        <v>-3.3900001049041748</v>
      </c>
      <c r="M81" s="8">
        <f t="shared" si="27"/>
        <v>0</v>
      </c>
      <c r="N81" s="8">
        <f t="shared" si="28"/>
        <v>0</v>
      </c>
      <c r="P81" s="8">
        <f t="shared" si="29"/>
        <v>-3.3900001049041748</v>
      </c>
      <c r="Q81" s="8">
        <f t="shared" si="20"/>
        <v>-3.3900001049041748</v>
      </c>
      <c r="R81" s="8">
        <f t="shared" si="30"/>
        <v>1149</v>
      </c>
      <c r="S81" s="8">
        <f t="shared" si="31"/>
        <v>961</v>
      </c>
      <c r="T81" s="8">
        <f t="shared" si="22"/>
        <v>-6078.6900570392609</v>
      </c>
      <c r="U81" s="9">
        <f t="shared" si="32"/>
        <v>6078.6900570392609</v>
      </c>
    </row>
    <row r="82" spans="1:21" x14ac:dyDescent="0.2">
      <c r="A82" s="21">
        <f>output!A82</f>
        <v>45701</v>
      </c>
      <c r="B82" s="19" t="str">
        <f>output!B82</f>
        <v>7-ELEVEN Reno Card #:0154</v>
      </c>
      <c r="C82" s="19">
        <f>output!C82</f>
        <v>-7.5300002098083496</v>
      </c>
      <c r="D82" s="19" t="str">
        <f>output!D82</f>
        <v>Food/Groceries</v>
      </c>
      <c r="E82" s="19" t="str">
        <f>output!E82</f>
        <v/>
      </c>
      <c r="F82" s="19" t="str">
        <f>output!F82</f>
        <v/>
      </c>
      <c r="G82" s="22" t="str">
        <f>output!G82</f>
        <v>CheckingStarOneTXs</v>
      </c>
      <c r="H82" s="7"/>
      <c r="I82" s="9">
        <f t="shared" si="23"/>
        <v>0</v>
      </c>
      <c r="J82" s="9">
        <f t="shared" si="24"/>
        <v>-7.5300002098083496</v>
      </c>
      <c r="K82" s="9">
        <f t="shared" si="25"/>
        <v>0</v>
      </c>
      <c r="L82" s="8">
        <f t="shared" si="26"/>
        <v>-7.5300002098083496</v>
      </c>
      <c r="M82" s="8">
        <f t="shared" si="27"/>
        <v>0</v>
      </c>
      <c r="N82" s="8">
        <f t="shared" si="28"/>
        <v>0</v>
      </c>
      <c r="P82" s="8">
        <f t="shared" si="29"/>
        <v>-7.5300002098083496</v>
      </c>
      <c r="Q82" s="8">
        <f t="shared" si="20"/>
        <v>-7.5300002098083496</v>
      </c>
      <c r="R82" s="8">
        <f t="shared" si="30"/>
        <v>1149</v>
      </c>
      <c r="S82" s="8">
        <f t="shared" si="31"/>
        <v>961</v>
      </c>
      <c r="T82" s="8">
        <f t="shared" si="22"/>
        <v>-6086.2200572490692</v>
      </c>
      <c r="U82" s="9">
        <f t="shared" si="32"/>
        <v>6086.2200572490692</v>
      </c>
    </row>
    <row r="83" spans="1:21" x14ac:dyDescent="0.2">
      <c r="A83" s="23">
        <f>output!A83</f>
        <v>45701</v>
      </c>
      <c r="B83" s="20" t="str">
        <f>output!B83</f>
        <v>7-ELEVEN Reno Card #:0154</v>
      </c>
      <c r="C83" s="20">
        <f>output!C83</f>
        <v>-2.8900001049041748</v>
      </c>
      <c r="D83" s="20" t="str">
        <f>output!D83</f>
        <v>Food/Groceries</v>
      </c>
      <c r="E83" s="20" t="str">
        <f>output!E83</f>
        <v/>
      </c>
      <c r="F83" s="20" t="str">
        <f>output!F83</f>
        <v/>
      </c>
      <c r="G83" s="24" t="str">
        <f>output!G83</f>
        <v>CheckingStarOneTXs</v>
      </c>
      <c r="H83" s="7"/>
      <c r="I83" s="9">
        <f t="shared" si="23"/>
        <v>0</v>
      </c>
      <c r="J83" s="9">
        <f t="shared" si="24"/>
        <v>-2.8900001049041748</v>
      </c>
      <c r="K83" s="9">
        <f t="shared" si="25"/>
        <v>0</v>
      </c>
      <c r="L83" s="8">
        <f t="shared" si="26"/>
        <v>-2.8900001049041748</v>
      </c>
      <c r="M83" s="8">
        <f t="shared" si="27"/>
        <v>0</v>
      </c>
      <c r="N83" s="8">
        <f t="shared" si="28"/>
        <v>0</v>
      </c>
      <c r="P83" s="8">
        <f t="shared" si="29"/>
        <v>-2.8900001049041748</v>
      </c>
      <c r="Q83" s="8">
        <f t="shared" si="20"/>
        <v>-2.8900001049041748</v>
      </c>
      <c r="R83" s="8">
        <f t="shared" si="30"/>
        <v>1149</v>
      </c>
      <c r="S83" s="8">
        <f t="shared" si="31"/>
        <v>961</v>
      </c>
      <c r="T83" s="8">
        <f t="shared" si="22"/>
        <v>-6089.1100573539734</v>
      </c>
      <c r="U83" s="9">
        <f t="shared" si="32"/>
        <v>6089.1100573539734</v>
      </c>
    </row>
    <row r="84" spans="1:21" x14ac:dyDescent="0.2">
      <c r="A84" s="21">
        <f>output!A84</f>
        <v>45701</v>
      </c>
      <c r="B84" s="19" t="str">
        <f>output!B84</f>
        <v>7-ELEVEN Sparks Card #:0154</v>
      </c>
      <c r="C84" s="19">
        <f>output!C84</f>
        <v>-18.389999389648438</v>
      </c>
      <c r="D84" s="19" t="str">
        <f>output!D84</f>
        <v>Food/Groceries</v>
      </c>
      <c r="E84" s="19" t="str">
        <f>output!E84</f>
        <v/>
      </c>
      <c r="F84" s="19" t="str">
        <f>output!F84</f>
        <v/>
      </c>
      <c r="G84" s="22" t="str">
        <f>output!G84</f>
        <v>CheckingStarOneTXs</v>
      </c>
      <c r="H84" s="7"/>
      <c r="I84" s="9">
        <f t="shared" si="23"/>
        <v>0</v>
      </c>
      <c r="J84" s="9">
        <f t="shared" si="24"/>
        <v>-18.389999389648438</v>
      </c>
      <c r="K84" s="9">
        <f t="shared" si="25"/>
        <v>0</v>
      </c>
      <c r="L84" s="8">
        <f t="shared" si="26"/>
        <v>-18.389999389648438</v>
      </c>
      <c r="M84" s="8">
        <f t="shared" si="27"/>
        <v>0</v>
      </c>
      <c r="N84" s="8">
        <f t="shared" si="28"/>
        <v>0</v>
      </c>
      <c r="P84" s="8">
        <f t="shared" si="29"/>
        <v>-18.389999389648438</v>
      </c>
      <c r="Q84" s="8">
        <f t="shared" si="20"/>
        <v>-18.389999389648438</v>
      </c>
      <c r="R84" s="8">
        <f t="shared" si="30"/>
        <v>1149</v>
      </c>
      <c r="S84" s="8">
        <f t="shared" si="31"/>
        <v>961</v>
      </c>
      <c r="T84" s="8">
        <f t="shared" si="22"/>
        <v>-6107.5000567436218</v>
      </c>
      <c r="U84" s="9">
        <f t="shared" si="32"/>
        <v>6107.5000567436218</v>
      </c>
    </row>
    <row r="85" spans="1:21" x14ac:dyDescent="0.2">
      <c r="A85" s="23">
        <f>output!A85</f>
        <v>45701</v>
      </c>
      <c r="B85" s="20" t="str">
        <f>output!B85</f>
        <v>ATM 0213 1844 445516 2900 NEVADA AVE         SILVER SPRINGNV Card #:0154</v>
      </c>
      <c r="C85" s="20">
        <f>output!C85</f>
        <v>-102.75</v>
      </c>
      <c r="D85" s="20" t="str">
        <f>output!D85</f>
        <v>Food/Groceries</v>
      </c>
      <c r="E85" s="20" t="str">
        <f>output!E85</f>
        <v/>
      </c>
      <c r="F85" s="20" t="str">
        <f>output!F85</f>
        <v/>
      </c>
      <c r="G85" s="24" t="str">
        <f>output!G85</f>
        <v>CheckingStarOneTXs</v>
      </c>
      <c r="H85" s="7"/>
      <c r="I85" s="9">
        <f t="shared" si="23"/>
        <v>0</v>
      </c>
      <c r="J85" s="9">
        <f t="shared" si="24"/>
        <v>-102.75</v>
      </c>
      <c r="K85" s="9">
        <f t="shared" si="25"/>
        <v>0</v>
      </c>
      <c r="L85" s="8">
        <f t="shared" si="26"/>
        <v>-102.75</v>
      </c>
      <c r="M85" s="8">
        <f t="shared" si="27"/>
        <v>0</v>
      </c>
      <c r="N85" s="8">
        <f t="shared" si="28"/>
        <v>0</v>
      </c>
      <c r="P85" s="8">
        <f t="shared" si="29"/>
        <v>-102.75</v>
      </c>
      <c r="Q85" s="8">
        <f t="shared" si="20"/>
        <v>-102.75</v>
      </c>
      <c r="R85" s="8">
        <f t="shared" si="30"/>
        <v>1149</v>
      </c>
      <c r="S85" s="8">
        <f t="shared" si="31"/>
        <v>961</v>
      </c>
      <c r="T85" s="8">
        <f t="shared" si="22"/>
        <v>-6210.2500567436218</v>
      </c>
      <c r="U85" s="9">
        <f t="shared" si="32"/>
        <v>6210.2500567436218</v>
      </c>
    </row>
    <row r="86" spans="1:21" x14ac:dyDescent="0.2">
      <c r="A86" s="21">
        <f>output!A86</f>
        <v>45701</v>
      </c>
      <c r="B86" s="19" t="str">
        <f>output!B86</f>
        <v>CHASE CREDIT CRDEPAY      250212</v>
      </c>
      <c r="C86" s="19">
        <f>output!C86</f>
        <v>-2249.570068359375</v>
      </c>
      <c r="D86" s="19" t="str">
        <f>output!D86</f>
        <v>Payment</v>
      </c>
      <c r="E86" s="19" t="str">
        <f>output!E86</f>
        <v>y</v>
      </c>
      <c r="F86" s="19" t="str">
        <f>output!F86</f>
        <v/>
      </c>
      <c r="G86" s="22" t="str">
        <f>output!G86</f>
        <v>CheckingStarOneTXs</v>
      </c>
      <c r="H86" s="7"/>
      <c r="I86" s="9">
        <f t="shared" si="23"/>
        <v>0</v>
      </c>
      <c r="J86" s="9">
        <f t="shared" si="24"/>
        <v>-2249.570068359375</v>
      </c>
      <c r="K86" s="9">
        <f t="shared" si="25"/>
        <v>0</v>
      </c>
      <c r="L86" s="8">
        <f t="shared" si="26"/>
        <v>0</v>
      </c>
      <c r="M86" s="8">
        <f t="shared" si="27"/>
        <v>0</v>
      </c>
      <c r="N86" s="8">
        <f t="shared" si="28"/>
        <v>0</v>
      </c>
      <c r="P86" s="8">
        <f t="shared" si="29"/>
        <v>0</v>
      </c>
      <c r="Q86" s="8">
        <f t="shared" si="20"/>
        <v>0</v>
      </c>
      <c r="R86" s="8">
        <f t="shared" si="30"/>
        <v>1149</v>
      </c>
      <c r="S86" s="8">
        <f t="shared" si="31"/>
        <v>961</v>
      </c>
      <c r="T86" s="8">
        <f t="shared" si="22"/>
        <v>-6210.2500567436218</v>
      </c>
      <c r="U86" s="9">
        <f t="shared" si="32"/>
        <v>6210.2500567436218</v>
      </c>
    </row>
    <row r="87" spans="1:21" x14ac:dyDescent="0.2">
      <c r="A87" s="23">
        <f>output!A87</f>
        <v>45701</v>
      </c>
      <c r="B87" s="20" t="str">
        <f>output!B87</f>
        <v>CHEVRON 0301419 SPARKS NV Card #:0154</v>
      </c>
      <c r="C87" s="20">
        <f>output!C87</f>
        <v>-5.2899999618530273</v>
      </c>
      <c r="D87" s="20" t="str">
        <f>output!D87</f>
        <v>Gas</v>
      </c>
      <c r="E87" s="20" t="str">
        <f>output!E87</f>
        <v/>
      </c>
      <c r="F87" s="20" t="str">
        <f>output!F87</f>
        <v/>
      </c>
      <c r="G87" s="24" t="str">
        <f>output!G87</f>
        <v>CheckingStarOneTXs</v>
      </c>
      <c r="H87" s="7"/>
      <c r="I87" s="9">
        <f t="shared" si="23"/>
        <v>0</v>
      </c>
      <c r="J87" s="9">
        <f t="shared" si="24"/>
        <v>-5.2899999618530273</v>
      </c>
      <c r="K87" s="9">
        <f t="shared" si="25"/>
        <v>0</v>
      </c>
      <c r="L87" s="8">
        <f t="shared" si="26"/>
        <v>-5.2899999618530273</v>
      </c>
      <c r="M87" s="8">
        <f t="shared" si="27"/>
        <v>0</v>
      </c>
      <c r="N87" s="8">
        <f t="shared" si="28"/>
        <v>0</v>
      </c>
      <c r="P87" s="8">
        <f t="shared" si="29"/>
        <v>-5.2899999618530273</v>
      </c>
      <c r="Q87" s="8">
        <f t="shared" si="20"/>
        <v>-5.2899999618530273</v>
      </c>
      <c r="R87" s="8">
        <f t="shared" si="30"/>
        <v>1149</v>
      </c>
      <c r="S87" s="8">
        <f t="shared" si="31"/>
        <v>961</v>
      </c>
      <c r="T87" s="8">
        <f t="shared" si="22"/>
        <v>-6215.5400567054749</v>
      </c>
      <c r="U87" s="9">
        <f t="shared" si="32"/>
        <v>6215.5400567054749</v>
      </c>
    </row>
    <row r="88" spans="1:21" x14ac:dyDescent="0.2">
      <c r="A88" s="21">
        <f>output!A88</f>
        <v>45701</v>
      </c>
      <c r="B88" s="19" t="str">
        <f>output!B88</f>
        <v>FYF*FROMYOUFLOWERS</v>
      </c>
      <c r="C88" s="19">
        <f>output!C88</f>
        <v>-82.430000305175781</v>
      </c>
      <c r="D88" s="19" t="str">
        <f>output!D88</f>
        <v>Gifts/Donations</v>
      </c>
      <c r="E88" s="19" t="str">
        <f>output!E88</f>
        <v/>
      </c>
      <c r="F88" s="19" t="str">
        <f>output!F88</f>
        <v/>
      </c>
      <c r="G88" s="22" t="str">
        <f>output!G88</f>
        <v>VisaChaseTXs</v>
      </c>
      <c r="H88" s="7"/>
      <c r="I88" s="9">
        <f t="shared" si="23"/>
        <v>0</v>
      </c>
      <c r="J88" s="9">
        <f t="shared" si="24"/>
        <v>0</v>
      </c>
      <c r="K88" s="9">
        <f t="shared" si="25"/>
        <v>-82.430000305175781</v>
      </c>
      <c r="L88" s="8">
        <f t="shared" si="26"/>
        <v>-82.430000305175781</v>
      </c>
      <c r="M88" s="8">
        <f t="shared" si="27"/>
        <v>0</v>
      </c>
      <c r="N88" s="8">
        <f t="shared" si="28"/>
        <v>0</v>
      </c>
      <c r="P88" s="8">
        <f t="shared" si="29"/>
        <v>-82.430000305175781</v>
      </c>
      <c r="Q88" s="8">
        <f t="shared" si="20"/>
        <v>-82.430000305175781</v>
      </c>
      <c r="R88" s="8">
        <f t="shared" si="30"/>
        <v>1149</v>
      </c>
      <c r="S88" s="8">
        <f t="shared" si="31"/>
        <v>961</v>
      </c>
      <c r="T88" s="8">
        <f t="shared" si="22"/>
        <v>-6297.9700570106506</v>
      </c>
      <c r="U88" s="9">
        <f t="shared" si="32"/>
        <v>6297.9700570106506</v>
      </c>
    </row>
    <row r="89" spans="1:21" x14ac:dyDescent="0.2">
      <c r="A89" s="23">
        <f>output!A89</f>
        <v>45701</v>
      </c>
      <c r="B89" s="20" t="str">
        <f>output!B89</f>
        <v>GAINWELL TECHNOLDIRECT DEP250214</v>
      </c>
      <c r="C89" s="20">
        <f>output!C89</f>
        <v>2346.75</v>
      </c>
      <c r="D89" s="20" t="str">
        <f>output!D89</f>
        <v>Income</v>
      </c>
      <c r="E89" s="20" t="str">
        <f>output!E89</f>
        <v/>
      </c>
      <c r="F89" s="20" t="str">
        <f>output!F89</f>
        <v/>
      </c>
      <c r="G89" s="24" t="str">
        <f>output!G89</f>
        <v>CheckingStarOneTXs</v>
      </c>
      <c r="H89" s="7"/>
      <c r="I89" s="9">
        <f t="shared" si="23"/>
        <v>0</v>
      </c>
      <c r="J89" s="9">
        <f t="shared" si="24"/>
        <v>2346.75</v>
      </c>
      <c r="K89" s="9">
        <f t="shared" si="25"/>
        <v>0</v>
      </c>
      <c r="L89" s="8">
        <f t="shared" si="26"/>
        <v>0</v>
      </c>
      <c r="M89" s="8">
        <f t="shared" si="27"/>
        <v>0</v>
      </c>
      <c r="N89" s="8">
        <f t="shared" si="28"/>
        <v>0</v>
      </c>
      <c r="P89" s="8">
        <f t="shared" si="29"/>
        <v>0</v>
      </c>
      <c r="Q89" s="8">
        <f t="shared" si="20"/>
        <v>0</v>
      </c>
      <c r="R89" s="8">
        <f t="shared" si="30"/>
        <v>1149</v>
      </c>
      <c r="S89" s="8">
        <f t="shared" si="31"/>
        <v>961</v>
      </c>
      <c r="T89" s="8">
        <f t="shared" si="22"/>
        <v>-6297.9700570106506</v>
      </c>
      <c r="U89" s="9">
        <f t="shared" si="32"/>
        <v>6297.9700570106506</v>
      </c>
    </row>
    <row r="90" spans="1:21" x14ac:dyDescent="0.2">
      <c r="A90" s="21">
        <f>output!A90</f>
        <v>45701</v>
      </c>
      <c r="B90" s="19" t="str">
        <f>output!B90</f>
        <v>SHARE CHECK 1075</v>
      </c>
      <c r="C90" s="19">
        <f>output!C90</f>
        <v>-8000</v>
      </c>
      <c r="D90" s="19" t="str">
        <f>output!D90</f>
        <v>Transfer</v>
      </c>
      <c r="E90" s="19" t="str">
        <f>output!E90</f>
        <v>y</v>
      </c>
      <c r="F90" s="19" t="str">
        <f>output!F90</f>
        <v>M</v>
      </c>
      <c r="G90" s="22" t="str">
        <f>output!G90</f>
        <v>CheckingStarOneTXs</v>
      </c>
      <c r="H90" s="7"/>
      <c r="I90" s="9">
        <f t="shared" si="23"/>
        <v>-8000</v>
      </c>
      <c r="J90" s="9">
        <f t="shared" si="24"/>
        <v>-8000</v>
      </c>
      <c r="K90" s="9">
        <f t="shared" si="25"/>
        <v>0</v>
      </c>
      <c r="L90" s="8">
        <f t="shared" si="26"/>
        <v>0</v>
      </c>
      <c r="M90" s="8">
        <f t="shared" si="27"/>
        <v>0</v>
      </c>
      <c r="N90" s="8">
        <f t="shared" si="28"/>
        <v>0</v>
      </c>
      <c r="P90" s="8">
        <f t="shared" si="29"/>
        <v>0</v>
      </c>
      <c r="Q90" s="8">
        <f t="shared" si="20"/>
        <v>0</v>
      </c>
      <c r="R90" s="8">
        <f t="shared" si="30"/>
        <v>1149</v>
      </c>
      <c r="S90" s="8">
        <f t="shared" si="31"/>
        <v>961</v>
      </c>
      <c r="T90" s="8">
        <f t="shared" si="22"/>
        <v>-6297.9700570106506</v>
      </c>
      <c r="U90" s="9">
        <f t="shared" si="32"/>
        <v>6297.9700570106506</v>
      </c>
    </row>
    <row r="91" spans="1:21" x14ac:dyDescent="0.2">
      <c r="A91" s="23">
        <f>output!A91</f>
        <v>45701</v>
      </c>
      <c r="B91" s="20" t="str">
        <f>output!B91</f>
        <v>UBER   *TRIP</v>
      </c>
      <c r="C91" s="20">
        <f>output!C91</f>
        <v>-5.9000000953674316</v>
      </c>
      <c r="D91" s="20" t="str">
        <f>output!D91</f>
        <v>Transportation/Auto</v>
      </c>
      <c r="E91" s="20" t="str">
        <f>output!E91</f>
        <v/>
      </c>
      <c r="F91" s="20" t="str">
        <f>output!F91</f>
        <v/>
      </c>
      <c r="G91" s="24" t="str">
        <f>output!G91</f>
        <v>VisaChaseTXs</v>
      </c>
      <c r="H91" s="7"/>
      <c r="I91" s="9">
        <f t="shared" si="23"/>
        <v>0</v>
      </c>
      <c r="J91" s="9">
        <f t="shared" si="24"/>
        <v>0</v>
      </c>
      <c r="K91" s="9">
        <f t="shared" si="25"/>
        <v>-5.9000000953674316</v>
      </c>
      <c r="L91" s="8">
        <f t="shared" si="26"/>
        <v>-5.9000000953674316</v>
      </c>
      <c r="M91" s="8">
        <f t="shared" si="27"/>
        <v>0</v>
      </c>
      <c r="N91" s="8">
        <f t="shared" si="28"/>
        <v>0</v>
      </c>
      <c r="P91" s="8">
        <f t="shared" si="29"/>
        <v>-5.9000000953674316</v>
      </c>
      <c r="Q91" s="8">
        <f t="shared" si="20"/>
        <v>-5.9000000953674316</v>
      </c>
      <c r="R91" s="8">
        <f t="shared" si="30"/>
        <v>1149</v>
      </c>
      <c r="S91" s="8">
        <f t="shared" si="31"/>
        <v>961</v>
      </c>
      <c r="T91" s="8">
        <f t="shared" si="22"/>
        <v>-6303.8700571060181</v>
      </c>
      <c r="U91" s="9">
        <f t="shared" si="32"/>
        <v>6303.8700571060181</v>
      </c>
    </row>
    <row r="92" spans="1:21" x14ac:dyDescent="0.2">
      <c r="A92" s="21">
        <f>output!A92</f>
        <v>45702</v>
      </c>
      <c r="B92" s="19" t="str">
        <f>output!B92</f>
        <v>24 SEVEN SILVER SPGS NV Card #:0154</v>
      </c>
      <c r="C92" s="19">
        <f>output!C92</f>
        <v>-3.9900000095367432</v>
      </c>
      <c r="D92" s="19" t="str">
        <f>output!D92</f>
        <v>Gas</v>
      </c>
      <c r="E92" s="19" t="str">
        <f>output!E92</f>
        <v/>
      </c>
      <c r="F92" s="19" t="str">
        <f>output!F92</f>
        <v/>
      </c>
      <c r="G92" s="22" t="str">
        <f>output!G92</f>
        <v>CheckingStarOneTXs</v>
      </c>
      <c r="H92" s="7"/>
      <c r="I92" s="9">
        <f t="shared" si="23"/>
        <v>0</v>
      </c>
      <c r="J92" s="9">
        <f t="shared" si="24"/>
        <v>-3.9900000095367432</v>
      </c>
      <c r="K92" s="9">
        <f t="shared" si="25"/>
        <v>0</v>
      </c>
      <c r="L92" s="8">
        <f t="shared" si="26"/>
        <v>-3.9900000095367432</v>
      </c>
      <c r="M92" s="8">
        <f t="shared" si="27"/>
        <v>0</v>
      </c>
      <c r="N92" s="8">
        <f t="shared" si="28"/>
        <v>0</v>
      </c>
      <c r="P92" s="8">
        <f t="shared" si="29"/>
        <v>-3.9900000095367432</v>
      </c>
      <c r="Q92" s="8">
        <f t="shared" si="20"/>
        <v>-3.9900000095367432</v>
      </c>
      <c r="R92" s="8">
        <f t="shared" si="30"/>
        <v>1150</v>
      </c>
      <c r="S92" s="8">
        <f t="shared" si="31"/>
        <v>962</v>
      </c>
      <c r="T92" s="8">
        <f t="shared" si="22"/>
        <v>-6307.8600571155548</v>
      </c>
      <c r="U92" s="9">
        <f t="shared" si="32"/>
        <v>6307.8600571155548</v>
      </c>
    </row>
    <row r="93" spans="1:21" x14ac:dyDescent="0.2">
      <c r="A93" s="23">
        <f>output!A93</f>
        <v>45702</v>
      </c>
      <c r="B93" s="20" t="str">
        <f>output!B93</f>
        <v>24 SEVEN SILVER SPGS NV Card #:0154</v>
      </c>
      <c r="C93" s="20">
        <f>output!C93</f>
        <v>-3.3900001049041748</v>
      </c>
      <c r="D93" s="20" t="str">
        <f>output!D93</f>
        <v>Gas</v>
      </c>
      <c r="E93" s="20" t="str">
        <f>output!E93</f>
        <v/>
      </c>
      <c r="F93" s="20" t="str">
        <f>output!F93</f>
        <v/>
      </c>
      <c r="G93" s="24" t="str">
        <f>output!G93</f>
        <v>CheckingStarOneTXs</v>
      </c>
      <c r="H93" s="7"/>
      <c r="I93" s="9">
        <f t="shared" si="23"/>
        <v>0</v>
      </c>
      <c r="J93" s="9">
        <f t="shared" si="24"/>
        <v>-3.3900001049041748</v>
      </c>
      <c r="K93" s="9">
        <f t="shared" si="25"/>
        <v>0</v>
      </c>
      <c r="L93" s="8">
        <f t="shared" si="26"/>
        <v>-3.3900001049041748</v>
      </c>
      <c r="M93" s="8">
        <f t="shared" si="27"/>
        <v>0</v>
      </c>
      <c r="N93" s="8">
        <f t="shared" si="28"/>
        <v>0</v>
      </c>
      <c r="P93" s="8">
        <f t="shared" si="29"/>
        <v>-3.3900001049041748</v>
      </c>
      <c r="Q93" s="8">
        <f t="shared" si="20"/>
        <v>-3.3900001049041748</v>
      </c>
      <c r="R93" s="8">
        <f t="shared" si="30"/>
        <v>1150</v>
      </c>
      <c r="S93" s="8">
        <f t="shared" si="31"/>
        <v>962</v>
      </c>
      <c r="T93" s="8">
        <f t="shared" si="22"/>
        <v>-6311.250057220459</v>
      </c>
      <c r="U93" s="9">
        <f t="shared" si="32"/>
        <v>6311.250057220459</v>
      </c>
    </row>
    <row r="94" spans="1:21" x14ac:dyDescent="0.2">
      <c r="A94" s="21">
        <f>output!A94</f>
        <v>45702</v>
      </c>
      <c r="B94" s="19" t="str">
        <f>output!B94</f>
        <v>275 - PRITCHETT FERNLEY</v>
      </c>
      <c r="C94" s="19">
        <f>output!C94</f>
        <v>-249</v>
      </c>
      <c r="D94" s="19" t="str">
        <f>output!D94</f>
        <v>Health &amp; Wellness</v>
      </c>
      <c r="E94" s="19" t="str">
        <f>output!E94</f>
        <v/>
      </c>
      <c r="F94" s="19" t="str">
        <f>output!F94</f>
        <v/>
      </c>
      <c r="G94" s="22" t="str">
        <f>output!G94</f>
        <v>VisaChaseTXs</v>
      </c>
      <c r="H94" s="7"/>
      <c r="I94" s="9">
        <f t="shared" si="23"/>
        <v>0</v>
      </c>
      <c r="J94" s="9">
        <f t="shared" si="24"/>
        <v>0</v>
      </c>
      <c r="K94" s="9">
        <f t="shared" si="25"/>
        <v>-249</v>
      </c>
      <c r="L94" s="8">
        <f t="shared" si="26"/>
        <v>-249</v>
      </c>
      <c r="M94" s="8">
        <f t="shared" si="27"/>
        <v>0</v>
      </c>
      <c r="N94" s="8">
        <f t="shared" si="28"/>
        <v>0</v>
      </c>
      <c r="P94" s="8">
        <f t="shared" si="29"/>
        <v>-249</v>
      </c>
      <c r="Q94" s="8">
        <f t="shared" si="20"/>
        <v>-249</v>
      </c>
      <c r="R94" s="8">
        <f t="shared" si="30"/>
        <v>1150</v>
      </c>
      <c r="S94" s="8">
        <f t="shared" si="31"/>
        <v>962</v>
      </c>
      <c r="T94" s="8">
        <f t="shared" si="22"/>
        <v>-6560.250057220459</v>
      </c>
      <c r="U94" s="9">
        <f t="shared" si="32"/>
        <v>6560.250057220459</v>
      </c>
    </row>
    <row r="95" spans="1:21" x14ac:dyDescent="0.2">
      <c r="A95" s="23">
        <f>output!A95</f>
        <v>45702</v>
      </c>
      <c r="B95" s="20" t="str">
        <f>output!B95</f>
        <v>ACELISCONNECTEDHEALTH</v>
      </c>
      <c r="C95" s="20">
        <f>output!C95</f>
        <v>-70.550003051757812</v>
      </c>
      <c r="D95" s="20" t="str">
        <f>output!D95</f>
        <v>Doctor/Hospital</v>
      </c>
      <c r="E95" s="20" t="str">
        <f>output!E95</f>
        <v/>
      </c>
      <c r="F95" s="20" t="str">
        <f>output!F95</f>
        <v/>
      </c>
      <c r="G95" s="24" t="str">
        <f>output!G95</f>
        <v>VisaChaseTXs</v>
      </c>
      <c r="H95" s="7"/>
      <c r="I95" s="9">
        <f t="shared" si="23"/>
        <v>0</v>
      </c>
      <c r="J95" s="9">
        <f t="shared" si="24"/>
        <v>0</v>
      </c>
      <c r="K95" s="9">
        <f t="shared" si="25"/>
        <v>-70.550003051757812</v>
      </c>
      <c r="L95" s="8">
        <f t="shared" si="26"/>
        <v>-70.550003051757812</v>
      </c>
      <c r="M95" s="8">
        <f t="shared" si="27"/>
        <v>0</v>
      </c>
      <c r="N95" s="8">
        <f t="shared" si="28"/>
        <v>0</v>
      </c>
      <c r="P95" s="8">
        <f t="shared" si="29"/>
        <v>-70.550003051757812</v>
      </c>
      <c r="Q95" s="8">
        <f t="shared" si="20"/>
        <v>-70.550003051757812</v>
      </c>
      <c r="R95" s="8">
        <f t="shared" si="30"/>
        <v>1150</v>
      </c>
      <c r="S95" s="8">
        <f t="shared" si="31"/>
        <v>962</v>
      </c>
      <c r="T95" s="8">
        <f t="shared" si="22"/>
        <v>-6630.8000602722168</v>
      </c>
      <c r="U95" s="9">
        <f t="shared" si="32"/>
        <v>6630.8000602722168</v>
      </c>
    </row>
    <row r="96" spans="1:21" x14ac:dyDescent="0.2">
      <c r="A96" s="21">
        <f>output!A96</f>
        <v>45702</v>
      </c>
      <c r="B96" s="19" t="str">
        <f>output!B96</f>
        <v>CHEVRON 0205653 SILVER SPRING NV Card #:0154</v>
      </c>
      <c r="C96" s="19">
        <f>output!C96</f>
        <v>-3.190000057220459</v>
      </c>
      <c r="D96" s="19" t="str">
        <f>output!D96</f>
        <v>Gas</v>
      </c>
      <c r="E96" s="19" t="str">
        <f>output!E96</f>
        <v/>
      </c>
      <c r="F96" s="19" t="str">
        <f>output!F96</f>
        <v/>
      </c>
      <c r="G96" s="22" t="str">
        <f>output!G96</f>
        <v>CheckingStarOneTXs</v>
      </c>
      <c r="H96" s="7"/>
      <c r="I96" s="9">
        <f t="shared" si="23"/>
        <v>0</v>
      </c>
      <c r="J96" s="9">
        <f t="shared" si="24"/>
        <v>-3.190000057220459</v>
      </c>
      <c r="K96" s="9">
        <f t="shared" si="25"/>
        <v>0</v>
      </c>
      <c r="L96" s="8">
        <f t="shared" si="26"/>
        <v>-3.190000057220459</v>
      </c>
      <c r="M96" s="8">
        <f t="shared" si="27"/>
        <v>0</v>
      </c>
      <c r="N96" s="8">
        <f t="shared" si="28"/>
        <v>0</v>
      </c>
      <c r="P96" s="8">
        <f t="shared" si="29"/>
        <v>-3.190000057220459</v>
      </c>
      <c r="Q96" s="8">
        <f t="shared" si="20"/>
        <v>-3.190000057220459</v>
      </c>
      <c r="R96" s="8">
        <f t="shared" si="30"/>
        <v>1150</v>
      </c>
      <c r="S96" s="8">
        <f t="shared" si="31"/>
        <v>962</v>
      </c>
      <c r="T96" s="8">
        <f t="shared" si="22"/>
        <v>-6633.9900603294373</v>
      </c>
      <c r="U96" s="9">
        <f t="shared" si="32"/>
        <v>6633.9900603294373</v>
      </c>
    </row>
    <row r="97" spans="1:21" x14ac:dyDescent="0.2">
      <c r="A97" s="23">
        <f>output!A97</f>
        <v>45702</v>
      </c>
      <c r="B97" s="20" t="str">
        <f>output!B97</f>
        <v>DROPBOX*Z5Y8VKQTJ4BR</v>
      </c>
      <c r="C97" s="20">
        <f>output!C97</f>
        <v>-11.989999771118164</v>
      </c>
      <c r="D97" s="20" t="str">
        <f>output!D97</f>
        <v>Internet Service</v>
      </c>
      <c r="E97" s="20" t="str">
        <f>output!E97</f>
        <v/>
      </c>
      <c r="F97" s="20" t="str">
        <f>output!F97</f>
        <v>M</v>
      </c>
      <c r="G97" s="24" t="str">
        <f>output!G97</f>
        <v>VisaChaseTXs</v>
      </c>
      <c r="H97" s="7"/>
      <c r="I97" s="9">
        <f t="shared" si="23"/>
        <v>-11.989999771118164</v>
      </c>
      <c r="J97" s="9">
        <f t="shared" si="24"/>
        <v>0</v>
      </c>
      <c r="K97" s="9">
        <f t="shared" si="25"/>
        <v>-11.989999771118164</v>
      </c>
      <c r="L97" s="8">
        <f t="shared" si="26"/>
        <v>0</v>
      </c>
      <c r="M97" s="8">
        <f t="shared" si="27"/>
        <v>0</v>
      </c>
      <c r="N97" s="8">
        <f t="shared" si="28"/>
        <v>0</v>
      </c>
      <c r="P97" s="8">
        <f t="shared" si="29"/>
        <v>-11.989999771118164</v>
      </c>
      <c r="Q97" s="8">
        <f t="shared" si="20"/>
        <v>-11.989999771118164</v>
      </c>
      <c r="R97" s="8">
        <f t="shared" si="30"/>
        <v>1150</v>
      </c>
      <c r="S97" s="8">
        <f t="shared" si="31"/>
        <v>962</v>
      </c>
      <c r="T97" s="8">
        <f t="shared" si="22"/>
        <v>-6645.9800601005554</v>
      </c>
      <c r="U97" s="9">
        <f t="shared" si="32"/>
        <v>6645.9800601005554</v>
      </c>
    </row>
    <row r="98" spans="1:21" x14ac:dyDescent="0.2">
      <c r="A98" s="21">
        <f>output!A98</f>
        <v>45702</v>
      </c>
      <c r="B98" s="19" t="str">
        <f>output!B98</f>
        <v>NUGGET CASINO RESORT - H</v>
      </c>
      <c r="C98" s="19">
        <f>output!C98</f>
        <v>-89.029998779296875</v>
      </c>
      <c r="D98" s="19" t="str">
        <f>output!D98</f>
        <v>Transportation/Auto</v>
      </c>
      <c r="E98" s="19" t="str">
        <f>output!E98</f>
        <v/>
      </c>
      <c r="F98" s="19" t="str">
        <f>output!F98</f>
        <v/>
      </c>
      <c r="G98" s="22" t="str">
        <f>output!G98</f>
        <v>VisaChaseTXs</v>
      </c>
      <c r="H98" s="7"/>
      <c r="I98" s="9">
        <f t="shared" ref="I98:I129" si="33">IF(EXACT(F98,"M"),C98,0)</f>
        <v>0</v>
      </c>
      <c r="J98" s="9">
        <f t="shared" ref="J98:J129" si="34">IF(EXACT(G98,"CheckingStarOneTXs"),C98,0)</f>
        <v>0</v>
      </c>
      <c r="K98" s="9">
        <f t="shared" ref="K98:K129" si="35">IF(AND(C98&lt;0,EXACT(G98,"VisaChaseTXs")),C98,0)</f>
        <v>-89.029998779296875</v>
      </c>
      <c r="L98" s="8">
        <f t="shared" ref="L98:L129" si="36">IF(AND(AND(F98="",C98&lt;0),E98=""),C98,0)</f>
        <v>-89.029998779296875</v>
      </c>
      <c r="M98" s="8">
        <f t="shared" ref="M98:M129" si="37">IF(F98="T",C98,0)</f>
        <v>0</v>
      </c>
      <c r="N98" s="8">
        <f t="shared" ref="N98:N129" si="38">IF(D98="Transfer Savings",C98,0)</f>
        <v>0</v>
      </c>
      <c r="P98" s="8">
        <f t="shared" ref="P98:P129" si="39">IF(AND(IF(C98&lt;0,C98,FALSE),E98&lt;&gt;"y"),C98,0)</f>
        <v>-89.029998779296875</v>
      </c>
      <c r="Q98" s="8">
        <f t="shared" si="20"/>
        <v>-89.029998779296875</v>
      </c>
      <c r="R98" s="8">
        <f t="shared" ref="R98:R129" si="40">IF(ISBLANK(A98),"",ABS($Z$1-(A98+10)))</f>
        <v>1150</v>
      </c>
      <c r="S98" s="8">
        <f t="shared" si="31"/>
        <v>962</v>
      </c>
      <c r="T98" s="8">
        <f t="shared" si="22"/>
        <v>-6735.0100588798523</v>
      </c>
      <c r="U98" s="9">
        <f t="shared" si="32"/>
        <v>6735.0100588798523</v>
      </c>
    </row>
    <row r="99" spans="1:21" x14ac:dyDescent="0.2">
      <c r="A99" s="23">
        <f>output!A99</f>
        <v>45702</v>
      </c>
      <c r="B99" s="20" t="str">
        <f>output!B99</f>
        <v>PIZZA FACTORY - DAYTON</v>
      </c>
      <c r="C99" s="20">
        <f>output!C99</f>
        <v>-36.729999542236328</v>
      </c>
      <c r="D99" s="20" t="str">
        <f>output!D99</f>
        <v>DiningOut</v>
      </c>
      <c r="E99" s="20" t="str">
        <f>output!E99</f>
        <v/>
      </c>
      <c r="F99" s="20" t="str">
        <f>output!F99</f>
        <v/>
      </c>
      <c r="G99" s="24" t="str">
        <f>output!G99</f>
        <v>VisaChaseTXs</v>
      </c>
      <c r="H99" s="7"/>
      <c r="I99" s="9">
        <f t="shared" si="33"/>
        <v>0</v>
      </c>
      <c r="J99" s="9">
        <f t="shared" si="34"/>
        <v>0</v>
      </c>
      <c r="K99" s="9">
        <f t="shared" si="35"/>
        <v>-36.729999542236328</v>
      </c>
      <c r="L99" s="8">
        <f t="shared" si="36"/>
        <v>-36.729999542236328</v>
      </c>
      <c r="M99" s="8">
        <f t="shared" si="37"/>
        <v>0</v>
      </c>
      <c r="N99" s="8">
        <f t="shared" si="38"/>
        <v>0</v>
      </c>
      <c r="P99" s="8">
        <f t="shared" si="39"/>
        <v>-36.729999542236328</v>
      </c>
      <c r="Q99" s="8">
        <f t="shared" si="20"/>
        <v>-36.729999542236328</v>
      </c>
      <c r="R99" s="8">
        <f t="shared" si="40"/>
        <v>1150</v>
      </c>
      <c r="S99" s="8">
        <f t="shared" si="31"/>
        <v>962</v>
      </c>
      <c r="T99" s="8">
        <f t="shared" si="22"/>
        <v>-6771.7400584220886</v>
      </c>
      <c r="U99" s="9">
        <f t="shared" si="32"/>
        <v>6771.7400584220886</v>
      </c>
    </row>
    <row r="100" spans="1:21" x14ac:dyDescent="0.2">
      <c r="A100" s="21">
        <f>output!A100</f>
        <v>45703</v>
      </c>
      <c r="B100" s="19" t="str">
        <f>output!B100</f>
        <v>AUTOZONE 4158 1323 GARDNERVILLE NV Card #:0154</v>
      </c>
      <c r="C100" s="19">
        <f>output!C100</f>
        <v>-26.760000228881836</v>
      </c>
      <c r="D100" s="19" t="str">
        <f>output!D100</f>
        <v>AutoMaintenance</v>
      </c>
      <c r="E100" s="19" t="str">
        <f>output!E100</f>
        <v/>
      </c>
      <c r="F100" s="19" t="str">
        <f>output!F100</f>
        <v/>
      </c>
      <c r="G100" s="22" t="str">
        <f>output!G100</f>
        <v>CheckingStarOneTXs</v>
      </c>
      <c r="H100" s="7"/>
      <c r="I100" s="9">
        <f t="shared" si="33"/>
        <v>0</v>
      </c>
      <c r="J100" s="9">
        <f t="shared" si="34"/>
        <v>-26.760000228881836</v>
      </c>
      <c r="K100" s="9">
        <f t="shared" si="35"/>
        <v>0</v>
      </c>
      <c r="L100" s="8">
        <f t="shared" si="36"/>
        <v>-26.760000228881836</v>
      </c>
      <c r="M100" s="8">
        <f t="shared" si="37"/>
        <v>0</v>
      </c>
      <c r="N100" s="8">
        <f t="shared" si="38"/>
        <v>0</v>
      </c>
      <c r="P100" s="8">
        <f t="shared" si="39"/>
        <v>-26.760000228881836</v>
      </c>
      <c r="Q100" s="8">
        <f t="shared" si="20"/>
        <v>-26.760000228881836</v>
      </c>
      <c r="R100" s="8">
        <f t="shared" si="40"/>
        <v>1151</v>
      </c>
      <c r="S100" s="8">
        <f t="shared" si="31"/>
        <v>963</v>
      </c>
      <c r="T100" s="8">
        <f t="shared" si="22"/>
        <v>-6798.5000586509705</v>
      </c>
      <c r="U100" s="9">
        <f t="shared" si="32"/>
        <v>6798.5000586509705</v>
      </c>
    </row>
    <row r="101" spans="1:21" x14ac:dyDescent="0.2">
      <c r="A101" s="23">
        <f>output!A101</f>
        <v>45703</v>
      </c>
      <c r="B101" s="20" t="str">
        <f>output!B101</f>
        <v>CHICAGO TRIBUNE SUBS</v>
      </c>
      <c r="C101" s="20">
        <f>output!C101</f>
        <v>-3</v>
      </c>
      <c r="D101" s="20" t="str">
        <f>output!D101</f>
        <v>Newspaper/Magazines</v>
      </c>
      <c r="E101" s="20" t="str">
        <f>output!E101</f>
        <v/>
      </c>
      <c r="F101" s="20" t="str">
        <f>output!F101</f>
        <v/>
      </c>
      <c r="G101" s="24" t="str">
        <f>output!G101</f>
        <v>VisaChaseTXs</v>
      </c>
      <c r="H101" s="7"/>
      <c r="I101" s="9">
        <f t="shared" si="33"/>
        <v>0</v>
      </c>
      <c r="J101" s="9">
        <f t="shared" si="34"/>
        <v>0</v>
      </c>
      <c r="K101" s="9">
        <f t="shared" si="35"/>
        <v>-3</v>
      </c>
      <c r="L101" s="8">
        <f t="shared" si="36"/>
        <v>-3</v>
      </c>
      <c r="M101" s="8">
        <f t="shared" si="37"/>
        <v>0</v>
      </c>
      <c r="N101" s="8">
        <f t="shared" si="38"/>
        <v>0</v>
      </c>
      <c r="P101" s="8">
        <f t="shared" si="39"/>
        <v>-3</v>
      </c>
      <c r="Q101" s="8">
        <f t="shared" ref="Q101:Q164" si="41">P101</f>
        <v>-3</v>
      </c>
      <c r="R101" s="8">
        <f t="shared" si="40"/>
        <v>1151</v>
      </c>
      <c r="S101" s="8">
        <f t="shared" si="31"/>
        <v>963</v>
      </c>
      <c r="T101" s="8">
        <f t="shared" si="22"/>
        <v>-6801.5000586509705</v>
      </c>
      <c r="U101" s="9">
        <f t="shared" si="32"/>
        <v>6801.5000586509705</v>
      </c>
    </row>
    <row r="102" spans="1:21" x14ac:dyDescent="0.2">
      <c r="A102" s="21">
        <f>output!A102</f>
        <v>45703</v>
      </c>
      <c r="B102" s="19" t="str">
        <f>output!B102</f>
        <v>MAVERIK #412 DAYTON NV Card #:0154</v>
      </c>
      <c r="C102" s="19">
        <f>output!C102</f>
        <v>-78.569999694824219</v>
      </c>
      <c r="D102" s="19" t="str">
        <f>output!D102</f>
        <v>Gas</v>
      </c>
      <c r="E102" s="19" t="str">
        <f>output!E102</f>
        <v/>
      </c>
      <c r="F102" s="19" t="str">
        <f>output!F102</f>
        <v/>
      </c>
      <c r="G102" s="22" t="str">
        <f>output!G102</f>
        <v>CheckingStarOneTXs</v>
      </c>
      <c r="H102" s="7"/>
      <c r="I102" s="9">
        <f t="shared" si="33"/>
        <v>0</v>
      </c>
      <c r="J102" s="9">
        <f t="shared" si="34"/>
        <v>-78.569999694824219</v>
      </c>
      <c r="K102" s="9">
        <f t="shared" si="35"/>
        <v>0</v>
      </c>
      <c r="L102" s="8">
        <f t="shared" si="36"/>
        <v>-78.569999694824219</v>
      </c>
      <c r="M102" s="8">
        <f t="shared" si="37"/>
        <v>0</v>
      </c>
      <c r="N102" s="8">
        <f t="shared" si="38"/>
        <v>0</v>
      </c>
      <c r="P102" s="8">
        <f t="shared" si="39"/>
        <v>-78.569999694824219</v>
      </c>
      <c r="Q102" s="8">
        <f t="shared" si="41"/>
        <v>-78.569999694824219</v>
      </c>
      <c r="R102" s="8">
        <f t="shared" si="40"/>
        <v>1151</v>
      </c>
      <c r="S102" s="8">
        <f t="shared" si="31"/>
        <v>963</v>
      </c>
      <c r="T102" s="8">
        <f t="shared" si="22"/>
        <v>-6880.0700583457947</v>
      </c>
      <c r="U102" s="9">
        <f t="shared" si="32"/>
        <v>6880.0700583457947</v>
      </c>
    </row>
    <row r="103" spans="1:21" x14ac:dyDescent="0.2">
      <c r="A103" s="23">
        <f>output!A103</f>
        <v>45703</v>
      </c>
      <c r="B103" s="20" t="str">
        <f>output!B103</f>
        <v>O REILLY 3207 CARSON CITY NV Card #:0154</v>
      </c>
      <c r="C103" s="20">
        <f>output!C103</f>
        <v>-5.369999885559082</v>
      </c>
      <c r="D103" s="20" t="str">
        <f>output!D103</f>
        <v>Transportation/Auto</v>
      </c>
      <c r="E103" s="20" t="str">
        <f>output!E103</f>
        <v/>
      </c>
      <c r="F103" s="20" t="str">
        <f>output!F103</f>
        <v/>
      </c>
      <c r="G103" s="24" t="str">
        <f>output!G103</f>
        <v>CheckingStarOneTXs</v>
      </c>
      <c r="H103" s="7"/>
      <c r="I103" s="9">
        <f t="shared" si="33"/>
        <v>0</v>
      </c>
      <c r="J103" s="9">
        <f t="shared" si="34"/>
        <v>-5.369999885559082</v>
      </c>
      <c r="K103" s="9">
        <f t="shared" si="35"/>
        <v>0</v>
      </c>
      <c r="L103" s="8">
        <f t="shared" si="36"/>
        <v>-5.369999885559082</v>
      </c>
      <c r="M103" s="8">
        <f t="shared" si="37"/>
        <v>0</v>
      </c>
      <c r="N103" s="8">
        <f t="shared" si="38"/>
        <v>0</v>
      </c>
      <c r="P103" s="8">
        <f t="shared" si="39"/>
        <v>-5.369999885559082</v>
      </c>
      <c r="Q103" s="8">
        <f t="shared" si="41"/>
        <v>-5.369999885559082</v>
      </c>
      <c r="R103" s="8">
        <f t="shared" si="40"/>
        <v>1151</v>
      </c>
      <c r="S103" s="8">
        <f t="shared" si="31"/>
        <v>963</v>
      </c>
      <c r="T103" s="8">
        <f t="shared" si="22"/>
        <v>-6885.4400582313538</v>
      </c>
      <c r="U103" s="9">
        <f t="shared" si="32"/>
        <v>6885.4400582313538</v>
      </c>
    </row>
    <row r="104" spans="1:21" x14ac:dyDescent="0.2">
      <c r="A104" s="21">
        <f>output!A104</f>
        <v>45703</v>
      </c>
      <c r="B104" s="19" t="str">
        <f>output!B104</f>
        <v>OFFICE DEPOT 00 222 CARSON CITY NV Card #:0154</v>
      </c>
      <c r="C104" s="19">
        <f>output!C104</f>
        <v>-10.239999771118164</v>
      </c>
      <c r="D104" s="19" t="str">
        <f>output!D104</f>
        <v>Household</v>
      </c>
      <c r="E104" s="19" t="str">
        <f>output!E104</f>
        <v/>
      </c>
      <c r="F104" s="19" t="str">
        <f>output!F104</f>
        <v/>
      </c>
      <c r="G104" s="22" t="str">
        <f>output!G104</f>
        <v>CheckingStarOneTXs</v>
      </c>
      <c r="H104" s="7"/>
      <c r="I104" s="9">
        <f t="shared" si="33"/>
        <v>0</v>
      </c>
      <c r="J104" s="9">
        <f t="shared" si="34"/>
        <v>-10.239999771118164</v>
      </c>
      <c r="K104" s="9">
        <f t="shared" si="35"/>
        <v>0</v>
      </c>
      <c r="L104" s="8">
        <f t="shared" si="36"/>
        <v>-10.239999771118164</v>
      </c>
      <c r="M104" s="8">
        <f t="shared" si="37"/>
        <v>0</v>
      </c>
      <c r="N104" s="8">
        <f t="shared" si="38"/>
        <v>0</v>
      </c>
      <c r="P104" s="8">
        <f t="shared" si="39"/>
        <v>-10.239999771118164</v>
      </c>
      <c r="Q104" s="8">
        <f t="shared" si="41"/>
        <v>-10.239999771118164</v>
      </c>
      <c r="R104" s="8">
        <f t="shared" si="40"/>
        <v>1151</v>
      </c>
      <c r="S104" s="8">
        <f t="shared" si="31"/>
        <v>963</v>
      </c>
      <c r="T104" s="8">
        <f t="shared" si="22"/>
        <v>-6895.6800580024719</v>
      </c>
      <c r="U104" s="9">
        <f t="shared" si="32"/>
        <v>6895.6800580024719</v>
      </c>
    </row>
    <row r="105" spans="1:21" x14ac:dyDescent="0.2">
      <c r="A105" s="23">
        <f>output!A105</f>
        <v>45703</v>
      </c>
      <c r="B105" s="20" t="str">
        <f>output!B105</f>
        <v>Prime Video *8H3T194H3</v>
      </c>
      <c r="C105" s="20">
        <f>output!C105</f>
        <v>-3.4900000095367432</v>
      </c>
      <c r="D105" s="20" t="str">
        <f>output!D105</f>
        <v>Entertainment</v>
      </c>
      <c r="E105" s="20" t="str">
        <f>output!E105</f>
        <v/>
      </c>
      <c r="F105" s="20" t="str">
        <f>output!F105</f>
        <v/>
      </c>
      <c r="G105" s="24" t="str">
        <f>output!G105</f>
        <v>VisaChaseTXs</v>
      </c>
      <c r="H105" s="7"/>
      <c r="I105" s="9">
        <f t="shared" si="33"/>
        <v>0</v>
      </c>
      <c r="J105" s="9">
        <f t="shared" si="34"/>
        <v>0</v>
      </c>
      <c r="K105" s="9">
        <f t="shared" si="35"/>
        <v>-3.4900000095367432</v>
      </c>
      <c r="L105" s="8">
        <f t="shared" si="36"/>
        <v>-3.4900000095367432</v>
      </c>
      <c r="M105" s="8">
        <f t="shared" si="37"/>
        <v>0</v>
      </c>
      <c r="N105" s="8">
        <f t="shared" si="38"/>
        <v>0</v>
      </c>
      <c r="P105" s="8">
        <f t="shared" si="39"/>
        <v>-3.4900000095367432</v>
      </c>
      <c r="Q105" s="8">
        <f t="shared" si="41"/>
        <v>-3.4900000095367432</v>
      </c>
      <c r="R105" s="8">
        <f t="shared" si="40"/>
        <v>1151</v>
      </c>
      <c r="S105" s="8">
        <f t="shared" si="31"/>
        <v>963</v>
      </c>
      <c r="T105" s="8">
        <f t="shared" si="22"/>
        <v>-6899.1700580120087</v>
      </c>
      <c r="U105" s="9">
        <f t="shared" si="32"/>
        <v>6899.1700580120087</v>
      </c>
    </row>
    <row r="106" spans="1:21" x14ac:dyDescent="0.2">
      <c r="A106" s="21">
        <f>output!A106</f>
        <v>45703</v>
      </c>
      <c r="B106" s="19" t="str">
        <f>output!B106</f>
        <v>SCOOTER S COFFEE #1 DAYTON NV Card #:0154</v>
      </c>
      <c r="C106" s="19">
        <f>output!C106</f>
        <v>-6.1599998474121094</v>
      </c>
      <c r="D106" s="19" t="str">
        <f>output!D106</f>
        <v>DiningOut</v>
      </c>
      <c r="E106" s="19" t="str">
        <f>output!E106</f>
        <v/>
      </c>
      <c r="F106" s="19" t="str">
        <f>output!F106</f>
        <v/>
      </c>
      <c r="G106" s="22" t="str">
        <f>output!G106</f>
        <v>CheckingStarOneTXs</v>
      </c>
      <c r="H106" s="7"/>
      <c r="I106" s="9">
        <f t="shared" si="33"/>
        <v>0</v>
      </c>
      <c r="J106" s="9">
        <f t="shared" si="34"/>
        <v>-6.1599998474121094</v>
      </c>
      <c r="K106" s="9">
        <f t="shared" si="35"/>
        <v>0</v>
      </c>
      <c r="L106" s="8">
        <f t="shared" si="36"/>
        <v>-6.1599998474121094</v>
      </c>
      <c r="M106" s="8">
        <f t="shared" si="37"/>
        <v>0</v>
      </c>
      <c r="N106" s="8">
        <f t="shared" si="38"/>
        <v>0</v>
      </c>
      <c r="P106" s="8">
        <f t="shared" si="39"/>
        <v>-6.1599998474121094</v>
      </c>
      <c r="Q106" s="8">
        <f t="shared" si="41"/>
        <v>-6.1599998474121094</v>
      </c>
      <c r="R106" s="8">
        <f t="shared" si="40"/>
        <v>1151</v>
      </c>
      <c r="S106" s="8">
        <f t="shared" si="31"/>
        <v>963</v>
      </c>
      <c r="T106" s="8">
        <f t="shared" si="22"/>
        <v>-6905.3300578594208</v>
      </c>
      <c r="U106" s="9">
        <f t="shared" si="32"/>
        <v>6905.3300578594208</v>
      </c>
    </row>
    <row r="107" spans="1:21" x14ac:dyDescent="0.2">
      <c r="A107" s="23">
        <f>output!A107</f>
        <v>45703</v>
      </c>
      <c r="B107" s="20" t="str">
        <f>output!B107</f>
        <v>SMITHS FO 2200 HWY. DAYTON Card #:0154</v>
      </c>
      <c r="C107" s="20">
        <f>output!C107</f>
        <v>-89.610000610351562</v>
      </c>
      <c r="D107" s="20" t="str">
        <f>output!D107</f>
        <v>Food/Groceries</v>
      </c>
      <c r="E107" s="20" t="str">
        <f>output!E107</f>
        <v/>
      </c>
      <c r="F107" s="20" t="str">
        <f>output!F107</f>
        <v>M</v>
      </c>
      <c r="G107" s="24" t="str">
        <f>output!G107</f>
        <v>CheckingStarOneTXs</v>
      </c>
      <c r="H107" s="7"/>
      <c r="I107" s="9">
        <f t="shared" si="33"/>
        <v>-89.610000610351562</v>
      </c>
      <c r="J107" s="9">
        <f t="shared" si="34"/>
        <v>-89.610000610351562</v>
      </c>
      <c r="K107" s="9">
        <f t="shared" si="35"/>
        <v>0</v>
      </c>
      <c r="L107" s="8">
        <f t="shared" si="36"/>
        <v>0</v>
      </c>
      <c r="M107" s="8">
        <f t="shared" si="37"/>
        <v>0</v>
      </c>
      <c r="N107" s="8">
        <f t="shared" si="38"/>
        <v>0</v>
      </c>
      <c r="P107" s="8">
        <f t="shared" si="39"/>
        <v>-89.610000610351562</v>
      </c>
      <c r="Q107" s="8">
        <f t="shared" si="41"/>
        <v>-89.610000610351562</v>
      </c>
      <c r="R107" s="8">
        <f t="shared" si="40"/>
        <v>1151</v>
      </c>
      <c r="S107" s="8">
        <f t="shared" si="31"/>
        <v>963</v>
      </c>
      <c r="T107" s="8">
        <f t="shared" ref="T107:T170" si="42">T106+Q107</f>
        <v>-6994.9400584697723</v>
      </c>
      <c r="U107" s="9">
        <f t="shared" si="32"/>
        <v>6994.9400584697723</v>
      </c>
    </row>
    <row r="108" spans="1:21" x14ac:dyDescent="0.2">
      <c r="A108" s="21">
        <f>output!A108</f>
        <v>45703</v>
      </c>
      <c r="B108" s="19" t="str">
        <f>output!B108</f>
        <v>SMITHS FO 5999 E. W CARSON CITY Card #:0154</v>
      </c>
      <c r="C108" s="19">
        <f>output!C108</f>
        <v>-3.7899999618530273</v>
      </c>
      <c r="D108" s="19" t="str">
        <f>output!D108</f>
        <v>Food/Groceries</v>
      </c>
      <c r="E108" s="19" t="str">
        <f>output!E108</f>
        <v/>
      </c>
      <c r="F108" s="19" t="str">
        <f>output!F108</f>
        <v>M</v>
      </c>
      <c r="G108" s="22" t="str">
        <f>output!G108</f>
        <v>CheckingStarOneTXs</v>
      </c>
      <c r="H108" s="7"/>
      <c r="I108" s="9">
        <f t="shared" si="33"/>
        <v>-3.7899999618530273</v>
      </c>
      <c r="J108" s="9">
        <f t="shared" si="34"/>
        <v>-3.7899999618530273</v>
      </c>
      <c r="K108" s="9">
        <f t="shared" si="35"/>
        <v>0</v>
      </c>
      <c r="L108" s="8">
        <f t="shared" si="36"/>
        <v>0</v>
      </c>
      <c r="M108" s="8">
        <f t="shared" si="37"/>
        <v>0</v>
      </c>
      <c r="N108" s="8">
        <f t="shared" si="38"/>
        <v>0</v>
      </c>
      <c r="P108" s="8">
        <f t="shared" si="39"/>
        <v>-3.7899999618530273</v>
      </c>
      <c r="Q108" s="8">
        <f t="shared" si="41"/>
        <v>-3.7899999618530273</v>
      </c>
      <c r="R108" s="8">
        <f t="shared" si="40"/>
        <v>1151</v>
      </c>
      <c r="S108" s="8">
        <f t="shared" si="31"/>
        <v>963</v>
      </c>
      <c r="T108" s="8">
        <f t="shared" si="42"/>
        <v>-6998.7300584316254</v>
      </c>
      <c r="U108" s="9">
        <f t="shared" si="32"/>
        <v>6998.7300584316254</v>
      </c>
    </row>
    <row r="109" spans="1:21" x14ac:dyDescent="0.2">
      <c r="A109" s="23">
        <f>output!A109</f>
        <v>45703</v>
      </c>
      <c r="B109" s="20" t="str">
        <f>output!B109</f>
        <v>VSP 800-785-0699</v>
      </c>
      <c r="C109" s="20">
        <f>output!C109</f>
        <v>-13.840000152587891</v>
      </c>
      <c r="D109" s="20" t="str">
        <f>output!D109</f>
        <v>Medical/Dental/Vision Insurance</v>
      </c>
      <c r="E109" s="20" t="str">
        <f>output!E109</f>
        <v/>
      </c>
      <c r="F109" s="20" t="str">
        <f>output!F109</f>
        <v>M</v>
      </c>
      <c r="G109" s="24" t="str">
        <f>output!G109</f>
        <v>VisaChaseTXs</v>
      </c>
      <c r="H109" s="7"/>
      <c r="I109" s="9">
        <f t="shared" si="33"/>
        <v>-13.840000152587891</v>
      </c>
      <c r="J109" s="9">
        <f t="shared" si="34"/>
        <v>0</v>
      </c>
      <c r="K109" s="9">
        <f t="shared" si="35"/>
        <v>-13.840000152587891</v>
      </c>
      <c r="L109" s="8">
        <f t="shared" si="36"/>
        <v>0</v>
      </c>
      <c r="M109" s="8">
        <f t="shared" si="37"/>
        <v>0</v>
      </c>
      <c r="N109" s="8">
        <f t="shared" si="38"/>
        <v>0</v>
      </c>
      <c r="P109" s="8">
        <f t="shared" si="39"/>
        <v>-13.840000152587891</v>
      </c>
      <c r="Q109" s="8">
        <f t="shared" si="41"/>
        <v>-13.840000152587891</v>
      </c>
      <c r="R109" s="8">
        <f t="shared" si="40"/>
        <v>1151</v>
      </c>
      <c r="S109" s="8">
        <f t="shared" si="31"/>
        <v>963</v>
      </c>
      <c r="T109" s="8">
        <f t="shared" si="42"/>
        <v>-7012.5700585842133</v>
      </c>
      <c r="U109" s="9">
        <f t="shared" si="32"/>
        <v>7012.5700585842133</v>
      </c>
    </row>
    <row r="110" spans="1:21" x14ac:dyDescent="0.2">
      <c r="A110" s="21">
        <f>output!A110</f>
        <v>45705</v>
      </c>
      <c r="B110" s="19" t="str">
        <f>output!B110</f>
        <v>APPLE.COM/BILL</v>
      </c>
      <c r="C110" s="19">
        <f>output!C110</f>
        <v>-93.980003356933594</v>
      </c>
      <c r="D110" s="19" t="str">
        <f>output!D110</f>
        <v>Internet Service</v>
      </c>
      <c r="E110" s="19" t="str">
        <f>output!E110</f>
        <v/>
      </c>
      <c r="F110" s="19" t="str">
        <f>output!F110</f>
        <v>M</v>
      </c>
      <c r="G110" s="22" t="str">
        <f>output!G110</f>
        <v>VisaChaseTXs</v>
      </c>
      <c r="H110" s="7"/>
      <c r="I110" s="9">
        <f t="shared" si="33"/>
        <v>-93.980003356933594</v>
      </c>
      <c r="J110" s="9">
        <f t="shared" si="34"/>
        <v>0</v>
      </c>
      <c r="K110" s="9">
        <f t="shared" si="35"/>
        <v>-93.980003356933594</v>
      </c>
      <c r="L110" s="8">
        <f t="shared" si="36"/>
        <v>0</v>
      </c>
      <c r="M110" s="8">
        <f t="shared" si="37"/>
        <v>0</v>
      </c>
      <c r="N110" s="8">
        <f t="shared" si="38"/>
        <v>0</v>
      </c>
      <c r="P110" s="8">
        <f t="shared" si="39"/>
        <v>-93.980003356933594</v>
      </c>
      <c r="Q110" s="8">
        <f t="shared" si="41"/>
        <v>-93.980003356933594</v>
      </c>
      <c r="R110" s="8">
        <f t="shared" si="40"/>
        <v>1153</v>
      </c>
      <c r="S110" s="8">
        <f t="shared" si="31"/>
        <v>965</v>
      </c>
      <c r="T110" s="8">
        <f t="shared" si="42"/>
        <v>-7106.5500619411469</v>
      </c>
      <c r="U110" s="9">
        <f t="shared" si="32"/>
        <v>7106.5500619411469</v>
      </c>
    </row>
    <row r="111" spans="1:21" x14ac:dyDescent="0.2">
      <c r="A111" s="23">
        <f>output!A111</f>
        <v>45706</v>
      </c>
      <c r="B111" s="20" t="str">
        <f>output!B111</f>
        <v xml:space="preserve">  CHEVRON 0205729  VERDI  NV  US</v>
      </c>
      <c r="C111" s="20">
        <f>output!C111</f>
        <v>1</v>
      </c>
      <c r="D111" s="20" t="str">
        <f>output!D111</f>
        <v>Gas</v>
      </c>
      <c r="E111" s="20" t="str">
        <f>output!E111</f>
        <v/>
      </c>
      <c r="F111" s="20" t="str">
        <f>output!F111</f>
        <v/>
      </c>
      <c r="G111" s="24" t="str">
        <f>output!G111</f>
        <v>CheckingStarOneTXs</v>
      </c>
      <c r="H111" s="7"/>
      <c r="I111" s="9">
        <f t="shared" si="33"/>
        <v>0</v>
      </c>
      <c r="J111" s="9">
        <f t="shared" si="34"/>
        <v>1</v>
      </c>
      <c r="K111" s="9">
        <f t="shared" si="35"/>
        <v>0</v>
      </c>
      <c r="L111" s="8">
        <f t="shared" si="36"/>
        <v>0</v>
      </c>
      <c r="M111" s="8">
        <f t="shared" si="37"/>
        <v>0</v>
      </c>
      <c r="N111" s="8">
        <f t="shared" si="38"/>
        <v>0</v>
      </c>
      <c r="P111" s="8">
        <f t="shared" si="39"/>
        <v>0</v>
      </c>
      <c r="Q111" s="8">
        <f t="shared" si="41"/>
        <v>0</v>
      </c>
      <c r="R111" s="8">
        <f t="shared" si="40"/>
        <v>1154</v>
      </c>
      <c r="S111" s="8">
        <f t="shared" si="31"/>
        <v>966</v>
      </c>
      <c r="T111" s="8">
        <f t="shared" si="42"/>
        <v>-7106.5500619411469</v>
      </c>
      <c r="U111" s="9">
        <f t="shared" si="32"/>
        <v>7106.5500619411469</v>
      </c>
    </row>
    <row r="112" spans="1:21" x14ac:dyDescent="0.2">
      <c r="A112" s="21">
        <f>output!A112</f>
        <v>45706</v>
      </c>
      <c r="B112" s="19" t="str">
        <f>output!B112</f>
        <v xml:space="preserve">  SCOOTER S COFFEE #1  DAYTON  N</v>
      </c>
      <c r="C112" s="19">
        <f>output!C112</f>
        <v>6.1599998474121094</v>
      </c>
      <c r="D112" s="19" t="str">
        <f>output!D112</f>
        <v>DiningOut</v>
      </c>
      <c r="E112" s="19" t="str">
        <f>output!E112</f>
        <v/>
      </c>
      <c r="F112" s="19" t="str">
        <f>output!F112</f>
        <v/>
      </c>
      <c r="G112" s="22" t="str">
        <f>output!G112</f>
        <v>CheckingStarOneTXs</v>
      </c>
      <c r="H112" s="7"/>
      <c r="I112" s="9">
        <f t="shared" si="33"/>
        <v>0</v>
      </c>
      <c r="J112" s="9">
        <f t="shared" si="34"/>
        <v>6.1599998474121094</v>
      </c>
      <c r="K112" s="9">
        <f t="shared" si="35"/>
        <v>0</v>
      </c>
      <c r="L112" s="8">
        <f t="shared" si="36"/>
        <v>0</v>
      </c>
      <c r="M112" s="8">
        <f t="shared" si="37"/>
        <v>0</v>
      </c>
      <c r="N112" s="8">
        <f t="shared" si="38"/>
        <v>0</v>
      </c>
      <c r="P112" s="8">
        <f t="shared" si="39"/>
        <v>0</v>
      </c>
      <c r="Q112" s="8">
        <f t="shared" si="41"/>
        <v>0</v>
      </c>
      <c r="R112" s="8">
        <f t="shared" si="40"/>
        <v>1154</v>
      </c>
      <c r="S112" s="8">
        <f t="shared" si="31"/>
        <v>966</v>
      </c>
      <c r="T112" s="8">
        <f t="shared" si="42"/>
        <v>-7106.5500619411469</v>
      </c>
      <c r="U112" s="9">
        <f t="shared" si="32"/>
        <v>7106.5500619411469</v>
      </c>
    </row>
    <row r="113" spans="1:21" x14ac:dyDescent="0.2">
      <c r="A113" s="23">
        <f>output!A113</f>
        <v>45706</v>
      </c>
      <c r="B113" s="20" t="str">
        <f>output!B113</f>
        <v>275 - PRITCHETT FERNLEY</v>
      </c>
      <c r="C113" s="20">
        <f>output!C113</f>
        <v>239</v>
      </c>
      <c r="D113" s="20" t="str">
        <f>output!D113</f>
        <v>Health &amp; Wellness</v>
      </c>
      <c r="E113" s="20" t="str">
        <f>output!E113</f>
        <v/>
      </c>
      <c r="F113" s="20" t="str">
        <f>output!F113</f>
        <v/>
      </c>
      <c r="G113" s="24" t="str">
        <f>output!G113</f>
        <v>VisaChaseTXs</v>
      </c>
      <c r="H113" s="7"/>
      <c r="I113" s="9">
        <f t="shared" si="33"/>
        <v>0</v>
      </c>
      <c r="J113" s="9">
        <f t="shared" si="34"/>
        <v>0</v>
      </c>
      <c r="K113" s="9">
        <f t="shared" si="35"/>
        <v>0</v>
      </c>
      <c r="L113" s="8">
        <f t="shared" si="36"/>
        <v>0</v>
      </c>
      <c r="M113" s="8">
        <f t="shared" si="37"/>
        <v>0</v>
      </c>
      <c r="N113" s="8">
        <f t="shared" si="38"/>
        <v>0</v>
      </c>
      <c r="P113" s="8">
        <f t="shared" si="39"/>
        <v>0</v>
      </c>
      <c r="Q113" s="8">
        <f t="shared" si="41"/>
        <v>0</v>
      </c>
      <c r="R113" s="8">
        <f t="shared" si="40"/>
        <v>1154</v>
      </c>
      <c r="S113" s="8">
        <f t="shared" si="31"/>
        <v>966</v>
      </c>
      <c r="T113" s="8">
        <f t="shared" si="42"/>
        <v>-7106.5500619411469</v>
      </c>
      <c r="U113" s="9">
        <f t="shared" si="32"/>
        <v>7106.5500619411469</v>
      </c>
    </row>
    <row r="114" spans="1:21" x14ac:dyDescent="0.2">
      <c r="A114" s="21">
        <f>output!A114</f>
        <v>45706</v>
      </c>
      <c r="B114" s="19" t="str">
        <f>output!B114</f>
        <v>AMAZON MKTPL*J60VF6CA3</v>
      </c>
      <c r="C114" s="19">
        <f>output!C114</f>
        <v>-26.760000228881836</v>
      </c>
      <c r="D114" s="19" t="str">
        <f>output!D114</f>
        <v>Household</v>
      </c>
      <c r="E114" s="19" t="str">
        <f>output!E114</f>
        <v/>
      </c>
      <c r="F114" s="19" t="str">
        <f>output!F114</f>
        <v/>
      </c>
      <c r="G114" s="22" t="str">
        <f>output!G114</f>
        <v>VisaChaseTXs</v>
      </c>
      <c r="H114" s="7"/>
      <c r="I114" s="9">
        <f t="shared" si="33"/>
        <v>0</v>
      </c>
      <c r="J114" s="9">
        <f t="shared" si="34"/>
        <v>0</v>
      </c>
      <c r="K114" s="9">
        <f t="shared" si="35"/>
        <v>-26.760000228881836</v>
      </c>
      <c r="L114" s="8">
        <f t="shared" si="36"/>
        <v>-26.760000228881836</v>
      </c>
      <c r="M114" s="8">
        <f t="shared" si="37"/>
        <v>0</v>
      </c>
      <c r="N114" s="8">
        <f t="shared" si="38"/>
        <v>0</v>
      </c>
      <c r="P114" s="8">
        <f t="shared" si="39"/>
        <v>-26.760000228881836</v>
      </c>
      <c r="Q114" s="8">
        <f t="shared" si="41"/>
        <v>-26.760000228881836</v>
      </c>
      <c r="R114" s="8">
        <f t="shared" si="40"/>
        <v>1154</v>
      </c>
      <c r="S114" s="8">
        <f t="shared" si="31"/>
        <v>966</v>
      </c>
      <c r="T114" s="8">
        <f t="shared" si="42"/>
        <v>-7133.3100621700287</v>
      </c>
      <c r="U114" s="9">
        <f t="shared" si="32"/>
        <v>7133.3100621700287</v>
      </c>
    </row>
    <row r="115" spans="1:21" x14ac:dyDescent="0.2">
      <c r="A115" s="23">
        <f>output!A115</f>
        <v>45706</v>
      </c>
      <c r="B115" s="20" t="str">
        <f>output!B115</f>
        <v>CHEVRON 0205653 SILVER SPRING NV Card #:0154</v>
      </c>
      <c r="C115" s="20">
        <f>output!C115</f>
        <v>-3.9900000095367432</v>
      </c>
      <c r="D115" s="20" t="str">
        <f>output!D115</f>
        <v>Gas</v>
      </c>
      <c r="E115" s="20" t="str">
        <f>output!E115</f>
        <v/>
      </c>
      <c r="F115" s="20" t="str">
        <f>output!F115</f>
        <v/>
      </c>
      <c r="G115" s="24" t="str">
        <f>output!G115</f>
        <v>CheckingStarOneTXs</v>
      </c>
      <c r="H115" s="7"/>
      <c r="I115" s="9">
        <f t="shared" si="33"/>
        <v>0</v>
      </c>
      <c r="J115" s="9">
        <f t="shared" si="34"/>
        <v>-3.9900000095367432</v>
      </c>
      <c r="K115" s="9">
        <f t="shared" si="35"/>
        <v>0</v>
      </c>
      <c r="L115" s="8">
        <f t="shared" si="36"/>
        <v>-3.9900000095367432</v>
      </c>
      <c r="M115" s="8">
        <f t="shared" si="37"/>
        <v>0</v>
      </c>
      <c r="N115" s="8">
        <f t="shared" si="38"/>
        <v>0</v>
      </c>
      <c r="P115" s="8">
        <f t="shared" si="39"/>
        <v>-3.9900000095367432</v>
      </c>
      <c r="Q115" s="8">
        <f t="shared" si="41"/>
        <v>-3.9900000095367432</v>
      </c>
      <c r="R115" s="8">
        <f t="shared" si="40"/>
        <v>1154</v>
      </c>
      <c r="S115" s="8">
        <f t="shared" si="31"/>
        <v>966</v>
      </c>
      <c r="T115" s="8">
        <f t="shared" si="42"/>
        <v>-7137.3000621795654</v>
      </c>
      <c r="U115" s="9">
        <f t="shared" si="32"/>
        <v>7137.3000621795654</v>
      </c>
    </row>
    <row r="116" spans="1:21" x14ac:dyDescent="0.2">
      <c r="A116" s="21">
        <f>output!A116</f>
        <v>45706</v>
      </c>
      <c r="B116" s="19" t="str">
        <f>output!B116</f>
        <v>CHEVRON 0205729 VERDI NV Card #:0154</v>
      </c>
      <c r="C116" s="19">
        <f>output!C116</f>
        <v>-124.83999633789062</v>
      </c>
      <c r="D116" s="19" t="str">
        <f>output!D116</f>
        <v>Gas</v>
      </c>
      <c r="E116" s="19" t="str">
        <f>output!E116</f>
        <v/>
      </c>
      <c r="F116" s="19" t="str">
        <f>output!F116</f>
        <v/>
      </c>
      <c r="G116" s="22" t="str">
        <f>output!G116</f>
        <v>CheckingStarOneTXs</v>
      </c>
      <c r="H116" s="7"/>
      <c r="I116" s="9">
        <f t="shared" si="33"/>
        <v>0</v>
      </c>
      <c r="J116" s="9">
        <f t="shared" si="34"/>
        <v>-124.83999633789062</v>
      </c>
      <c r="K116" s="9">
        <f t="shared" si="35"/>
        <v>0</v>
      </c>
      <c r="L116" s="8">
        <f t="shared" si="36"/>
        <v>-124.83999633789062</v>
      </c>
      <c r="M116" s="8">
        <f t="shared" si="37"/>
        <v>0</v>
      </c>
      <c r="N116" s="8">
        <f t="shared" si="38"/>
        <v>0</v>
      </c>
      <c r="P116" s="8">
        <f t="shared" si="39"/>
        <v>-124.83999633789062</v>
      </c>
      <c r="Q116" s="8">
        <f t="shared" si="41"/>
        <v>-124.83999633789062</v>
      </c>
      <c r="R116" s="8">
        <f t="shared" si="40"/>
        <v>1154</v>
      </c>
      <c r="S116" s="8">
        <f t="shared" si="31"/>
        <v>966</v>
      </c>
      <c r="T116" s="8">
        <f t="shared" si="42"/>
        <v>-7262.1400585174561</v>
      </c>
      <c r="U116" s="9">
        <f t="shared" si="32"/>
        <v>7262.1400585174561</v>
      </c>
    </row>
    <row r="117" spans="1:21" x14ac:dyDescent="0.2">
      <c r="A117" s="23">
        <f>output!A117</f>
        <v>45706</v>
      </c>
      <c r="B117" s="20" t="str">
        <f>output!B117</f>
        <v>CHEVRON 0376810 GARDNERVILLE NV Card #:0154</v>
      </c>
      <c r="C117" s="20">
        <f>output!C117</f>
        <v>-3.2899999618530273</v>
      </c>
      <c r="D117" s="20" t="str">
        <f>output!D117</f>
        <v>Gas</v>
      </c>
      <c r="E117" s="20" t="str">
        <f>output!E117</f>
        <v/>
      </c>
      <c r="F117" s="20" t="str">
        <f>output!F117</f>
        <v/>
      </c>
      <c r="G117" s="24" t="str">
        <f>output!G117</f>
        <v>CheckingStarOneTXs</v>
      </c>
      <c r="H117" s="7"/>
      <c r="I117" s="9">
        <f t="shared" si="33"/>
        <v>0</v>
      </c>
      <c r="J117" s="9">
        <f t="shared" si="34"/>
        <v>-3.2899999618530273</v>
      </c>
      <c r="K117" s="9">
        <f t="shared" si="35"/>
        <v>0</v>
      </c>
      <c r="L117" s="8">
        <f t="shared" si="36"/>
        <v>-3.2899999618530273</v>
      </c>
      <c r="M117" s="8">
        <f t="shared" si="37"/>
        <v>0</v>
      </c>
      <c r="N117" s="8">
        <f t="shared" si="38"/>
        <v>0</v>
      </c>
      <c r="P117" s="8">
        <f t="shared" si="39"/>
        <v>-3.2899999618530273</v>
      </c>
      <c r="Q117" s="8">
        <f t="shared" si="41"/>
        <v>-3.2899999618530273</v>
      </c>
      <c r="R117" s="8">
        <f t="shared" si="40"/>
        <v>1154</v>
      </c>
      <c r="S117" s="8">
        <f t="shared" si="31"/>
        <v>966</v>
      </c>
      <c r="T117" s="8">
        <f t="shared" si="42"/>
        <v>-7265.4300584793091</v>
      </c>
      <c r="U117" s="9">
        <f t="shared" si="32"/>
        <v>7265.4300584793091</v>
      </c>
    </row>
    <row r="118" spans="1:21" x14ac:dyDescent="0.2">
      <c r="A118" s="21">
        <f>output!A118</f>
        <v>45706</v>
      </c>
      <c r="B118" s="19" t="str">
        <f>output!B118</f>
        <v>CSC SERVICEWORK GARDNERVILLE NV Card #:0154</v>
      </c>
      <c r="C118" s="19">
        <f>output!C118</f>
        <v>-2.5</v>
      </c>
      <c r="D118" s="19" t="str">
        <f>output!D118</f>
        <v>DiningOut</v>
      </c>
      <c r="E118" s="19" t="str">
        <f>output!E118</f>
        <v/>
      </c>
      <c r="F118" s="19" t="str">
        <f>output!F118</f>
        <v/>
      </c>
      <c r="G118" s="22" t="str">
        <f>output!G118</f>
        <v>CheckingStarOneTXs</v>
      </c>
      <c r="H118" s="7"/>
      <c r="I118" s="9">
        <f t="shared" si="33"/>
        <v>0</v>
      </c>
      <c r="J118" s="9">
        <f t="shared" si="34"/>
        <v>-2.5</v>
      </c>
      <c r="K118" s="9">
        <f t="shared" si="35"/>
        <v>0</v>
      </c>
      <c r="L118" s="8">
        <f t="shared" si="36"/>
        <v>-2.5</v>
      </c>
      <c r="M118" s="8">
        <f t="shared" si="37"/>
        <v>0</v>
      </c>
      <c r="N118" s="8">
        <f t="shared" si="38"/>
        <v>0</v>
      </c>
      <c r="P118" s="8">
        <f t="shared" si="39"/>
        <v>-2.5</v>
      </c>
      <c r="Q118" s="8">
        <f t="shared" si="41"/>
        <v>-2.5</v>
      </c>
      <c r="R118" s="8">
        <f t="shared" si="40"/>
        <v>1154</v>
      </c>
      <c r="S118" s="8">
        <f t="shared" si="31"/>
        <v>966</v>
      </c>
      <c r="T118" s="8">
        <f t="shared" si="42"/>
        <v>-7267.9300584793091</v>
      </c>
      <c r="U118" s="9">
        <f t="shared" si="32"/>
        <v>7267.9300584793091</v>
      </c>
    </row>
    <row r="119" spans="1:21" x14ac:dyDescent="0.2">
      <c r="A119" s="23">
        <f>output!A119</f>
        <v>45706</v>
      </c>
      <c r="B119" s="20" t="str">
        <f>output!B119</f>
        <v>GEICO           PREM COLL 250214</v>
      </c>
      <c r="C119" s="20">
        <f>output!C119</f>
        <v>-116.29000091552734</v>
      </c>
      <c r="D119" s="20" t="str">
        <f>output!D119</f>
        <v>AutoInsurance</v>
      </c>
      <c r="E119" s="20" t="str">
        <f>output!E119</f>
        <v/>
      </c>
      <c r="F119" s="20" t="str">
        <f>output!F119</f>
        <v>M</v>
      </c>
      <c r="G119" s="24" t="str">
        <f>output!G119</f>
        <v>CheckingStarOneTXs</v>
      </c>
      <c r="H119" s="7"/>
      <c r="I119" s="9">
        <f t="shared" si="33"/>
        <v>-116.29000091552734</v>
      </c>
      <c r="J119" s="9">
        <f t="shared" si="34"/>
        <v>-116.29000091552734</v>
      </c>
      <c r="K119" s="9">
        <f t="shared" si="35"/>
        <v>0</v>
      </c>
      <c r="L119" s="8">
        <f t="shared" si="36"/>
        <v>0</v>
      </c>
      <c r="M119" s="8">
        <f t="shared" si="37"/>
        <v>0</v>
      </c>
      <c r="N119" s="8">
        <f t="shared" si="38"/>
        <v>0</v>
      </c>
      <c r="P119" s="8">
        <f t="shared" si="39"/>
        <v>-116.29000091552734</v>
      </c>
      <c r="Q119" s="8">
        <f t="shared" si="41"/>
        <v>-116.29000091552734</v>
      </c>
      <c r="R119" s="8">
        <f t="shared" si="40"/>
        <v>1154</v>
      </c>
      <c r="S119" s="8">
        <f t="shared" si="31"/>
        <v>966</v>
      </c>
      <c r="T119" s="8">
        <f t="shared" si="42"/>
        <v>-7384.2200593948364</v>
      </c>
      <c r="U119" s="9">
        <f t="shared" si="32"/>
        <v>7384.2200593948364</v>
      </c>
    </row>
    <row r="120" spans="1:21" x14ac:dyDescent="0.2">
      <c r="A120" s="21">
        <f>output!A120</f>
        <v>45706</v>
      </c>
      <c r="B120" s="19" t="str">
        <f>output!B120</f>
        <v>GOLDEN GATE - CARSO CARSON CITY NV Card #:0154</v>
      </c>
      <c r="C120" s="19">
        <f>output!C120</f>
        <v>-2.9900000095367432</v>
      </c>
      <c r="D120" s="19" t="str">
        <f>output!D120</f>
        <v>Gas</v>
      </c>
      <c r="E120" s="19" t="str">
        <f>output!E120</f>
        <v/>
      </c>
      <c r="F120" s="19" t="str">
        <f>output!F120</f>
        <v/>
      </c>
      <c r="G120" s="22" t="str">
        <f>output!G120</f>
        <v>CheckingStarOneTXs</v>
      </c>
      <c r="H120" s="7"/>
      <c r="I120" s="9">
        <f t="shared" si="33"/>
        <v>0</v>
      </c>
      <c r="J120" s="9">
        <f t="shared" si="34"/>
        <v>-2.9900000095367432</v>
      </c>
      <c r="K120" s="9">
        <f t="shared" si="35"/>
        <v>0</v>
      </c>
      <c r="L120" s="8">
        <f t="shared" si="36"/>
        <v>-2.9900000095367432</v>
      </c>
      <c r="M120" s="8">
        <f t="shared" si="37"/>
        <v>0</v>
      </c>
      <c r="N120" s="8">
        <f t="shared" si="38"/>
        <v>0</v>
      </c>
      <c r="P120" s="8">
        <f t="shared" si="39"/>
        <v>-2.9900000095367432</v>
      </c>
      <c r="Q120" s="8">
        <f t="shared" si="41"/>
        <v>-2.9900000095367432</v>
      </c>
      <c r="R120" s="8">
        <f t="shared" si="40"/>
        <v>1154</v>
      </c>
      <c r="S120" s="8">
        <f t="shared" si="31"/>
        <v>966</v>
      </c>
      <c r="T120" s="8">
        <f t="shared" si="42"/>
        <v>-7387.2100594043732</v>
      </c>
      <c r="U120" s="9">
        <f t="shared" si="32"/>
        <v>7387.2100594043732</v>
      </c>
    </row>
    <row r="121" spans="1:21" x14ac:dyDescent="0.2">
      <c r="A121" s="23">
        <f>output!A121</f>
        <v>45706</v>
      </c>
      <c r="B121" s="20" t="str">
        <f>output!B121</f>
        <v>SCOOTER S COFFEE #1 DAYTON NV Card #:0154</v>
      </c>
      <c r="C121" s="20">
        <f>output!C121</f>
        <v>-6.1599998474121094</v>
      </c>
      <c r="D121" s="20" t="str">
        <f>output!D121</f>
        <v>DiningOut</v>
      </c>
      <c r="E121" s="20" t="str">
        <f>output!E121</f>
        <v/>
      </c>
      <c r="F121" s="20" t="str">
        <f>output!F121</f>
        <v/>
      </c>
      <c r="G121" s="24" t="str">
        <f>output!G121</f>
        <v>CheckingStarOneTXs</v>
      </c>
      <c r="H121" s="7"/>
      <c r="I121" s="9">
        <f t="shared" si="33"/>
        <v>0</v>
      </c>
      <c r="J121" s="9">
        <f t="shared" si="34"/>
        <v>-6.1599998474121094</v>
      </c>
      <c r="K121" s="9">
        <f t="shared" si="35"/>
        <v>0</v>
      </c>
      <c r="L121" s="8">
        <f t="shared" si="36"/>
        <v>-6.1599998474121094</v>
      </c>
      <c r="M121" s="8">
        <f t="shared" si="37"/>
        <v>0</v>
      </c>
      <c r="N121" s="8">
        <f t="shared" si="38"/>
        <v>0</v>
      </c>
      <c r="P121" s="8">
        <f t="shared" si="39"/>
        <v>-6.1599998474121094</v>
      </c>
      <c r="Q121" s="8">
        <f t="shared" si="41"/>
        <v>-6.1599998474121094</v>
      </c>
      <c r="R121" s="8">
        <f t="shared" si="40"/>
        <v>1154</v>
      </c>
      <c r="S121" s="8">
        <f t="shared" si="31"/>
        <v>966</v>
      </c>
      <c r="T121" s="8">
        <f t="shared" si="42"/>
        <v>-7393.3700592517853</v>
      </c>
      <c r="U121" s="9">
        <f t="shared" si="32"/>
        <v>7393.3700592517853</v>
      </c>
    </row>
    <row r="122" spans="1:21" x14ac:dyDescent="0.2">
      <c r="A122" s="21">
        <f>output!A122</f>
        <v>45706</v>
      </c>
      <c r="B122" s="19" t="str">
        <f>output!B122</f>
        <v>SHELL OIL 574447982 CARSON CITY NV Card #:0154</v>
      </c>
      <c r="C122" s="19">
        <f>output!C122</f>
        <v>-17.190000534057617</v>
      </c>
      <c r="D122" s="19" t="str">
        <f>output!D122</f>
        <v/>
      </c>
      <c r="E122" s="19" t="str">
        <f>output!E122</f>
        <v/>
      </c>
      <c r="F122" s="19" t="str">
        <f>output!F122</f>
        <v/>
      </c>
      <c r="G122" s="22" t="str">
        <f>output!G122</f>
        <v>CheckingStarOneTXs</v>
      </c>
      <c r="H122" s="7"/>
      <c r="I122" s="9">
        <f t="shared" si="33"/>
        <v>0</v>
      </c>
      <c r="J122" s="9">
        <f t="shared" si="34"/>
        <v>-17.190000534057617</v>
      </c>
      <c r="K122" s="9">
        <f t="shared" si="35"/>
        <v>0</v>
      </c>
      <c r="L122" s="8">
        <f t="shared" si="36"/>
        <v>-17.190000534057617</v>
      </c>
      <c r="M122" s="8">
        <f t="shared" si="37"/>
        <v>0</v>
      </c>
      <c r="N122" s="8">
        <f t="shared" si="38"/>
        <v>0</v>
      </c>
      <c r="P122" s="8">
        <f t="shared" si="39"/>
        <v>-17.190000534057617</v>
      </c>
      <c r="Q122" s="8">
        <f t="shared" si="41"/>
        <v>-17.190000534057617</v>
      </c>
      <c r="R122" s="8">
        <f t="shared" si="40"/>
        <v>1154</v>
      </c>
      <c r="S122" s="8">
        <f t="shared" si="31"/>
        <v>966</v>
      </c>
      <c r="T122" s="8">
        <f t="shared" si="42"/>
        <v>-7410.5600597858429</v>
      </c>
      <c r="U122" s="9">
        <f t="shared" si="32"/>
        <v>7410.5600597858429</v>
      </c>
    </row>
    <row r="123" spans="1:21" x14ac:dyDescent="0.2">
      <c r="A123" s="23">
        <f>output!A123</f>
        <v>45706</v>
      </c>
      <c r="B123" s="20" t="str">
        <f>output!B123</f>
        <v>TST* THE HUMAN BEAN MINDEN NV Card #:0154</v>
      </c>
      <c r="C123" s="20">
        <f>output!C123</f>
        <v>-8.3000001907348633</v>
      </c>
      <c r="D123" s="20" t="str">
        <f>output!D123</f>
        <v/>
      </c>
      <c r="E123" s="20" t="str">
        <f>output!E123</f>
        <v/>
      </c>
      <c r="F123" s="20" t="str">
        <f>output!F123</f>
        <v/>
      </c>
      <c r="G123" s="24" t="str">
        <f>output!G123</f>
        <v>CheckingStarOneTXs</v>
      </c>
      <c r="H123" s="7"/>
      <c r="I123" s="9">
        <f t="shared" si="33"/>
        <v>0</v>
      </c>
      <c r="J123" s="9">
        <f t="shared" si="34"/>
        <v>-8.3000001907348633</v>
      </c>
      <c r="K123" s="9">
        <f t="shared" si="35"/>
        <v>0</v>
      </c>
      <c r="L123" s="8">
        <f t="shared" si="36"/>
        <v>-8.3000001907348633</v>
      </c>
      <c r="M123" s="8">
        <f t="shared" si="37"/>
        <v>0</v>
      </c>
      <c r="N123" s="8">
        <f t="shared" si="38"/>
        <v>0</v>
      </c>
      <c r="P123" s="8">
        <f t="shared" si="39"/>
        <v>-8.3000001907348633</v>
      </c>
      <c r="Q123" s="8">
        <f t="shared" si="41"/>
        <v>-8.3000001907348633</v>
      </c>
      <c r="R123" s="8">
        <f t="shared" si="40"/>
        <v>1154</v>
      </c>
      <c r="S123" s="8">
        <f t="shared" si="31"/>
        <v>966</v>
      </c>
      <c r="T123" s="8">
        <f t="shared" si="42"/>
        <v>-7418.8600599765778</v>
      </c>
      <c r="U123" s="9">
        <f t="shared" si="32"/>
        <v>7418.8600599765778</v>
      </c>
    </row>
    <row r="124" spans="1:21" x14ac:dyDescent="0.2">
      <c r="A124" s="21">
        <f>output!A124</f>
        <v>45707</v>
      </c>
      <c r="B124" s="19" t="str">
        <f>output!B124</f>
        <v>DOLLAR GENERAL # DG SILVER SPRING NV Card #:0154</v>
      </c>
      <c r="C124" s="19">
        <f>output!C124</f>
        <v>-23.049999237060547</v>
      </c>
      <c r="D124" s="19" t="str">
        <f>output!D124</f>
        <v>Food/Groceries</v>
      </c>
      <c r="E124" s="19" t="str">
        <f>output!E124</f>
        <v/>
      </c>
      <c r="F124" s="19" t="str">
        <f>output!F124</f>
        <v/>
      </c>
      <c r="G124" s="22" t="str">
        <f>output!G124</f>
        <v>CheckingStarOneTXs</v>
      </c>
      <c r="H124" s="7"/>
      <c r="I124" s="9">
        <f t="shared" si="33"/>
        <v>0</v>
      </c>
      <c r="J124" s="9">
        <f t="shared" si="34"/>
        <v>-23.049999237060547</v>
      </c>
      <c r="K124" s="9">
        <f t="shared" si="35"/>
        <v>0</v>
      </c>
      <c r="L124" s="8">
        <f t="shared" si="36"/>
        <v>-23.049999237060547</v>
      </c>
      <c r="M124" s="8">
        <f t="shared" si="37"/>
        <v>0</v>
      </c>
      <c r="N124" s="8">
        <f t="shared" si="38"/>
        <v>0</v>
      </c>
      <c r="P124" s="8">
        <f t="shared" si="39"/>
        <v>-23.049999237060547</v>
      </c>
      <c r="Q124" s="8">
        <f t="shared" si="41"/>
        <v>-23.049999237060547</v>
      </c>
      <c r="R124" s="8">
        <f t="shared" si="40"/>
        <v>1155</v>
      </c>
      <c r="S124" s="8">
        <f t="shared" si="31"/>
        <v>967</v>
      </c>
      <c r="T124" s="8">
        <f t="shared" si="42"/>
        <v>-7441.9100592136383</v>
      </c>
      <c r="U124" s="9">
        <f t="shared" si="32"/>
        <v>7441.9100592136383</v>
      </c>
    </row>
    <row r="125" spans="1:21" x14ac:dyDescent="0.2">
      <c r="A125" s="23">
        <f>output!A125</f>
        <v>45707</v>
      </c>
      <c r="B125" s="20" t="str">
        <f>output!B125</f>
        <v>LOUIE S ACE HOME CE FALLON NV Card #:0154</v>
      </c>
      <c r="C125" s="20">
        <f>output!C125</f>
        <v>-43.029998779296875</v>
      </c>
      <c r="D125" s="20" t="str">
        <f>output!D125</f>
        <v/>
      </c>
      <c r="E125" s="20" t="str">
        <f>output!E125</f>
        <v/>
      </c>
      <c r="F125" s="20" t="str">
        <f>output!F125</f>
        <v/>
      </c>
      <c r="G125" s="24" t="str">
        <f>output!G125</f>
        <v>CheckingStarOneTXs</v>
      </c>
      <c r="H125" s="7"/>
      <c r="I125" s="9">
        <f t="shared" si="33"/>
        <v>0</v>
      </c>
      <c r="J125" s="9">
        <f t="shared" si="34"/>
        <v>-43.029998779296875</v>
      </c>
      <c r="K125" s="9">
        <f t="shared" si="35"/>
        <v>0</v>
      </c>
      <c r="L125" s="8">
        <f t="shared" si="36"/>
        <v>-43.029998779296875</v>
      </c>
      <c r="M125" s="8">
        <f t="shared" si="37"/>
        <v>0</v>
      </c>
      <c r="N125" s="8">
        <f t="shared" si="38"/>
        <v>0</v>
      </c>
      <c r="P125" s="8">
        <f t="shared" si="39"/>
        <v>-43.029998779296875</v>
      </c>
      <c r="Q125" s="8">
        <f t="shared" si="41"/>
        <v>-43.029998779296875</v>
      </c>
      <c r="R125" s="8">
        <f t="shared" si="40"/>
        <v>1155</v>
      </c>
      <c r="S125" s="8">
        <f t="shared" si="31"/>
        <v>967</v>
      </c>
      <c r="T125" s="8">
        <f t="shared" si="42"/>
        <v>-7484.9400579929352</v>
      </c>
      <c r="U125" s="9">
        <f t="shared" si="32"/>
        <v>7484.9400579929352</v>
      </c>
    </row>
    <row r="126" spans="1:21" x14ac:dyDescent="0.2">
      <c r="A126" s="21">
        <f>output!A126</f>
        <v>45707</v>
      </c>
      <c r="B126" s="19" t="str">
        <f>output!B126</f>
        <v>MCDONALD S F6283 FALLON NV Card #:0154</v>
      </c>
      <c r="C126" s="19">
        <f>output!C126</f>
        <v>-6</v>
      </c>
      <c r="D126" s="19" t="str">
        <f>output!D126</f>
        <v>DiningOut</v>
      </c>
      <c r="E126" s="19" t="str">
        <f>output!E126</f>
        <v/>
      </c>
      <c r="F126" s="19" t="str">
        <f>output!F126</f>
        <v/>
      </c>
      <c r="G126" s="22" t="str">
        <f>output!G126</f>
        <v>CheckingStarOneTXs</v>
      </c>
      <c r="H126" s="7"/>
      <c r="I126" s="9">
        <f t="shared" si="33"/>
        <v>0</v>
      </c>
      <c r="J126" s="9">
        <f t="shared" si="34"/>
        <v>-6</v>
      </c>
      <c r="K126" s="9">
        <f t="shared" si="35"/>
        <v>0</v>
      </c>
      <c r="L126" s="8">
        <f t="shared" si="36"/>
        <v>-6</v>
      </c>
      <c r="M126" s="8">
        <f t="shared" si="37"/>
        <v>0</v>
      </c>
      <c r="N126" s="8">
        <f t="shared" si="38"/>
        <v>0</v>
      </c>
      <c r="P126" s="8">
        <f t="shared" si="39"/>
        <v>-6</v>
      </c>
      <c r="Q126" s="8">
        <f t="shared" si="41"/>
        <v>-6</v>
      </c>
      <c r="R126" s="8">
        <f t="shared" si="40"/>
        <v>1155</v>
      </c>
      <c r="S126" s="8">
        <f t="shared" si="31"/>
        <v>967</v>
      </c>
      <c r="T126" s="8">
        <f t="shared" si="42"/>
        <v>-7490.9400579929352</v>
      </c>
      <c r="U126" s="9">
        <f t="shared" si="32"/>
        <v>7490.9400579929352</v>
      </c>
    </row>
    <row r="127" spans="1:21" x14ac:dyDescent="0.2">
      <c r="A127" s="23">
        <f>output!A127</f>
        <v>45707</v>
      </c>
      <c r="B127" s="20" t="str">
        <f>output!B127</f>
        <v>ONLINE BILL PAY</v>
      </c>
      <c r="C127" s="20">
        <f>output!C127</f>
        <v>-250</v>
      </c>
      <c r="D127" s="20" t="str">
        <f>output!D127</f>
        <v>Doctor/Hospital</v>
      </c>
      <c r="E127" s="20" t="str">
        <f>output!E127</f>
        <v/>
      </c>
      <c r="F127" s="20" t="str">
        <f>output!F127</f>
        <v/>
      </c>
      <c r="G127" s="24" t="str">
        <f>output!G127</f>
        <v>VisaChaseTXs</v>
      </c>
      <c r="H127" s="7"/>
      <c r="I127" s="9">
        <f t="shared" si="33"/>
        <v>0</v>
      </c>
      <c r="J127" s="9">
        <f t="shared" si="34"/>
        <v>0</v>
      </c>
      <c r="K127" s="9">
        <f t="shared" si="35"/>
        <v>-250</v>
      </c>
      <c r="L127" s="8">
        <f t="shared" si="36"/>
        <v>-250</v>
      </c>
      <c r="M127" s="8">
        <f t="shared" si="37"/>
        <v>0</v>
      </c>
      <c r="N127" s="8">
        <f t="shared" si="38"/>
        <v>0</v>
      </c>
      <c r="P127" s="8">
        <f t="shared" si="39"/>
        <v>-250</v>
      </c>
      <c r="Q127" s="8">
        <f t="shared" si="41"/>
        <v>-250</v>
      </c>
      <c r="R127" s="8">
        <f t="shared" si="40"/>
        <v>1155</v>
      </c>
      <c r="S127" s="8">
        <f t="shared" si="31"/>
        <v>967</v>
      </c>
      <c r="T127" s="8">
        <f t="shared" si="42"/>
        <v>-7740.9400579929352</v>
      </c>
      <c r="U127" s="9">
        <f t="shared" si="32"/>
        <v>7740.9400579929352</v>
      </c>
    </row>
    <row r="128" spans="1:21" x14ac:dyDescent="0.2">
      <c r="A128" s="21">
        <f>output!A128</f>
        <v>45707</v>
      </c>
      <c r="B128" s="19" t="str">
        <f>output!B128</f>
        <v>WALMART.COM 8009256278</v>
      </c>
      <c r="C128" s="19">
        <f>output!C128</f>
        <v>-25.590000152587891</v>
      </c>
      <c r="D128" s="19" t="str">
        <f>output!D128</f>
        <v>Food/Groceries</v>
      </c>
      <c r="E128" s="19" t="str">
        <f>output!E128</f>
        <v/>
      </c>
      <c r="F128" s="19" t="str">
        <f>output!F128</f>
        <v/>
      </c>
      <c r="G128" s="22" t="str">
        <f>output!G128</f>
        <v>VisaChaseTXs</v>
      </c>
      <c r="H128" s="7"/>
      <c r="I128" s="9">
        <f t="shared" si="33"/>
        <v>0</v>
      </c>
      <c r="J128" s="9">
        <f t="shared" si="34"/>
        <v>0</v>
      </c>
      <c r="K128" s="9">
        <f t="shared" si="35"/>
        <v>-25.590000152587891</v>
      </c>
      <c r="L128" s="8">
        <f t="shared" si="36"/>
        <v>-25.590000152587891</v>
      </c>
      <c r="M128" s="8">
        <f t="shared" si="37"/>
        <v>0</v>
      </c>
      <c r="N128" s="8">
        <f t="shared" si="38"/>
        <v>0</v>
      </c>
      <c r="P128" s="8">
        <f t="shared" si="39"/>
        <v>-25.590000152587891</v>
      </c>
      <c r="Q128" s="8">
        <f t="shared" si="41"/>
        <v>-25.590000152587891</v>
      </c>
      <c r="R128" s="8">
        <f t="shared" si="40"/>
        <v>1155</v>
      </c>
      <c r="S128" s="8">
        <f t="shared" si="31"/>
        <v>967</v>
      </c>
      <c r="T128" s="8">
        <f t="shared" si="42"/>
        <v>-7766.5300581455231</v>
      </c>
      <c r="U128" s="9">
        <f t="shared" si="32"/>
        <v>7766.5300581455231</v>
      </c>
    </row>
    <row r="129" spans="1:21" x14ac:dyDescent="0.2">
      <c r="A129" s="23">
        <f>output!A129</f>
        <v>45708</v>
      </c>
      <c r="B129" s="20" t="str">
        <f>output!B129</f>
        <v>AEIS            DEBIT     250219</v>
      </c>
      <c r="C129" s="20">
        <f>output!C129</f>
        <v>-312</v>
      </c>
      <c r="D129" s="20" t="str">
        <f>output!D129</f>
        <v/>
      </c>
      <c r="E129" s="20" t="str">
        <f>output!E129</f>
        <v/>
      </c>
      <c r="F129" s="20" t="str">
        <f>output!F129</f>
        <v/>
      </c>
      <c r="G129" s="24" t="str">
        <f>output!G129</f>
        <v>CheckingStarOneTXs</v>
      </c>
      <c r="H129" s="7"/>
      <c r="I129" s="9">
        <f t="shared" si="33"/>
        <v>0</v>
      </c>
      <c r="J129" s="9">
        <f t="shared" si="34"/>
        <v>-312</v>
      </c>
      <c r="K129" s="9">
        <f t="shared" si="35"/>
        <v>0</v>
      </c>
      <c r="L129" s="8">
        <f t="shared" si="36"/>
        <v>-312</v>
      </c>
      <c r="M129" s="8">
        <f t="shared" si="37"/>
        <v>0</v>
      </c>
      <c r="N129" s="8">
        <f t="shared" si="38"/>
        <v>0</v>
      </c>
      <c r="P129" s="8">
        <f t="shared" si="39"/>
        <v>-312</v>
      </c>
      <c r="Q129" s="8">
        <f t="shared" si="41"/>
        <v>-312</v>
      </c>
      <c r="R129" s="8">
        <f t="shared" si="40"/>
        <v>1156</v>
      </c>
      <c r="S129" s="8">
        <f t="shared" si="31"/>
        <v>968</v>
      </c>
      <c r="T129" s="8">
        <f t="shared" si="42"/>
        <v>-8078.5300581455231</v>
      </c>
      <c r="U129" s="9">
        <f t="shared" si="32"/>
        <v>8078.5300581455231</v>
      </c>
    </row>
    <row r="130" spans="1:21" x14ac:dyDescent="0.2">
      <c r="A130" s="21">
        <f>output!A130</f>
        <v>45708</v>
      </c>
      <c r="B130" s="19" t="str">
        <f>output!B130</f>
        <v>CMS MEDICARE    PREMIUMS  250219</v>
      </c>
      <c r="C130" s="19">
        <f>output!C130</f>
        <v>-185</v>
      </c>
      <c r="D130" s="19" t="str">
        <f>output!D130</f>
        <v>Medical/Dental/Vision</v>
      </c>
      <c r="E130" s="19" t="str">
        <f>output!E130</f>
        <v/>
      </c>
      <c r="F130" s="19" t="str">
        <f>output!F130</f>
        <v/>
      </c>
      <c r="G130" s="22" t="str">
        <f>output!G130</f>
        <v>CheckingStarOneTXs</v>
      </c>
      <c r="H130" s="7"/>
      <c r="I130" s="9">
        <f t="shared" ref="I130:I161" si="43">IF(EXACT(F130,"M"),C130,0)</f>
        <v>0</v>
      </c>
      <c r="J130" s="9">
        <f t="shared" ref="J130:J161" si="44">IF(EXACT(G130,"CheckingStarOneTXs"),C130,0)</f>
        <v>-185</v>
      </c>
      <c r="K130" s="9">
        <f t="shared" ref="K130:K161" si="45">IF(AND(C130&lt;0,EXACT(G130,"VisaChaseTXs")),C130,0)</f>
        <v>0</v>
      </c>
      <c r="L130" s="8">
        <f t="shared" ref="L130:L161" si="46">IF(AND(AND(F130="",C130&lt;0),E130=""),C130,0)</f>
        <v>-185</v>
      </c>
      <c r="M130" s="8">
        <f t="shared" ref="M130:M161" si="47">IF(F130="T",C130,0)</f>
        <v>0</v>
      </c>
      <c r="N130" s="8">
        <f t="shared" ref="N130:N161" si="48">IF(D130="Transfer Savings",C130,0)</f>
        <v>0</v>
      </c>
      <c r="P130" s="8">
        <f t="shared" ref="P130:P161" si="49">IF(AND(IF(C130&lt;0,C130,FALSE),E130&lt;&gt;"y"),C130,0)</f>
        <v>-185</v>
      </c>
      <c r="Q130" s="8">
        <f t="shared" si="41"/>
        <v>-185</v>
      </c>
      <c r="R130" s="8">
        <f t="shared" ref="R130:R161" si="50">IF(ISBLANK(A130),"",ABS($Z$1-(A130+10)))</f>
        <v>1156</v>
      </c>
      <c r="S130" s="8">
        <f t="shared" si="31"/>
        <v>968</v>
      </c>
      <c r="T130" s="8">
        <f t="shared" si="42"/>
        <v>-8263.5300581455231</v>
      </c>
      <c r="U130" s="9">
        <f t="shared" si="32"/>
        <v>8263.5300581455231</v>
      </c>
    </row>
    <row r="131" spans="1:21" x14ac:dyDescent="0.2">
      <c r="A131" s="23">
        <f>output!A131</f>
        <v>45708</v>
      </c>
      <c r="B131" s="20" t="str">
        <f>output!B131</f>
        <v>GOOGLE *YouTube Member</v>
      </c>
      <c r="C131" s="20">
        <f>output!C131</f>
        <v>-4.9899997711181641</v>
      </c>
      <c r="D131" s="20" t="str">
        <f>output!D131</f>
        <v>Internet Service</v>
      </c>
      <c r="E131" s="20" t="str">
        <f>output!E131</f>
        <v/>
      </c>
      <c r="F131" s="20" t="str">
        <f>output!F131</f>
        <v/>
      </c>
      <c r="G131" s="24" t="str">
        <f>output!G131</f>
        <v>VisaChaseTXs</v>
      </c>
      <c r="H131" s="7"/>
      <c r="I131" s="9">
        <f t="shared" si="43"/>
        <v>0</v>
      </c>
      <c r="J131" s="9">
        <f t="shared" si="44"/>
        <v>0</v>
      </c>
      <c r="K131" s="9">
        <f t="shared" si="45"/>
        <v>-4.9899997711181641</v>
      </c>
      <c r="L131" s="8">
        <f t="shared" si="46"/>
        <v>-4.9899997711181641</v>
      </c>
      <c r="M131" s="8">
        <f t="shared" si="47"/>
        <v>0</v>
      </c>
      <c r="N131" s="8">
        <f t="shared" si="48"/>
        <v>0</v>
      </c>
      <c r="P131" s="8">
        <f t="shared" si="49"/>
        <v>-4.9899997711181641</v>
      </c>
      <c r="Q131" s="8">
        <f t="shared" si="41"/>
        <v>-4.9899997711181641</v>
      </c>
      <c r="R131" s="8">
        <f t="shared" si="50"/>
        <v>1156</v>
      </c>
      <c r="S131" s="8">
        <f t="shared" ref="S131:S178" si="51">IF(ISBLANK(A131),"",ABS($Z$2-(A131+$Y$5)))</f>
        <v>968</v>
      </c>
      <c r="T131" s="8">
        <f t="shared" si="42"/>
        <v>-8268.5200579166412</v>
      </c>
      <c r="U131" s="9">
        <f t="shared" ref="U131:U178" si="52">IF(S131="","",ABS(T131))</f>
        <v>8268.5200579166412</v>
      </c>
    </row>
    <row r="132" spans="1:21" x14ac:dyDescent="0.2">
      <c r="A132" s="21">
        <f>output!A132</f>
        <v>45708</v>
      </c>
      <c r="B132" s="19" t="str">
        <f>output!B132</f>
        <v>GOOGLE *YouTube TV</v>
      </c>
      <c r="C132" s="19">
        <f>output!C132</f>
        <v>-82.989997863769531</v>
      </c>
      <c r="D132" s="19" t="str">
        <f>output!D132</f>
        <v>Internet Service</v>
      </c>
      <c r="E132" s="19" t="str">
        <f>output!E132</f>
        <v/>
      </c>
      <c r="F132" s="19" t="str">
        <f>output!F132</f>
        <v/>
      </c>
      <c r="G132" s="22" t="str">
        <f>output!G132</f>
        <v>VisaChaseTXs</v>
      </c>
      <c r="H132" s="7"/>
      <c r="I132" s="9">
        <f t="shared" si="43"/>
        <v>0</v>
      </c>
      <c r="J132" s="9">
        <f t="shared" si="44"/>
        <v>0</v>
      </c>
      <c r="K132" s="9">
        <f t="shared" si="45"/>
        <v>-82.989997863769531</v>
      </c>
      <c r="L132" s="8">
        <f t="shared" si="46"/>
        <v>-82.989997863769531</v>
      </c>
      <c r="M132" s="8">
        <f t="shared" si="47"/>
        <v>0</v>
      </c>
      <c r="N132" s="8">
        <f t="shared" si="48"/>
        <v>0</v>
      </c>
      <c r="P132" s="8">
        <f t="shared" si="49"/>
        <v>-82.989997863769531</v>
      </c>
      <c r="Q132" s="8">
        <f t="shared" si="41"/>
        <v>-82.989997863769531</v>
      </c>
      <c r="R132" s="8">
        <f t="shared" si="50"/>
        <v>1156</v>
      </c>
      <c r="S132" s="8">
        <f t="shared" si="51"/>
        <v>968</v>
      </c>
      <c r="T132" s="8">
        <f t="shared" si="42"/>
        <v>-8351.5100557804108</v>
      </c>
      <c r="U132" s="9">
        <f t="shared" si="52"/>
        <v>8351.5100557804108</v>
      </c>
    </row>
    <row r="133" spans="1:21" x14ac:dyDescent="0.2">
      <c r="A133" s="23">
        <f>output!A133</f>
        <v>45708</v>
      </c>
      <c r="B133" s="20" t="str">
        <f>output!B133</f>
        <v>LOVE S #0246 OUTSID FERNLEY NV Card #:0154</v>
      </c>
      <c r="C133" s="20">
        <f>output!C133</f>
        <v>-103.37000274658203</v>
      </c>
      <c r="D133" s="20" t="str">
        <f>output!D133</f>
        <v>Gas</v>
      </c>
      <c r="E133" s="20" t="str">
        <f>output!E133</f>
        <v/>
      </c>
      <c r="F133" s="20" t="str">
        <f>output!F133</f>
        <v/>
      </c>
      <c r="G133" s="24" t="str">
        <f>output!G133</f>
        <v>CheckingStarOneTXs</v>
      </c>
      <c r="H133" s="7"/>
      <c r="I133" s="9">
        <f t="shared" si="43"/>
        <v>0</v>
      </c>
      <c r="J133" s="9">
        <f t="shared" si="44"/>
        <v>-103.37000274658203</v>
      </c>
      <c r="K133" s="9">
        <f t="shared" si="45"/>
        <v>0</v>
      </c>
      <c r="L133" s="8">
        <f t="shared" si="46"/>
        <v>-103.37000274658203</v>
      </c>
      <c r="M133" s="8">
        <f t="shared" si="47"/>
        <v>0</v>
      </c>
      <c r="N133" s="8">
        <f t="shared" si="48"/>
        <v>0</v>
      </c>
      <c r="P133" s="8">
        <f t="shared" si="49"/>
        <v>-103.37000274658203</v>
      </c>
      <c r="Q133" s="8">
        <f t="shared" si="41"/>
        <v>-103.37000274658203</v>
      </c>
      <c r="R133" s="8">
        <f t="shared" si="50"/>
        <v>1156</v>
      </c>
      <c r="S133" s="8">
        <f t="shared" si="51"/>
        <v>968</v>
      </c>
      <c r="T133" s="8">
        <f t="shared" si="42"/>
        <v>-8454.8800585269928</v>
      </c>
      <c r="U133" s="9">
        <f t="shared" si="52"/>
        <v>8454.8800585269928</v>
      </c>
    </row>
    <row r="134" spans="1:21" x14ac:dyDescent="0.2">
      <c r="A134" s="21">
        <f>output!A134</f>
        <v>45708</v>
      </c>
      <c r="B134" s="19" t="str">
        <f>output!B134</f>
        <v>SHARE CHECK 1011</v>
      </c>
      <c r="C134" s="19">
        <f>output!C134</f>
        <v>-320</v>
      </c>
      <c r="D134" s="19" t="str">
        <f>output!D134</f>
        <v/>
      </c>
      <c r="E134" s="19" t="str">
        <f>output!E134</f>
        <v/>
      </c>
      <c r="F134" s="19" t="str">
        <f>output!F134</f>
        <v/>
      </c>
      <c r="G134" s="22" t="str">
        <f>output!G134</f>
        <v>CheckingStarOneTXs</v>
      </c>
      <c r="H134" s="7"/>
      <c r="I134" s="9">
        <f t="shared" si="43"/>
        <v>0</v>
      </c>
      <c r="J134" s="9">
        <f t="shared" si="44"/>
        <v>-320</v>
      </c>
      <c r="K134" s="9">
        <f t="shared" si="45"/>
        <v>0</v>
      </c>
      <c r="L134" s="8">
        <f t="shared" si="46"/>
        <v>-320</v>
      </c>
      <c r="M134" s="8">
        <f t="shared" si="47"/>
        <v>0</v>
      </c>
      <c r="N134" s="8">
        <f t="shared" si="48"/>
        <v>0</v>
      </c>
      <c r="P134" s="8">
        <f t="shared" si="49"/>
        <v>-320</v>
      </c>
      <c r="Q134" s="8">
        <f t="shared" si="41"/>
        <v>-320</v>
      </c>
      <c r="R134" s="8">
        <f t="shared" si="50"/>
        <v>1156</v>
      </c>
      <c r="S134" s="8">
        <f t="shared" si="51"/>
        <v>968</v>
      </c>
      <c r="T134" s="8">
        <f t="shared" si="42"/>
        <v>-8774.8800585269928</v>
      </c>
      <c r="U134" s="9">
        <f t="shared" si="52"/>
        <v>8774.8800585269928</v>
      </c>
    </row>
    <row r="135" spans="1:21" x14ac:dyDescent="0.2">
      <c r="A135" s="23">
        <f>output!A135</f>
        <v>45709</v>
      </c>
      <c r="B135" s="20" t="str">
        <f>output!B135</f>
        <v>AT&amp;amp;T FORDDATAPLAN</v>
      </c>
      <c r="C135" s="20">
        <f>output!C135</f>
        <v>-20.030000686645508</v>
      </c>
      <c r="D135" s="20" t="str">
        <f>output!D135</f>
        <v>Internet Service</v>
      </c>
      <c r="E135" s="20" t="str">
        <f>output!E135</f>
        <v/>
      </c>
      <c r="F135" s="20" t="str">
        <f>output!F135</f>
        <v/>
      </c>
      <c r="G135" s="24" t="str">
        <f>output!G135</f>
        <v>VisaChaseTXs</v>
      </c>
      <c r="H135" s="7"/>
      <c r="I135" s="9">
        <f t="shared" si="43"/>
        <v>0</v>
      </c>
      <c r="J135" s="9">
        <f t="shared" si="44"/>
        <v>0</v>
      </c>
      <c r="K135" s="9">
        <f t="shared" si="45"/>
        <v>-20.030000686645508</v>
      </c>
      <c r="L135" s="8">
        <f t="shared" si="46"/>
        <v>-20.030000686645508</v>
      </c>
      <c r="M135" s="8">
        <f t="shared" si="47"/>
        <v>0</v>
      </c>
      <c r="N135" s="8">
        <f t="shared" si="48"/>
        <v>0</v>
      </c>
      <c r="P135" s="8">
        <f t="shared" si="49"/>
        <v>-20.030000686645508</v>
      </c>
      <c r="Q135" s="8">
        <f t="shared" si="41"/>
        <v>-20.030000686645508</v>
      </c>
      <c r="R135" s="8">
        <f t="shared" si="50"/>
        <v>1157</v>
      </c>
      <c r="S135" s="8">
        <f t="shared" si="51"/>
        <v>969</v>
      </c>
      <c r="T135" s="8">
        <f t="shared" si="42"/>
        <v>-8794.9100592136383</v>
      </c>
      <c r="U135" s="9">
        <f t="shared" si="52"/>
        <v>8794.9100592136383</v>
      </c>
    </row>
    <row r="136" spans="1:21" x14ac:dyDescent="0.2">
      <c r="A136" s="21">
        <f>output!A136</f>
        <v>45709</v>
      </c>
      <c r="B136" s="19" t="str">
        <f>output!B136</f>
        <v>VIVINT INC/US</v>
      </c>
      <c r="C136" s="19">
        <f>output!C136</f>
        <v>-56.470001220703125</v>
      </c>
      <c r="D136" s="19" t="str">
        <f>output!D136</f>
        <v>Household</v>
      </c>
      <c r="E136" s="19" t="str">
        <f>output!E136</f>
        <v/>
      </c>
      <c r="F136" s="19" t="str">
        <f>output!F136</f>
        <v/>
      </c>
      <c r="G136" s="22" t="str">
        <f>output!G136</f>
        <v>VisaChaseTXs</v>
      </c>
      <c r="H136" s="7"/>
      <c r="I136" s="9">
        <f t="shared" si="43"/>
        <v>0</v>
      </c>
      <c r="J136" s="9">
        <f t="shared" si="44"/>
        <v>0</v>
      </c>
      <c r="K136" s="9">
        <f t="shared" si="45"/>
        <v>-56.470001220703125</v>
      </c>
      <c r="L136" s="8">
        <f t="shared" si="46"/>
        <v>-56.470001220703125</v>
      </c>
      <c r="M136" s="8">
        <f t="shared" si="47"/>
        <v>0</v>
      </c>
      <c r="N136" s="8">
        <f t="shared" si="48"/>
        <v>0</v>
      </c>
      <c r="P136" s="8">
        <f t="shared" si="49"/>
        <v>-56.470001220703125</v>
      </c>
      <c r="Q136" s="8">
        <f t="shared" si="41"/>
        <v>-56.470001220703125</v>
      </c>
      <c r="R136" s="8">
        <f t="shared" si="50"/>
        <v>1157</v>
      </c>
      <c r="S136" s="8">
        <f t="shared" si="51"/>
        <v>969</v>
      </c>
      <c r="T136" s="8">
        <f t="shared" si="42"/>
        <v>-8851.3800604343414</v>
      </c>
      <c r="U136" s="9">
        <f t="shared" si="52"/>
        <v>8851.3800604343414</v>
      </c>
    </row>
    <row r="137" spans="1:21" x14ac:dyDescent="0.2">
      <c r="A137" s="23">
        <f>output!A137</f>
        <v>45709</v>
      </c>
      <c r="B137" s="20" t="str">
        <f>output!B137</f>
        <v>WWP*CLARK PEST CONTROL</v>
      </c>
      <c r="C137" s="20">
        <f>output!C137</f>
        <v>-180</v>
      </c>
      <c r="D137" s="20" t="str">
        <f>output!D137</f>
        <v>Household</v>
      </c>
      <c r="E137" s="20" t="str">
        <f>output!E137</f>
        <v/>
      </c>
      <c r="F137" s="20" t="str">
        <f>output!F137</f>
        <v/>
      </c>
      <c r="G137" s="24" t="str">
        <f>output!G137</f>
        <v>VisaChaseTXs</v>
      </c>
      <c r="H137" s="7"/>
      <c r="I137" s="9">
        <f t="shared" si="43"/>
        <v>0</v>
      </c>
      <c r="J137" s="9">
        <f t="shared" si="44"/>
        <v>0</v>
      </c>
      <c r="K137" s="9">
        <f t="shared" si="45"/>
        <v>-180</v>
      </c>
      <c r="L137" s="8">
        <f t="shared" si="46"/>
        <v>-180</v>
      </c>
      <c r="M137" s="8">
        <f t="shared" si="47"/>
        <v>0</v>
      </c>
      <c r="N137" s="8">
        <f t="shared" si="48"/>
        <v>0</v>
      </c>
      <c r="P137" s="8">
        <f t="shared" si="49"/>
        <v>-180</v>
      </c>
      <c r="Q137" s="8">
        <f t="shared" si="41"/>
        <v>-180</v>
      </c>
      <c r="R137" s="8">
        <f t="shared" si="50"/>
        <v>1157</v>
      </c>
      <c r="S137" s="8">
        <f t="shared" si="51"/>
        <v>969</v>
      </c>
      <c r="T137" s="8">
        <f t="shared" si="42"/>
        <v>-9031.3800604343414</v>
      </c>
      <c r="U137" s="9">
        <f t="shared" si="52"/>
        <v>9031.3800604343414</v>
      </c>
    </row>
    <row r="138" spans="1:21" x14ac:dyDescent="0.2">
      <c r="A138" s="21">
        <f>output!A138</f>
        <v>45710</v>
      </c>
      <c r="B138" s="19" t="str">
        <f>output!B138</f>
        <v>APPLE.COM/BILL</v>
      </c>
      <c r="C138" s="19">
        <f>output!C138</f>
        <v>-10.989999771118164</v>
      </c>
      <c r="D138" s="19" t="str">
        <f>output!D138</f>
        <v>Internet Service</v>
      </c>
      <c r="E138" s="19" t="str">
        <f>output!E138</f>
        <v/>
      </c>
      <c r="F138" s="19" t="str">
        <f>output!F138</f>
        <v>M</v>
      </c>
      <c r="G138" s="22" t="str">
        <f>output!G138</f>
        <v>VisaChaseTXs</v>
      </c>
      <c r="H138" s="7"/>
      <c r="I138" s="9">
        <f t="shared" si="43"/>
        <v>-10.989999771118164</v>
      </c>
      <c r="J138" s="9">
        <f t="shared" si="44"/>
        <v>0</v>
      </c>
      <c r="K138" s="9">
        <f t="shared" si="45"/>
        <v>-10.989999771118164</v>
      </c>
      <c r="L138" s="8">
        <f t="shared" si="46"/>
        <v>0</v>
      </c>
      <c r="M138" s="8">
        <f t="shared" si="47"/>
        <v>0</v>
      </c>
      <c r="N138" s="8">
        <f t="shared" si="48"/>
        <v>0</v>
      </c>
      <c r="P138" s="8">
        <f t="shared" si="49"/>
        <v>-10.989999771118164</v>
      </c>
      <c r="Q138" s="8">
        <f t="shared" si="41"/>
        <v>-10.989999771118164</v>
      </c>
      <c r="R138" s="8">
        <f t="shared" si="50"/>
        <v>1158</v>
      </c>
      <c r="S138" s="8">
        <f t="shared" si="51"/>
        <v>970</v>
      </c>
      <c r="T138" s="8">
        <f t="shared" si="42"/>
        <v>-9042.3700602054596</v>
      </c>
      <c r="U138" s="9">
        <f t="shared" si="52"/>
        <v>9042.3700602054596</v>
      </c>
    </row>
    <row r="139" spans="1:21" x14ac:dyDescent="0.2">
      <c r="A139" s="23">
        <f>output!A139</f>
        <v>45710</v>
      </c>
      <c r="B139" s="20" t="str">
        <f>output!B139</f>
        <v>INTUIT *TURBOTAX</v>
      </c>
      <c r="C139" s="20">
        <f>output!C139</f>
        <v>-135.19999694824219</v>
      </c>
      <c r="D139" s="20" t="str">
        <f>output!D139</f>
        <v>Taxes</v>
      </c>
      <c r="E139" s="20" t="str">
        <f>output!E139</f>
        <v/>
      </c>
      <c r="F139" s="20" t="str">
        <f>output!F139</f>
        <v/>
      </c>
      <c r="G139" s="24" t="str">
        <f>output!G139</f>
        <v>VisaChaseTXs</v>
      </c>
      <c r="H139" s="7"/>
      <c r="I139" s="9">
        <f t="shared" si="43"/>
        <v>0</v>
      </c>
      <c r="J139" s="9">
        <f t="shared" si="44"/>
        <v>0</v>
      </c>
      <c r="K139" s="9">
        <f t="shared" si="45"/>
        <v>-135.19999694824219</v>
      </c>
      <c r="L139" s="8">
        <f t="shared" si="46"/>
        <v>-135.19999694824219</v>
      </c>
      <c r="M139" s="8">
        <f t="shared" si="47"/>
        <v>0</v>
      </c>
      <c r="N139" s="8">
        <f t="shared" si="48"/>
        <v>0</v>
      </c>
      <c r="P139" s="8">
        <f t="shared" si="49"/>
        <v>-135.19999694824219</v>
      </c>
      <c r="Q139" s="8">
        <f t="shared" si="41"/>
        <v>-135.19999694824219</v>
      </c>
      <c r="R139" s="8">
        <f t="shared" si="50"/>
        <v>1158</v>
      </c>
      <c r="S139" s="8">
        <f t="shared" si="51"/>
        <v>970</v>
      </c>
      <c r="T139" s="8">
        <f t="shared" si="42"/>
        <v>-9177.5700571537018</v>
      </c>
      <c r="U139" s="9">
        <f t="shared" si="52"/>
        <v>9177.5700571537018</v>
      </c>
    </row>
    <row r="140" spans="1:21" x14ac:dyDescent="0.2">
      <c r="A140" s="21">
        <f>output!A140</f>
        <v>45710</v>
      </c>
      <c r="B140" s="19" t="str">
        <f>output!B140</f>
        <v>SMITHS FO 2200 HWY. DAYTON Card #:0154</v>
      </c>
      <c r="C140" s="19">
        <f>output!C140</f>
        <v>-221.75999450683594</v>
      </c>
      <c r="D140" s="19" t="str">
        <f>output!D140</f>
        <v>Food/Groceries</v>
      </c>
      <c r="E140" s="19" t="str">
        <f>output!E140</f>
        <v/>
      </c>
      <c r="F140" s="19" t="str">
        <f>output!F140</f>
        <v>M</v>
      </c>
      <c r="G140" s="22" t="str">
        <f>output!G140</f>
        <v>CheckingStarOneTXs</v>
      </c>
      <c r="H140" s="7"/>
      <c r="I140" s="9">
        <f t="shared" si="43"/>
        <v>-221.75999450683594</v>
      </c>
      <c r="J140" s="9">
        <f t="shared" si="44"/>
        <v>-221.75999450683594</v>
      </c>
      <c r="K140" s="9">
        <f t="shared" si="45"/>
        <v>0</v>
      </c>
      <c r="L140" s="8">
        <f t="shared" si="46"/>
        <v>0</v>
      </c>
      <c r="M140" s="8">
        <f t="shared" si="47"/>
        <v>0</v>
      </c>
      <c r="N140" s="8">
        <f t="shared" si="48"/>
        <v>0</v>
      </c>
      <c r="P140" s="8">
        <f t="shared" si="49"/>
        <v>-221.75999450683594</v>
      </c>
      <c r="Q140" s="8">
        <f t="shared" si="41"/>
        <v>-221.75999450683594</v>
      </c>
      <c r="R140" s="8">
        <f t="shared" si="50"/>
        <v>1158</v>
      </c>
      <c r="S140" s="8">
        <f t="shared" si="51"/>
        <v>970</v>
      </c>
      <c r="T140" s="8">
        <f t="shared" si="42"/>
        <v>-9399.3300516605377</v>
      </c>
      <c r="U140" s="9">
        <f t="shared" si="52"/>
        <v>9399.3300516605377</v>
      </c>
    </row>
    <row r="141" spans="1:21" x14ac:dyDescent="0.2">
      <c r="A141" s="23">
        <f>output!A141</f>
        <v>45712</v>
      </c>
      <c r="B141" s="20" t="str">
        <f>output!B141</f>
        <v>24 SEVEN SILVER SPGS NV Card #:0154</v>
      </c>
      <c r="C141" s="20">
        <f>output!C141</f>
        <v>-10.380000114440918</v>
      </c>
      <c r="D141" s="20" t="str">
        <f>output!D141</f>
        <v>Gas</v>
      </c>
      <c r="E141" s="20" t="str">
        <f>output!E141</f>
        <v/>
      </c>
      <c r="F141" s="20" t="str">
        <f>output!F141</f>
        <v/>
      </c>
      <c r="G141" s="24" t="str">
        <f>output!G141</f>
        <v>CheckingStarOneTXs</v>
      </c>
      <c r="H141" s="7"/>
      <c r="I141" s="9">
        <f t="shared" si="43"/>
        <v>0</v>
      </c>
      <c r="J141" s="9">
        <f t="shared" si="44"/>
        <v>-10.380000114440918</v>
      </c>
      <c r="K141" s="9">
        <f t="shared" si="45"/>
        <v>0</v>
      </c>
      <c r="L141" s="8">
        <f t="shared" si="46"/>
        <v>-10.380000114440918</v>
      </c>
      <c r="M141" s="8">
        <f t="shared" si="47"/>
        <v>0</v>
      </c>
      <c r="N141" s="8">
        <f t="shared" si="48"/>
        <v>0</v>
      </c>
      <c r="P141" s="8">
        <f t="shared" si="49"/>
        <v>-10.380000114440918</v>
      </c>
      <c r="Q141" s="8">
        <f t="shared" si="41"/>
        <v>-10.380000114440918</v>
      </c>
      <c r="R141" s="8">
        <f t="shared" si="50"/>
        <v>1160</v>
      </c>
      <c r="S141" s="8">
        <f t="shared" si="51"/>
        <v>972</v>
      </c>
      <c r="T141" s="8">
        <f t="shared" si="42"/>
        <v>-9409.7100517749786</v>
      </c>
      <c r="U141" s="9">
        <f t="shared" si="52"/>
        <v>9409.7100517749786</v>
      </c>
    </row>
    <row r="142" spans="1:21" x14ac:dyDescent="0.2">
      <c r="A142" s="21">
        <f>output!A142</f>
        <v>45712</v>
      </c>
      <c r="B142" s="19" t="str">
        <f>output!B142</f>
        <v>CHEVRON 0205653 SILVER SPRING NV Card #:0154</v>
      </c>
      <c r="C142" s="19">
        <f>output!C142</f>
        <v>-102.05999755859375</v>
      </c>
      <c r="D142" s="19" t="str">
        <f>output!D142</f>
        <v>Gas</v>
      </c>
      <c r="E142" s="19" t="str">
        <f>output!E142</f>
        <v/>
      </c>
      <c r="F142" s="19" t="str">
        <f>output!F142</f>
        <v/>
      </c>
      <c r="G142" s="22" t="str">
        <f>output!G142</f>
        <v>CheckingStarOneTXs</v>
      </c>
      <c r="H142" s="7"/>
      <c r="I142" s="9">
        <f t="shared" si="43"/>
        <v>0</v>
      </c>
      <c r="J142" s="9">
        <f t="shared" si="44"/>
        <v>-102.05999755859375</v>
      </c>
      <c r="K142" s="9">
        <f t="shared" si="45"/>
        <v>0</v>
      </c>
      <c r="L142" s="8">
        <f t="shared" si="46"/>
        <v>-102.05999755859375</v>
      </c>
      <c r="M142" s="8">
        <f t="shared" si="47"/>
        <v>0</v>
      </c>
      <c r="N142" s="8">
        <f t="shared" si="48"/>
        <v>0</v>
      </c>
      <c r="P142" s="8">
        <f t="shared" si="49"/>
        <v>-102.05999755859375</v>
      </c>
      <c r="Q142" s="8">
        <f t="shared" si="41"/>
        <v>-102.05999755859375</v>
      </c>
      <c r="R142" s="8">
        <f t="shared" si="50"/>
        <v>1160</v>
      </c>
      <c r="S142" s="8">
        <f t="shared" si="51"/>
        <v>972</v>
      </c>
      <c r="T142" s="8">
        <f t="shared" si="42"/>
        <v>-9511.7700493335724</v>
      </c>
      <c r="U142" s="9">
        <f t="shared" si="52"/>
        <v>9511.7700493335724</v>
      </c>
    </row>
    <row r="143" spans="1:21" x14ac:dyDescent="0.2">
      <c r="A143" s="23">
        <f>output!A143</f>
        <v>45713</v>
      </c>
      <c r="B143" s="20" t="str">
        <f>output!B143</f>
        <v>DMV-13 YERINGTON NV Card #:0154</v>
      </c>
      <c r="C143" s="20">
        <f>output!C143</f>
        <v>-744.030029296875</v>
      </c>
      <c r="D143" s="20" t="str">
        <f>output!D143</f>
        <v>Transportation/Auto</v>
      </c>
      <c r="E143" s="20" t="str">
        <f>output!E143</f>
        <v/>
      </c>
      <c r="F143" s="20" t="str">
        <f>output!F143</f>
        <v/>
      </c>
      <c r="G143" s="24" t="str">
        <f>output!G143</f>
        <v>CheckingStarOneTXs</v>
      </c>
      <c r="H143" s="7"/>
      <c r="I143" s="9">
        <f t="shared" si="43"/>
        <v>0</v>
      </c>
      <c r="J143" s="9">
        <f t="shared" si="44"/>
        <v>-744.030029296875</v>
      </c>
      <c r="K143" s="9">
        <f t="shared" si="45"/>
        <v>0</v>
      </c>
      <c r="L143" s="8">
        <f t="shared" si="46"/>
        <v>-744.030029296875</v>
      </c>
      <c r="M143" s="8">
        <f t="shared" si="47"/>
        <v>0</v>
      </c>
      <c r="N143" s="8">
        <f t="shared" si="48"/>
        <v>0</v>
      </c>
      <c r="P143" s="8">
        <f t="shared" si="49"/>
        <v>-744.030029296875</v>
      </c>
      <c r="Q143" s="8">
        <f t="shared" si="41"/>
        <v>-744.030029296875</v>
      </c>
      <c r="R143" s="8">
        <f t="shared" si="50"/>
        <v>1161</v>
      </c>
      <c r="S143" s="8">
        <f t="shared" si="51"/>
        <v>973</v>
      </c>
      <c r="T143" s="8">
        <f t="shared" si="42"/>
        <v>-10255.800078630447</v>
      </c>
      <c r="U143" s="9">
        <f t="shared" si="52"/>
        <v>10255.800078630447</v>
      </c>
    </row>
    <row r="144" spans="1:21" x14ac:dyDescent="0.2">
      <c r="A144" s="21">
        <f>output!A144</f>
        <v>45714</v>
      </c>
      <c r="B144" s="19" t="str">
        <f>output!B144</f>
        <v>7-ELEVEN Fernley Card #:0154</v>
      </c>
      <c r="C144" s="19">
        <f>output!C144</f>
        <v>-6.4200000762939453</v>
      </c>
      <c r="D144" s="19" t="str">
        <f>output!D144</f>
        <v>Food/Groceries</v>
      </c>
      <c r="E144" s="19" t="str">
        <f>output!E144</f>
        <v/>
      </c>
      <c r="F144" s="19" t="str">
        <f>output!F144</f>
        <v/>
      </c>
      <c r="G144" s="22" t="str">
        <f>output!G144</f>
        <v>CheckingStarOneTXs</v>
      </c>
      <c r="H144" s="7"/>
      <c r="I144" s="9">
        <f t="shared" si="43"/>
        <v>0</v>
      </c>
      <c r="J144" s="9">
        <f t="shared" si="44"/>
        <v>-6.4200000762939453</v>
      </c>
      <c r="K144" s="9">
        <f t="shared" si="45"/>
        <v>0</v>
      </c>
      <c r="L144" s="8">
        <f t="shared" si="46"/>
        <v>-6.4200000762939453</v>
      </c>
      <c r="M144" s="8">
        <f t="shared" si="47"/>
        <v>0</v>
      </c>
      <c r="N144" s="8">
        <f t="shared" si="48"/>
        <v>0</v>
      </c>
      <c r="P144" s="8">
        <f t="shared" si="49"/>
        <v>-6.4200000762939453</v>
      </c>
      <c r="Q144" s="8">
        <f t="shared" si="41"/>
        <v>-6.4200000762939453</v>
      </c>
      <c r="R144" s="8">
        <f t="shared" si="50"/>
        <v>1162</v>
      </c>
      <c r="S144" s="8">
        <f t="shared" si="51"/>
        <v>974</v>
      </c>
      <c r="T144" s="8">
        <f t="shared" si="42"/>
        <v>-10262.220078706741</v>
      </c>
      <c r="U144" s="9">
        <f t="shared" si="52"/>
        <v>10262.220078706741</v>
      </c>
    </row>
    <row r="145" spans="1:21" x14ac:dyDescent="0.2">
      <c r="A145" s="23">
        <f>output!A145</f>
        <v>45714</v>
      </c>
      <c r="B145" s="20" t="str">
        <f>output!B145</f>
        <v>DAYTON VALLEY S DAYTON Card #:0154</v>
      </c>
      <c r="C145" s="20">
        <f>output!C145</f>
        <v>-73.739997863769531</v>
      </c>
      <c r="D145" s="20" t="str">
        <f>output!D145</f>
        <v/>
      </c>
      <c r="E145" s="20" t="str">
        <f>output!E145</f>
        <v/>
      </c>
      <c r="F145" s="20" t="str">
        <f>output!F145</f>
        <v/>
      </c>
      <c r="G145" s="24" t="str">
        <f>output!G145</f>
        <v>CheckingStarOneTXs</v>
      </c>
      <c r="H145" s="7"/>
      <c r="I145" s="9">
        <f t="shared" si="43"/>
        <v>0</v>
      </c>
      <c r="J145" s="9">
        <f t="shared" si="44"/>
        <v>-73.739997863769531</v>
      </c>
      <c r="K145" s="9">
        <f t="shared" si="45"/>
        <v>0</v>
      </c>
      <c r="L145" s="8">
        <f t="shared" si="46"/>
        <v>-73.739997863769531</v>
      </c>
      <c r="M145" s="8">
        <f t="shared" si="47"/>
        <v>0</v>
      </c>
      <c r="N145" s="8">
        <f t="shared" si="48"/>
        <v>0</v>
      </c>
      <c r="P145" s="8">
        <f t="shared" si="49"/>
        <v>-73.739997863769531</v>
      </c>
      <c r="Q145" s="8">
        <f t="shared" si="41"/>
        <v>-73.739997863769531</v>
      </c>
      <c r="R145" s="8">
        <f t="shared" si="50"/>
        <v>1162</v>
      </c>
      <c r="S145" s="8">
        <f t="shared" si="51"/>
        <v>974</v>
      </c>
      <c r="T145" s="8">
        <f t="shared" si="42"/>
        <v>-10335.960076570511</v>
      </c>
      <c r="U145" s="9">
        <f t="shared" si="52"/>
        <v>10335.960076570511</v>
      </c>
    </row>
    <row r="146" spans="1:21" x14ac:dyDescent="0.2">
      <c r="A146" s="21">
        <f>output!A146</f>
        <v>45714</v>
      </c>
      <c r="B146" s="19" t="str">
        <f>output!B146</f>
        <v>PETSMART # 1113 CARSON CITY NV Card #:0154</v>
      </c>
      <c r="C146" s="19">
        <f>output!C146</f>
        <v>-33.349998474121094</v>
      </c>
      <c r="D146" s="19" t="str">
        <f>output!D146</f>
        <v/>
      </c>
      <c r="E146" s="19" t="str">
        <f>output!E146</f>
        <v/>
      </c>
      <c r="F146" s="19" t="str">
        <f>output!F146</f>
        <v/>
      </c>
      <c r="G146" s="22" t="str">
        <f>output!G146</f>
        <v>CheckingStarOneTXs</v>
      </c>
      <c r="H146" s="7"/>
      <c r="I146" s="9">
        <f t="shared" si="43"/>
        <v>0</v>
      </c>
      <c r="J146" s="9">
        <f t="shared" si="44"/>
        <v>-33.349998474121094</v>
      </c>
      <c r="K146" s="9">
        <f t="shared" si="45"/>
        <v>0</v>
      </c>
      <c r="L146" s="8">
        <f t="shared" si="46"/>
        <v>-33.349998474121094</v>
      </c>
      <c r="M146" s="8">
        <f t="shared" si="47"/>
        <v>0</v>
      </c>
      <c r="N146" s="8">
        <f t="shared" si="48"/>
        <v>0</v>
      </c>
      <c r="P146" s="8">
        <f t="shared" si="49"/>
        <v>-33.349998474121094</v>
      </c>
      <c r="Q146" s="8">
        <f t="shared" si="41"/>
        <v>-33.349998474121094</v>
      </c>
      <c r="R146" s="8">
        <f t="shared" si="50"/>
        <v>1162</v>
      </c>
      <c r="S146" s="8">
        <f t="shared" si="51"/>
        <v>974</v>
      </c>
      <c r="T146" s="8">
        <f t="shared" si="42"/>
        <v>-10369.310075044632</v>
      </c>
      <c r="U146" s="9">
        <f t="shared" si="52"/>
        <v>10369.310075044632</v>
      </c>
    </row>
    <row r="147" spans="1:21" x14ac:dyDescent="0.2">
      <c r="A147" s="23">
        <f>output!A147</f>
        <v>45714</v>
      </c>
      <c r="B147" s="20" t="str">
        <f>output!B147</f>
        <v>SMITHS FO 5999 E. W CARSON CITY Card #:0154</v>
      </c>
      <c r="C147" s="20">
        <f>output!C147</f>
        <v>-14.989999771118164</v>
      </c>
      <c r="D147" s="20" t="str">
        <f>output!D147</f>
        <v>Food/Groceries</v>
      </c>
      <c r="E147" s="20" t="str">
        <f>output!E147</f>
        <v/>
      </c>
      <c r="F147" s="20" t="str">
        <f>output!F147</f>
        <v>M</v>
      </c>
      <c r="G147" s="24" t="str">
        <f>output!G147</f>
        <v>CheckingStarOneTXs</v>
      </c>
      <c r="H147" s="7"/>
      <c r="I147" s="9">
        <f t="shared" si="43"/>
        <v>-14.989999771118164</v>
      </c>
      <c r="J147" s="9">
        <f t="shared" si="44"/>
        <v>-14.989999771118164</v>
      </c>
      <c r="K147" s="9">
        <f t="shared" si="45"/>
        <v>0</v>
      </c>
      <c r="L147" s="8">
        <f t="shared" si="46"/>
        <v>0</v>
      </c>
      <c r="M147" s="8">
        <f t="shared" si="47"/>
        <v>0</v>
      </c>
      <c r="N147" s="8">
        <f t="shared" si="48"/>
        <v>0</v>
      </c>
      <c r="P147" s="8">
        <f t="shared" si="49"/>
        <v>-14.989999771118164</v>
      </c>
      <c r="Q147" s="8">
        <f t="shared" si="41"/>
        <v>-14.989999771118164</v>
      </c>
      <c r="R147" s="8">
        <f t="shared" si="50"/>
        <v>1162</v>
      </c>
      <c r="S147" s="8">
        <f t="shared" si="51"/>
        <v>974</v>
      </c>
      <c r="T147" s="8">
        <f t="shared" si="42"/>
        <v>-10384.30007481575</v>
      </c>
      <c r="U147" s="9">
        <f t="shared" si="52"/>
        <v>10384.30007481575</v>
      </c>
    </row>
    <row r="148" spans="1:21" x14ac:dyDescent="0.2">
      <c r="A148" s="21">
        <f>output!A148</f>
        <v>45715</v>
      </c>
      <c r="B148" s="19" t="str">
        <f>output!B148</f>
        <v>CHEVRON 0309057 CARSON CITY NV Card #:0154</v>
      </c>
      <c r="C148" s="19">
        <f>output!C148</f>
        <v>-15.899999618530273</v>
      </c>
      <c r="D148" s="19" t="str">
        <f>output!D148</f>
        <v>Gas</v>
      </c>
      <c r="E148" s="19" t="str">
        <f>output!E148</f>
        <v/>
      </c>
      <c r="F148" s="19" t="str">
        <f>output!F148</f>
        <v/>
      </c>
      <c r="G148" s="22" t="str">
        <f>output!G148</f>
        <v>CheckingStarOneTXs</v>
      </c>
      <c r="H148" s="7"/>
      <c r="I148" s="9">
        <f t="shared" si="43"/>
        <v>0</v>
      </c>
      <c r="J148" s="9">
        <f t="shared" si="44"/>
        <v>-15.899999618530273</v>
      </c>
      <c r="K148" s="9">
        <f t="shared" si="45"/>
        <v>0</v>
      </c>
      <c r="L148" s="8">
        <f t="shared" si="46"/>
        <v>-15.899999618530273</v>
      </c>
      <c r="M148" s="8">
        <f t="shared" si="47"/>
        <v>0</v>
      </c>
      <c r="N148" s="8">
        <f t="shared" si="48"/>
        <v>0</v>
      </c>
      <c r="P148" s="8">
        <f t="shared" si="49"/>
        <v>-15.899999618530273</v>
      </c>
      <c r="Q148" s="8">
        <f t="shared" si="41"/>
        <v>-15.899999618530273</v>
      </c>
      <c r="R148" s="8">
        <f t="shared" si="50"/>
        <v>1163</v>
      </c>
      <c r="S148" s="8">
        <f t="shared" si="51"/>
        <v>975</v>
      </c>
      <c r="T148" s="8">
        <f t="shared" si="42"/>
        <v>-10400.20007443428</v>
      </c>
      <c r="U148" s="9">
        <f t="shared" si="52"/>
        <v>10400.20007443428</v>
      </c>
    </row>
    <row r="149" spans="1:21" x14ac:dyDescent="0.2">
      <c r="A149" s="23">
        <f>output!A149</f>
        <v>45715</v>
      </c>
      <c r="B149" s="20" t="str">
        <f>output!B149</f>
        <v>MAVERIK #412 DAYTON NV Card #:0154</v>
      </c>
      <c r="C149" s="20">
        <f>output!C149</f>
        <v>-6.880000114440918</v>
      </c>
      <c r="D149" s="20" t="str">
        <f>output!D149</f>
        <v>Gas</v>
      </c>
      <c r="E149" s="20" t="str">
        <f>output!E149</f>
        <v/>
      </c>
      <c r="F149" s="20" t="str">
        <f>output!F149</f>
        <v/>
      </c>
      <c r="G149" s="24" t="str">
        <f>output!G149</f>
        <v>CheckingStarOneTXs</v>
      </c>
      <c r="H149" s="7"/>
      <c r="I149" s="9">
        <f t="shared" si="43"/>
        <v>0</v>
      </c>
      <c r="J149" s="9">
        <f t="shared" si="44"/>
        <v>-6.880000114440918</v>
      </c>
      <c r="K149" s="9">
        <f t="shared" si="45"/>
        <v>0</v>
      </c>
      <c r="L149" s="8">
        <f t="shared" si="46"/>
        <v>-6.880000114440918</v>
      </c>
      <c r="M149" s="8">
        <f t="shared" si="47"/>
        <v>0</v>
      </c>
      <c r="N149" s="8">
        <f t="shared" si="48"/>
        <v>0</v>
      </c>
      <c r="P149" s="8">
        <f t="shared" si="49"/>
        <v>-6.880000114440918</v>
      </c>
      <c r="Q149" s="8">
        <f t="shared" si="41"/>
        <v>-6.880000114440918</v>
      </c>
      <c r="R149" s="8">
        <f t="shared" si="50"/>
        <v>1163</v>
      </c>
      <c r="S149" s="8">
        <f t="shared" si="51"/>
        <v>975</v>
      </c>
      <c r="T149" s="8">
        <f t="shared" si="42"/>
        <v>-10407.080074548721</v>
      </c>
      <c r="U149" s="9">
        <f t="shared" si="52"/>
        <v>10407.080074548721</v>
      </c>
    </row>
    <row r="150" spans="1:21" x14ac:dyDescent="0.2">
      <c r="A150" s="21">
        <f>output!A150</f>
        <v>45715</v>
      </c>
      <c r="B150" s="19" t="str">
        <f>output!B150</f>
        <v>Mobile 02/27/2025 02:55:35 Ref# 53C69</v>
      </c>
      <c r="C150" s="19">
        <f>output!C150</f>
        <v>1220.0999755859375</v>
      </c>
      <c r="D150" s="19" t="str">
        <f>output!D150</f>
        <v/>
      </c>
      <c r="E150" s="19" t="str">
        <f>output!E150</f>
        <v/>
      </c>
      <c r="F150" s="19" t="str">
        <f>output!F150</f>
        <v/>
      </c>
      <c r="G150" s="22" t="str">
        <f>output!G150</f>
        <v>CheckingStarOneTXs</v>
      </c>
      <c r="H150" s="7"/>
      <c r="I150" s="9">
        <f t="shared" si="43"/>
        <v>0</v>
      </c>
      <c r="J150" s="9">
        <f t="shared" si="44"/>
        <v>1220.0999755859375</v>
      </c>
      <c r="K150" s="9">
        <f t="shared" si="45"/>
        <v>0</v>
      </c>
      <c r="L150" s="8">
        <f t="shared" si="46"/>
        <v>0</v>
      </c>
      <c r="M150" s="8">
        <f t="shared" si="47"/>
        <v>0</v>
      </c>
      <c r="N150" s="8">
        <f t="shared" si="48"/>
        <v>0</v>
      </c>
      <c r="P150" s="8">
        <f t="shared" si="49"/>
        <v>0</v>
      </c>
      <c r="Q150" s="8">
        <f t="shared" si="41"/>
        <v>0</v>
      </c>
      <c r="R150" s="8">
        <f t="shared" si="50"/>
        <v>1163</v>
      </c>
      <c r="S150" s="8">
        <f t="shared" si="51"/>
        <v>975</v>
      </c>
      <c r="T150" s="8">
        <f t="shared" si="42"/>
        <v>-10407.080074548721</v>
      </c>
      <c r="U150" s="9">
        <f t="shared" si="52"/>
        <v>10407.080074548721</v>
      </c>
    </row>
    <row r="151" spans="1:21" x14ac:dyDescent="0.2">
      <c r="A151" s="23">
        <f>output!A151</f>
        <v>45715</v>
      </c>
      <c r="B151" s="20" t="str">
        <f>output!B151</f>
        <v>Online 02/27/2025 03:06:38 MEMO: REVERSAL OF TRANSACTION Ref# 76E85</v>
      </c>
      <c r="C151" s="20">
        <f>output!C151</f>
        <v>-1228.010009765625</v>
      </c>
      <c r="D151" s="20" t="str">
        <f>output!D151</f>
        <v/>
      </c>
      <c r="E151" s="20" t="str">
        <f>output!E151</f>
        <v/>
      </c>
      <c r="F151" s="20" t="str">
        <f>output!F151</f>
        <v/>
      </c>
      <c r="G151" s="24" t="str">
        <f>output!G151</f>
        <v>CheckingStarOneTXs</v>
      </c>
      <c r="H151" s="7"/>
      <c r="I151" s="9">
        <f t="shared" si="43"/>
        <v>0</v>
      </c>
      <c r="J151" s="9">
        <f t="shared" si="44"/>
        <v>-1228.010009765625</v>
      </c>
      <c r="K151" s="9">
        <f t="shared" si="45"/>
        <v>0</v>
      </c>
      <c r="L151" s="8">
        <f t="shared" si="46"/>
        <v>-1228.010009765625</v>
      </c>
      <c r="M151" s="8">
        <f t="shared" si="47"/>
        <v>0</v>
      </c>
      <c r="N151" s="8">
        <f t="shared" si="48"/>
        <v>0</v>
      </c>
      <c r="P151" s="8">
        <f t="shared" si="49"/>
        <v>-1228.010009765625</v>
      </c>
      <c r="Q151" s="8">
        <f t="shared" si="41"/>
        <v>-1228.010009765625</v>
      </c>
      <c r="R151" s="8">
        <f t="shared" si="50"/>
        <v>1163</v>
      </c>
      <c r="S151" s="8">
        <f t="shared" si="51"/>
        <v>975</v>
      </c>
      <c r="T151" s="8">
        <f t="shared" si="42"/>
        <v>-11635.090084314346</v>
      </c>
      <c r="U151" s="9">
        <f t="shared" si="52"/>
        <v>11635.090084314346</v>
      </c>
    </row>
    <row r="152" spans="1:21" x14ac:dyDescent="0.2">
      <c r="A152" s="21">
        <f>output!A152</f>
        <v>45715</v>
      </c>
      <c r="B152" s="19" t="str">
        <f>output!B152</f>
        <v>Online 02/27/2025 03:08:02 Ref# AFDF5</v>
      </c>
      <c r="C152" s="19">
        <f>output!C152</f>
        <v>1221.0999755859375</v>
      </c>
      <c r="D152" s="19" t="str">
        <f>output!D152</f>
        <v/>
      </c>
      <c r="E152" s="19" t="str">
        <f>output!E152</f>
        <v/>
      </c>
      <c r="F152" s="19" t="str">
        <f>output!F152</f>
        <v/>
      </c>
      <c r="G152" s="22" t="str">
        <f>output!G152</f>
        <v>CheckingStarOneTXs</v>
      </c>
      <c r="H152" s="7"/>
      <c r="I152" s="9">
        <f t="shared" si="43"/>
        <v>0</v>
      </c>
      <c r="J152" s="9">
        <f t="shared" si="44"/>
        <v>1221.0999755859375</v>
      </c>
      <c r="K152" s="9">
        <f t="shared" si="45"/>
        <v>0</v>
      </c>
      <c r="L152" s="8">
        <f t="shared" si="46"/>
        <v>0</v>
      </c>
      <c r="M152" s="8">
        <f t="shared" si="47"/>
        <v>0</v>
      </c>
      <c r="N152" s="8">
        <f t="shared" si="48"/>
        <v>0</v>
      </c>
      <c r="P152" s="8">
        <f t="shared" si="49"/>
        <v>0</v>
      </c>
      <c r="Q152" s="8">
        <f t="shared" si="41"/>
        <v>0</v>
      </c>
      <c r="R152" s="8">
        <f t="shared" si="50"/>
        <v>1163</v>
      </c>
      <c r="S152" s="8">
        <f t="shared" si="51"/>
        <v>975</v>
      </c>
      <c r="T152" s="8">
        <f t="shared" si="42"/>
        <v>-11635.090084314346</v>
      </c>
      <c r="U152" s="9">
        <f t="shared" si="52"/>
        <v>11635.090084314346</v>
      </c>
    </row>
    <row r="153" spans="1:21" x14ac:dyDescent="0.2">
      <c r="A153" s="23">
        <f>output!A153</f>
        <v>45715</v>
      </c>
      <c r="B153" s="20" t="str">
        <f>output!B153</f>
        <v>Online 02/27/2025 03:11:33 MEMO: Another reversal Ref# D4E68</v>
      </c>
      <c r="C153" s="20">
        <f>output!C153</f>
        <v>-1225.050048828125</v>
      </c>
      <c r="D153" s="20" t="str">
        <f>output!D153</f>
        <v/>
      </c>
      <c r="E153" s="20" t="str">
        <f>output!E153</f>
        <v/>
      </c>
      <c r="F153" s="20" t="str">
        <f>output!F153</f>
        <v/>
      </c>
      <c r="G153" s="24" t="str">
        <f>output!G153</f>
        <v>CheckingStarOneTXs</v>
      </c>
      <c r="I153" s="9">
        <f t="shared" si="43"/>
        <v>0</v>
      </c>
      <c r="J153" s="9">
        <f t="shared" si="44"/>
        <v>-1225.050048828125</v>
      </c>
      <c r="K153" s="9">
        <f t="shared" si="45"/>
        <v>0</v>
      </c>
      <c r="L153" s="8">
        <f t="shared" si="46"/>
        <v>-1225.050048828125</v>
      </c>
      <c r="M153" s="8">
        <f t="shared" si="47"/>
        <v>0</v>
      </c>
      <c r="N153" s="8">
        <f t="shared" si="48"/>
        <v>0</v>
      </c>
      <c r="P153" s="8">
        <f t="shared" si="49"/>
        <v>-1225.050048828125</v>
      </c>
      <c r="Q153" s="8">
        <f t="shared" si="41"/>
        <v>-1225.050048828125</v>
      </c>
      <c r="R153" s="8">
        <f t="shared" si="50"/>
        <v>1163</v>
      </c>
      <c r="S153" s="8">
        <f t="shared" si="51"/>
        <v>975</v>
      </c>
      <c r="T153" s="8">
        <f t="shared" si="42"/>
        <v>-12860.140133142471</v>
      </c>
      <c r="U153" s="9">
        <f t="shared" si="52"/>
        <v>12860.140133142471</v>
      </c>
    </row>
    <row r="154" spans="1:21" x14ac:dyDescent="0.2">
      <c r="A154" s="21">
        <f>output!A154</f>
        <v>45715</v>
      </c>
      <c r="B154" s="19" t="str">
        <f>output!B154</f>
        <v>Online 02/27/2025 03:12:21 MEMO: The correct amount. Ref# 877F7</v>
      </c>
      <c r="C154" s="19">
        <f>output!C154</f>
        <v>1221.1400146484375</v>
      </c>
      <c r="D154" s="19" t="str">
        <f>output!D154</f>
        <v/>
      </c>
      <c r="E154" s="19" t="str">
        <f>output!E154</f>
        <v/>
      </c>
      <c r="F154" s="19" t="str">
        <f>output!F154</f>
        <v/>
      </c>
      <c r="G154" s="22" t="str">
        <f>output!G154</f>
        <v>CheckingStarOneTXs</v>
      </c>
      <c r="I154" s="9">
        <f t="shared" si="43"/>
        <v>0</v>
      </c>
      <c r="J154" s="9">
        <f t="shared" si="44"/>
        <v>1221.1400146484375</v>
      </c>
      <c r="K154" s="9">
        <f t="shared" si="45"/>
        <v>0</v>
      </c>
      <c r="L154" s="8">
        <f t="shared" si="46"/>
        <v>0</v>
      </c>
      <c r="M154" s="8">
        <f t="shared" si="47"/>
        <v>0</v>
      </c>
      <c r="N154" s="8">
        <f t="shared" si="48"/>
        <v>0</v>
      </c>
      <c r="P154" s="8">
        <f t="shared" si="49"/>
        <v>0</v>
      </c>
      <c r="Q154" s="8">
        <f t="shared" si="41"/>
        <v>0</v>
      </c>
      <c r="R154" s="8">
        <f t="shared" si="50"/>
        <v>1163</v>
      </c>
      <c r="S154" s="8">
        <f t="shared" si="51"/>
        <v>975</v>
      </c>
      <c r="T154" s="8">
        <f t="shared" si="42"/>
        <v>-12860.140133142471</v>
      </c>
      <c r="U154" s="9">
        <f t="shared" si="52"/>
        <v>12860.140133142471</v>
      </c>
    </row>
    <row r="155" spans="1:21" x14ac:dyDescent="0.2">
      <c r="A155" s="23">
        <f>output!A155</f>
        <v>45715</v>
      </c>
      <c r="B155" s="20" t="str">
        <f>output!B155</f>
        <v>PT *RENOWN HEALTH RENO NV Card #:0154</v>
      </c>
      <c r="C155" s="20">
        <f>output!C155</f>
        <v>-40</v>
      </c>
      <c r="D155" s="20" t="str">
        <f>output!D155</f>
        <v>Doctor/Hospital</v>
      </c>
      <c r="E155" s="20" t="str">
        <f>output!E155</f>
        <v/>
      </c>
      <c r="F155" s="20" t="str">
        <f>output!F155</f>
        <v/>
      </c>
      <c r="G155" s="24" t="str">
        <f>output!G155</f>
        <v>CheckingStarOneTXs</v>
      </c>
      <c r="I155" s="9">
        <f t="shared" si="43"/>
        <v>0</v>
      </c>
      <c r="J155" s="9">
        <f t="shared" si="44"/>
        <v>-40</v>
      </c>
      <c r="K155" s="9">
        <f t="shared" si="45"/>
        <v>0</v>
      </c>
      <c r="L155" s="8">
        <f t="shared" si="46"/>
        <v>-40</v>
      </c>
      <c r="M155" s="8">
        <f t="shared" si="47"/>
        <v>0</v>
      </c>
      <c r="N155" s="8">
        <f t="shared" si="48"/>
        <v>0</v>
      </c>
      <c r="P155" s="8">
        <f t="shared" si="49"/>
        <v>-40</v>
      </c>
      <c r="Q155" s="8">
        <f t="shared" si="41"/>
        <v>-40</v>
      </c>
      <c r="R155" s="8">
        <f t="shared" si="50"/>
        <v>1163</v>
      </c>
      <c r="S155" s="8">
        <f t="shared" si="51"/>
        <v>975</v>
      </c>
      <c r="T155" s="8">
        <f t="shared" si="42"/>
        <v>-12900.140133142471</v>
      </c>
      <c r="U155" s="9">
        <f t="shared" si="52"/>
        <v>12900.140133142471</v>
      </c>
    </row>
    <row r="156" spans="1:21" x14ac:dyDescent="0.2">
      <c r="A156" s="21"/>
      <c r="B156" s="19"/>
      <c r="C156" s="19"/>
      <c r="D156" s="19"/>
      <c r="E156" s="19"/>
      <c r="F156" s="19"/>
      <c r="G156" s="22"/>
      <c r="I156" s="9">
        <f t="shared" si="43"/>
        <v>0</v>
      </c>
      <c r="J156" s="9">
        <f t="shared" si="44"/>
        <v>0</v>
      </c>
      <c r="K156" s="9">
        <f t="shared" si="45"/>
        <v>0</v>
      </c>
      <c r="L156" s="8">
        <f t="shared" si="46"/>
        <v>0</v>
      </c>
      <c r="M156" s="8">
        <f t="shared" si="47"/>
        <v>0</v>
      </c>
      <c r="N156" s="8">
        <f t="shared" si="48"/>
        <v>0</v>
      </c>
      <c r="P156" s="8">
        <f t="shared" si="49"/>
        <v>0</v>
      </c>
      <c r="Q156" s="8">
        <f t="shared" si="41"/>
        <v>0</v>
      </c>
      <c r="R156" s="8" t="str">
        <f t="shared" si="50"/>
        <v/>
      </c>
      <c r="S156" s="8" t="str">
        <f t="shared" si="51"/>
        <v/>
      </c>
      <c r="T156" s="8">
        <f t="shared" si="42"/>
        <v>-12900.140133142471</v>
      </c>
      <c r="U156" s="9" t="str">
        <f t="shared" si="52"/>
        <v/>
      </c>
    </row>
    <row r="157" spans="1:21" x14ac:dyDescent="0.2">
      <c r="A157" s="23"/>
      <c r="B157" s="20"/>
      <c r="C157" s="20"/>
      <c r="D157" s="20"/>
      <c r="E157" s="20"/>
      <c r="F157" s="20"/>
      <c r="G157" s="24"/>
      <c r="I157" s="9">
        <f t="shared" si="43"/>
        <v>0</v>
      </c>
      <c r="J157" s="9">
        <f t="shared" si="44"/>
        <v>0</v>
      </c>
      <c r="K157" s="9">
        <f t="shared" si="45"/>
        <v>0</v>
      </c>
      <c r="L157" s="8">
        <f t="shared" si="46"/>
        <v>0</v>
      </c>
      <c r="M157" s="8">
        <f t="shared" si="47"/>
        <v>0</v>
      </c>
      <c r="N157" s="8">
        <f t="shared" si="48"/>
        <v>0</v>
      </c>
      <c r="P157" s="8">
        <f t="shared" si="49"/>
        <v>0</v>
      </c>
      <c r="Q157" s="8">
        <f t="shared" si="41"/>
        <v>0</v>
      </c>
      <c r="R157" s="8" t="str">
        <f t="shared" si="50"/>
        <v/>
      </c>
      <c r="S157" s="8" t="str">
        <f t="shared" si="51"/>
        <v/>
      </c>
      <c r="T157" s="8">
        <f t="shared" si="42"/>
        <v>-12900.140133142471</v>
      </c>
      <c r="U157" s="9" t="str">
        <f t="shared" si="52"/>
        <v/>
      </c>
    </row>
    <row r="158" spans="1:21" x14ac:dyDescent="0.2">
      <c r="A158" s="21"/>
      <c r="B158" s="19"/>
      <c r="C158" s="19"/>
      <c r="D158" s="19"/>
      <c r="E158" s="19"/>
      <c r="F158" s="19"/>
      <c r="G158" s="22"/>
      <c r="I158" s="9">
        <f t="shared" si="43"/>
        <v>0</v>
      </c>
      <c r="J158" s="9">
        <f t="shared" si="44"/>
        <v>0</v>
      </c>
      <c r="K158" s="9">
        <f t="shared" si="45"/>
        <v>0</v>
      </c>
      <c r="L158" s="8">
        <f t="shared" si="46"/>
        <v>0</v>
      </c>
      <c r="M158" s="8">
        <f t="shared" si="47"/>
        <v>0</v>
      </c>
      <c r="N158" s="8">
        <f t="shared" si="48"/>
        <v>0</v>
      </c>
      <c r="P158" s="8">
        <f t="shared" si="49"/>
        <v>0</v>
      </c>
      <c r="Q158" s="8">
        <f t="shared" si="41"/>
        <v>0</v>
      </c>
      <c r="R158" s="8" t="str">
        <f t="shared" si="50"/>
        <v/>
      </c>
      <c r="S158" s="8" t="str">
        <f t="shared" si="51"/>
        <v/>
      </c>
      <c r="T158" s="8">
        <f t="shared" si="42"/>
        <v>-12900.140133142471</v>
      </c>
      <c r="U158" s="9" t="str">
        <f t="shared" si="52"/>
        <v/>
      </c>
    </row>
    <row r="159" spans="1:21" x14ac:dyDescent="0.2">
      <c r="A159" s="23"/>
      <c r="B159" s="20"/>
      <c r="C159" s="20"/>
      <c r="D159" s="20"/>
      <c r="E159" s="20"/>
      <c r="F159" s="20"/>
      <c r="G159" s="24"/>
      <c r="I159" s="9">
        <f t="shared" si="43"/>
        <v>0</v>
      </c>
      <c r="J159" s="9">
        <f t="shared" si="44"/>
        <v>0</v>
      </c>
      <c r="K159" s="9">
        <f t="shared" si="45"/>
        <v>0</v>
      </c>
      <c r="L159" s="8">
        <f t="shared" si="46"/>
        <v>0</v>
      </c>
      <c r="M159" s="8">
        <f t="shared" si="47"/>
        <v>0</v>
      </c>
      <c r="N159" s="8">
        <f t="shared" si="48"/>
        <v>0</v>
      </c>
      <c r="P159" s="8">
        <f t="shared" si="49"/>
        <v>0</v>
      </c>
      <c r="Q159" s="8">
        <f t="shared" si="41"/>
        <v>0</v>
      </c>
      <c r="R159" s="8" t="str">
        <f t="shared" si="50"/>
        <v/>
      </c>
      <c r="S159" s="8" t="str">
        <f t="shared" si="51"/>
        <v/>
      </c>
      <c r="T159" s="8">
        <f t="shared" si="42"/>
        <v>-12900.140133142471</v>
      </c>
      <c r="U159" s="9" t="str">
        <f t="shared" si="52"/>
        <v/>
      </c>
    </row>
    <row r="160" spans="1:21" x14ac:dyDescent="0.2">
      <c r="A160" s="21"/>
      <c r="B160" s="19"/>
      <c r="C160" s="19"/>
      <c r="D160" s="19"/>
      <c r="E160" s="19"/>
      <c r="F160" s="19"/>
      <c r="G160" s="22"/>
      <c r="I160" s="9">
        <f t="shared" si="43"/>
        <v>0</v>
      </c>
      <c r="J160" s="9">
        <f t="shared" si="44"/>
        <v>0</v>
      </c>
      <c r="K160" s="9">
        <f t="shared" si="45"/>
        <v>0</v>
      </c>
      <c r="L160" s="8">
        <f t="shared" si="46"/>
        <v>0</v>
      </c>
      <c r="M160" s="8">
        <f t="shared" si="47"/>
        <v>0</v>
      </c>
      <c r="N160" s="8">
        <f t="shared" si="48"/>
        <v>0</v>
      </c>
      <c r="P160" s="8">
        <f t="shared" si="49"/>
        <v>0</v>
      </c>
      <c r="Q160" s="8">
        <f t="shared" si="41"/>
        <v>0</v>
      </c>
      <c r="R160" s="8" t="str">
        <f t="shared" si="50"/>
        <v/>
      </c>
      <c r="S160" s="8" t="str">
        <f t="shared" si="51"/>
        <v/>
      </c>
      <c r="T160" s="8">
        <f t="shared" si="42"/>
        <v>-12900.140133142471</v>
      </c>
      <c r="U160" s="9" t="str">
        <f t="shared" si="52"/>
        <v/>
      </c>
    </row>
    <row r="161" spans="1:21" x14ac:dyDescent="0.2">
      <c r="A161" s="23"/>
      <c r="B161" s="20"/>
      <c r="C161" s="20"/>
      <c r="D161" s="20"/>
      <c r="E161" s="20"/>
      <c r="F161" s="20"/>
      <c r="G161" s="24"/>
      <c r="I161" s="9">
        <f t="shared" si="43"/>
        <v>0</v>
      </c>
      <c r="J161" s="9">
        <f t="shared" si="44"/>
        <v>0</v>
      </c>
      <c r="K161" s="9">
        <f t="shared" si="45"/>
        <v>0</v>
      </c>
      <c r="L161" s="8">
        <f t="shared" si="46"/>
        <v>0</v>
      </c>
      <c r="M161" s="8">
        <f t="shared" si="47"/>
        <v>0</v>
      </c>
      <c r="N161" s="8">
        <f t="shared" si="48"/>
        <v>0</v>
      </c>
      <c r="P161" s="8">
        <f t="shared" si="49"/>
        <v>0</v>
      </c>
      <c r="Q161" s="8">
        <f t="shared" si="41"/>
        <v>0</v>
      </c>
      <c r="R161" s="8" t="str">
        <f t="shared" si="50"/>
        <v/>
      </c>
      <c r="S161" s="8" t="str">
        <f t="shared" si="51"/>
        <v/>
      </c>
      <c r="T161" s="8">
        <f t="shared" si="42"/>
        <v>-12900.140133142471</v>
      </c>
      <c r="U161" s="9" t="str">
        <f t="shared" si="52"/>
        <v/>
      </c>
    </row>
    <row r="162" spans="1:21" x14ac:dyDescent="0.2">
      <c r="A162" s="21"/>
      <c r="B162" s="19"/>
      <c r="C162" s="19"/>
      <c r="D162" s="19"/>
      <c r="E162" s="19"/>
      <c r="F162" s="19"/>
      <c r="G162" s="22"/>
      <c r="I162" s="9">
        <f t="shared" ref="I162:I178" si="53">IF(EXACT(F162,"M"),C162,0)</f>
        <v>0</v>
      </c>
      <c r="J162" s="9">
        <f t="shared" ref="J162:J178" si="54">IF(EXACT(G162,"CheckingStarOneTXs"),C162,0)</f>
        <v>0</v>
      </c>
      <c r="K162" s="9">
        <f t="shared" ref="K162:K178" si="55">IF(AND(C162&lt;0,EXACT(G162,"VisaChaseTXs")),C162,0)</f>
        <v>0</v>
      </c>
      <c r="L162" s="8">
        <f t="shared" ref="L162:L178" si="56">IF(AND(AND(F162="",C162&lt;0),E162=""),C162,0)</f>
        <v>0</v>
      </c>
      <c r="M162" s="8">
        <f t="shared" ref="M162:M178" si="57">IF(F162="T",C162,0)</f>
        <v>0</v>
      </c>
      <c r="N162" s="8">
        <f t="shared" ref="N162:N178" si="58">IF(D162="Transfer Savings",C162,0)</f>
        <v>0</v>
      </c>
      <c r="P162" s="8">
        <f t="shared" ref="P162:P178" si="59">IF(AND(IF(C162&lt;0,C162,FALSE),E162&lt;&gt;"y"),C162,0)</f>
        <v>0</v>
      </c>
      <c r="Q162" s="8">
        <f t="shared" si="41"/>
        <v>0</v>
      </c>
      <c r="R162" s="8" t="str">
        <f t="shared" ref="R162:R178" si="60">IF(ISBLANK(A162),"",ABS($Z$1-(A162+10)))</f>
        <v/>
      </c>
      <c r="S162" s="8" t="str">
        <f t="shared" si="51"/>
        <v/>
      </c>
      <c r="T162" s="8">
        <f t="shared" si="42"/>
        <v>-12900.140133142471</v>
      </c>
      <c r="U162" s="9" t="str">
        <f t="shared" si="52"/>
        <v/>
      </c>
    </row>
    <row r="163" spans="1:21" x14ac:dyDescent="0.2">
      <c r="A163" s="23"/>
      <c r="B163" s="20"/>
      <c r="C163" s="20"/>
      <c r="D163" s="20"/>
      <c r="E163" s="20"/>
      <c r="F163" s="20"/>
      <c r="G163" s="24"/>
      <c r="I163" s="9">
        <f t="shared" si="53"/>
        <v>0</v>
      </c>
      <c r="J163" s="9">
        <f t="shared" si="54"/>
        <v>0</v>
      </c>
      <c r="K163" s="9">
        <f t="shared" si="55"/>
        <v>0</v>
      </c>
      <c r="L163" s="8">
        <f t="shared" si="56"/>
        <v>0</v>
      </c>
      <c r="M163" s="8">
        <f t="shared" si="57"/>
        <v>0</v>
      </c>
      <c r="N163" s="8">
        <f t="shared" si="58"/>
        <v>0</v>
      </c>
      <c r="P163" s="8">
        <f t="shared" si="59"/>
        <v>0</v>
      </c>
      <c r="Q163" s="8">
        <f t="shared" si="41"/>
        <v>0</v>
      </c>
      <c r="R163" s="8" t="str">
        <f t="shared" si="60"/>
        <v/>
      </c>
      <c r="S163" s="8" t="str">
        <f t="shared" si="51"/>
        <v/>
      </c>
      <c r="T163" s="8">
        <f t="shared" si="42"/>
        <v>-12900.140133142471</v>
      </c>
      <c r="U163" s="9" t="str">
        <f t="shared" si="52"/>
        <v/>
      </c>
    </row>
    <row r="164" spans="1:21" x14ac:dyDescent="0.2">
      <c r="A164" s="21"/>
      <c r="B164" s="19"/>
      <c r="C164" s="19"/>
      <c r="D164" s="19"/>
      <c r="E164" s="19"/>
      <c r="F164" s="19"/>
      <c r="G164" s="22"/>
      <c r="I164" s="9">
        <f t="shared" si="53"/>
        <v>0</v>
      </c>
      <c r="J164" s="9">
        <f t="shared" si="54"/>
        <v>0</v>
      </c>
      <c r="K164" s="9">
        <f t="shared" si="55"/>
        <v>0</v>
      </c>
      <c r="L164" s="8">
        <f t="shared" si="56"/>
        <v>0</v>
      </c>
      <c r="M164" s="8">
        <f t="shared" si="57"/>
        <v>0</v>
      </c>
      <c r="N164" s="8">
        <f t="shared" si="58"/>
        <v>0</v>
      </c>
      <c r="P164" s="8">
        <f t="shared" si="59"/>
        <v>0</v>
      </c>
      <c r="Q164" s="8">
        <f t="shared" si="41"/>
        <v>0</v>
      </c>
      <c r="R164" s="8" t="str">
        <f t="shared" si="60"/>
        <v/>
      </c>
      <c r="S164" s="8" t="str">
        <f t="shared" si="51"/>
        <v/>
      </c>
      <c r="T164" s="8">
        <f t="shared" si="42"/>
        <v>-12900.140133142471</v>
      </c>
      <c r="U164" s="9" t="str">
        <f t="shared" si="52"/>
        <v/>
      </c>
    </row>
    <row r="165" spans="1:21" x14ac:dyDescent="0.2">
      <c r="A165" s="23"/>
      <c r="B165" s="20"/>
      <c r="C165" s="20"/>
      <c r="D165" s="20"/>
      <c r="E165" s="20"/>
      <c r="F165" s="20"/>
      <c r="G165" s="24"/>
      <c r="I165" s="9">
        <f t="shared" si="53"/>
        <v>0</v>
      </c>
      <c r="J165" s="9">
        <f t="shared" si="54"/>
        <v>0</v>
      </c>
      <c r="K165" s="9">
        <f t="shared" si="55"/>
        <v>0</v>
      </c>
      <c r="L165" s="8">
        <f t="shared" si="56"/>
        <v>0</v>
      </c>
      <c r="M165" s="8">
        <f t="shared" si="57"/>
        <v>0</v>
      </c>
      <c r="N165" s="8">
        <f t="shared" si="58"/>
        <v>0</v>
      </c>
      <c r="P165" s="8">
        <f t="shared" si="59"/>
        <v>0</v>
      </c>
      <c r="Q165" s="8">
        <f t="shared" ref="Q165:Q178" si="61">P165</f>
        <v>0</v>
      </c>
      <c r="R165" s="8" t="str">
        <f t="shared" si="60"/>
        <v/>
      </c>
      <c r="S165" s="8" t="str">
        <f t="shared" si="51"/>
        <v/>
      </c>
      <c r="T165" s="8">
        <f t="shared" si="42"/>
        <v>-12900.140133142471</v>
      </c>
      <c r="U165" s="9" t="str">
        <f t="shared" si="52"/>
        <v/>
      </c>
    </row>
    <row r="166" spans="1:21" x14ac:dyDescent="0.2">
      <c r="A166" s="21"/>
      <c r="B166" s="19"/>
      <c r="C166" s="19"/>
      <c r="D166" s="19"/>
      <c r="E166" s="19"/>
      <c r="F166" s="19"/>
      <c r="G166" s="22"/>
      <c r="I166" s="9">
        <f t="shared" si="53"/>
        <v>0</v>
      </c>
      <c r="J166" s="9">
        <f t="shared" si="54"/>
        <v>0</v>
      </c>
      <c r="K166" s="9">
        <f t="shared" si="55"/>
        <v>0</v>
      </c>
      <c r="L166" s="8">
        <f t="shared" si="56"/>
        <v>0</v>
      </c>
      <c r="M166" s="8">
        <f t="shared" si="57"/>
        <v>0</v>
      </c>
      <c r="N166" s="8">
        <f t="shared" si="58"/>
        <v>0</v>
      </c>
      <c r="P166" s="8">
        <f t="shared" si="59"/>
        <v>0</v>
      </c>
      <c r="Q166" s="8">
        <f t="shared" si="61"/>
        <v>0</v>
      </c>
      <c r="R166" s="8" t="str">
        <f t="shared" si="60"/>
        <v/>
      </c>
      <c r="S166" s="8" t="str">
        <f t="shared" si="51"/>
        <v/>
      </c>
      <c r="T166" s="8">
        <f t="shared" si="42"/>
        <v>-12900.140133142471</v>
      </c>
      <c r="U166" s="9" t="str">
        <f t="shared" si="52"/>
        <v/>
      </c>
    </row>
    <row r="167" spans="1:21" x14ac:dyDescent="0.2">
      <c r="A167" s="23"/>
      <c r="B167" s="20"/>
      <c r="C167" s="20"/>
      <c r="D167" s="20"/>
      <c r="E167" s="20"/>
      <c r="F167" s="20"/>
      <c r="G167" s="24"/>
      <c r="I167" s="9">
        <f t="shared" si="53"/>
        <v>0</v>
      </c>
      <c r="J167" s="9">
        <f t="shared" si="54"/>
        <v>0</v>
      </c>
      <c r="K167" s="9">
        <f t="shared" si="55"/>
        <v>0</v>
      </c>
      <c r="L167" s="8">
        <f t="shared" si="56"/>
        <v>0</v>
      </c>
      <c r="M167" s="8">
        <f t="shared" si="57"/>
        <v>0</v>
      </c>
      <c r="N167" s="8">
        <f t="shared" si="58"/>
        <v>0</v>
      </c>
      <c r="P167" s="8">
        <f t="shared" si="59"/>
        <v>0</v>
      </c>
      <c r="Q167" s="8">
        <f t="shared" si="61"/>
        <v>0</v>
      </c>
      <c r="R167" s="8" t="str">
        <f t="shared" si="60"/>
        <v/>
      </c>
      <c r="S167" s="8" t="str">
        <f t="shared" si="51"/>
        <v/>
      </c>
      <c r="T167" s="8">
        <f t="shared" si="42"/>
        <v>-12900.140133142471</v>
      </c>
      <c r="U167" s="9" t="str">
        <f t="shared" si="52"/>
        <v/>
      </c>
    </row>
    <row r="168" spans="1:21" x14ac:dyDescent="0.2">
      <c r="A168" s="21"/>
      <c r="B168" s="19"/>
      <c r="C168" s="19"/>
      <c r="D168" s="19"/>
      <c r="E168" s="19"/>
      <c r="F168" s="19"/>
      <c r="G168" s="22"/>
      <c r="I168" s="9">
        <f t="shared" si="53"/>
        <v>0</v>
      </c>
      <c r="J168" s="9">
        <f t="shared" si="54"/>
        <v>0</v>
      </c>
      <c r="K168" s="9">
        <f t="shared" si="55"/>
        <v>0</v>
      </c>
      <c r="L168" s="8">
        <f t="shared" si="56"/>
        <v>0</v>
      </c>
      <c r="M168" s="8">
        <f t="shared" si="57"/>
        <v>0</v>
      </c>
      <c r="N168" s="8">
        <f t="shared" si="58"/>
        <v>0</v>
      </c>
      <c r="P168" s="8">
        <f t="shared" si="59"/>
        <v>0</v>
      </c>
      <c r="Q168" s="8">
        <f t="shared" si="61"/>
        <v>0</v>
      </c>
      <c r="R168" s="8" t="str">
        <f t="shared" si="60"/>
        <v/>
      </c>
      <c r="S168" s="8" t="str">
        <f t="shared" si="51"/>
        <v/>
      </c>
      <c r="T168" s="8">
        <f t="shared" si="42"/>
        <v>-12900.140133142471</v>
      </c>
      <c r="U168" s="9" t="str">
        <f t="shared" si="52"/>
        <v/>
      </c>
    </row>
    <row r="169" spans="1:21" x14ac:dyDescent="0.2">
      <c r="A169" s="23"/>
      <c r="B169" s="20"/>
      <c r="C169" s="20"/>
      <c r="D169" s="20"/>
      <c r="E169" s="20"/>
      <c r="F169" s="20"/>
      <c r="G169" s="24"/>
      <c r="I169" s="9">
        <f t="shared" si="53"/>
        <v>0</v>
      </c>
      <c r="J169" s="9">
        <f t="shared" si="54"/>
        <v>0</v>
      </c>
      <c r="K169" s="9">
        <f t="shared" si="55"/>
        <v>0</v>
      </c>
      <c r="L169" s="8">
        <f t="shared" si="56"/>
        <v>0</v>
      </c>
      <c r="M169" s="8">
        <f t="shared" si="57"/>
        <v>0</v>
      </c>
      <c r="N169" s="8">
        <f t="shared" si="58"/>
        <v>0</v>
      </c>
      <c r="P169" s="8">
        <f t="shared" si="59"/>
        <v>0</v>
      </c>
      <c r="Q169" s="8">
        <f t="shared" si="61"/>
        <v>0</v>
      </c>
      <c r="R169" s="8" t="str">
        <f t="shared" si="60"/>
        <v/>
      </c>
      <c r="S169" s="8" t="str">
        <f t="shared" si="51"/>
        <v/>
      </c>
      <c r="T169" s="8">
        <f t="shared" si="42"/>
        <v>-12900.140133142471</v>
      </c>
      <c r="U169" s="9" t="str">
        <f t="shared" si="52"/>
        <v/>
      </c>
    </row>
    <row r="170" spans="1:21" x14ac:dyDescent="0.2">
      <c r="A170" s="21"/>
      <c r="B170" s="19"/>
      <c r="C170" s="19"/>
      <c r="D170" s="19"/>
      <c r="E170" s="19"/>
      <c r="F170" s="19"/>
      <c r="G170" s="22"/>
      <c r="I170" s="9">
        <f t="shared" si="53"/>
        <v>0</v>
      </c>
      <c r="J170" s="9">
        <f t="shared" si="54"/>
        <v>0</v>
      </c>
      <c r="K170" s="9">
        <f t="shared" si="55"/>
        <v>0</v>
      </c>
      <c r="L170" s="8">
        <f t="shared" si="56"/>
        <v>0</v>
      </c>
      <c r="M170" s="8">
        <f t="shared" si="57"/>
        <v>0</v>
      </c>
      <c r="N170" s="8">
        <f t="shared" si="58"/>
        <v>0</v>
      </c>
      <c r="P170" s="8">
        <f t="shared" si="59"/>
        <v>0</v>
      </c>
      <c r="Q170" s="8">
        <f t="shared" si="61"/>
        <v>0</v>
      </c>
      <c r="R170" s="8" t="str">
        <f t="shared" si="60"/>
        <v/>
      </c>
      <c r="S170" s="8" t="str">
        <f t="shared" si="51"/>
        <v/>
      </c>
      <c r="T170" s="8">
        <f t="shared" si="42"/>
        <v>-12900.140133142471</v>
      </c>
      <c r="U170" s="9" t="str">
        <f t="shared" si="52"/>
        <v/>
      </c>
    </row>
    <row r="171" spans="1:21" x14ac:dyDescent="0.2">
      <c r="A171" s="23"/>
      <c r="B171" s="20"/>
      <c r="C171" s="20"/>
      <c r="D171" s="20"/>
      <c r="E171" s="20"/>
      <c r="F171" s="20"/>
      <c r="G171" s="24"/>
      <c r="I171" s="9">
        <f t="shared" si="53"/>
        <v>0</v>
      </c>
      <c r="J171" s="9">
        <f t="shared" si="54"/>
        <v>0</v>
      </c>
      <c r="K171" s="9">
        <f t="shared" si="55"/>
        <v>0</v>
      </c>
      <c r="L171" s="8">
        <f t="shared" si="56"/>
        <v>0</v>
      </c>
      <c r="M171" s="8">
        <f t="shared" si="57"/>
        <v>0</v>
      </c>
      <c r="N171" s="8">
        <f t="shared" si="58"/>
        <v>0</v>
      </c>
      <c r="P171" s="8">
        <f t="shared" si="59"/>
        <v>0</v>
      </c>
      <c r="Q171" s="8">
        <f t="shared" si="61"/>
        <v>0</v>
      </c>
      <c r="R171" s="8" t="str">
        <f t="shared" si="60"/>
        <v/>
      </c>
      <c r="S171" s="8" t="str">
        <f t="shared" si="51"/>
        <v/>
      </c>
      <c r="T171" s="8">
        <f t="shared" ref="T171:T178" si="62">T170+Q171</f>
        <v>-12900.140133142471</v>
      </c>
      <c r="U171" s="9" t="str">
        <f t="shared" si="52"/>
        <v/>
      </c>
    </row>
    <row r="172" spans="1:21" x14ac:dyDescent="0.2">
      <c r="A172" s="21"/>
      <c r="B172" s="19"/>
      <c r="C172" s="19"/>
      <c r="D172" s="19"/>
      <c r="E172" s="19"/>
      <c r="F172" s="19"/>
      <c r="G172" s="22"/>
      <c r="I172" s="9">
        <f t="shared" si="53"/>
        <v>0</v>
      </c>
      <c r="J172" s="9">
        <f t="shared" si="54"/>
        <v>0</v>
      </c>
      <c r="K172" s="9">
        <f t="shared" si="55"/>
        <v>0</v>
      </c>
      <c r="L172" s="8">
        <f t="shared" si="56"/>
        <v>0</v>
      </c>
      <c r="M172" s="8">
        <f t="shared" si="57"/>
        <v>0</v>
      </c>
      <c r="N172" s="8">
        <f t="shared" si="58"/>
        <v>0</v>
      </c>
      <c r="P172" s="8">
        <f t="shared" si="59"/>
        <v>0</v>
      </c>
      <c r="Q172" s="8">
        <f t="shared" si="61"/>
        <v>0</v>
      </c>
      <c r="R172" s="8" t="str">
        <f t="shared" si="60"/>
        <v/>
      </c>
      <c r="S172" s="8" t="str">
        <f t="shared" si="51"/>
        <v/>
      </c>
      <c r="T172" s="8">
        <f t="shared" si="62"/>
        <v>-12900.140133142471</v>
      </c>
      <c r="U172" s="9" t="str">
        <f t="shared" si="52"/>
        <v/>
      </c>
    </row>
    <row r="173" spans="1:21" x14ac:dyDescent="0.2">
      <c r="A173" s="23"/>
      <c r="B173" s="20"/>
      <c r="C173" s="20"/>
      <c r="D173" s="20"/>
      <c r="E173" s="20"/>
      <c r="F173" s="20"/>
      <c r="G173" s="24"/>
      <c r="I173" s="9">
        <f t="shared" si="53"/>
        <v>0</v>
      </c>
      <c r="J173" s="9">
        <f t="shared" si="54"/>
        <v>0</v>
      </c>
      <c r="K173" s="9">
        <f t="shared" si="55"/>
        <v>0</v>
      </c>
      <c r="L173" s="8">
        <f t="shared" si="56"/>
        <v>0</v>
      </c>
      <c r="M173" s="8">
        <f t="shared" si="57"/>
        <v>0</v>
      </c>
      <c r="N173" s="8">
        <f t="shared" si="58"/>
        <v>0</v>
      </c>
      <c r="P173" s="8">
        <f t="shared" si="59"/>
        <v>0</v>
      </c>
      <c r="Q173" s="8">
        <f t="shared" si="61"/>
        <v>0</v>
      </c>
      <c r="R173" s="8" t="str">
        <f t="shared" si="60"/>
        <v/>
      </c>
      <c r="S173" s="8" t="str">
        <f t="shared" si="51"/>
        <v/>
      </c>
      <c r="T173" s="8">
        <f t="shared" si="62"/>
        <v>-12900.140133142471</v>
      </c>
      <c r="U173" s="9" t="str">
        <f t="shared" si="52"/>
        <v/>
      </c>
    </row>
    <row r="174" spans="1:21" x14ac:dyDescent="0.2">
      <c r="A174" s="21"/>
      <c r="B174" s="19"/>
      <c r="C174" s="19"/>
      <c r="D174" s="19"/>
      <c r="E174" s="19"/>
      <c r="F174" s="19"/>
      <c r="G174" s="22"/>
      <c r="I174" s="9">
        <f t="shared" si="53"/>
        <v>0</v>
      </c>
      <c r="J174" s="9">
        <f t="shared" si="54"/>
        <v>0</v>
      </c>
      <c r="K174" s="9">
        <f t="shared" si="55"/>
        <v>0</v>
      </c>
      <c r="L174" s="8">
        <f t="shared" si="56"/>
        <v>0</v>
      </c>
      <c r="M174" s="8">
        <f t="shared" si="57"/>
        <v>0</v>
      </c>
      <c r="N174" s="8">
        <f t="shared" si="58"/>
        <v>0</v>
      </c>
      <c r="P174" s="8">
        <f t="shared" si="59"/>
        <v>0</v>
      </c>
      <c r="Q174" s="8">
        <f t="shared" si="61"/>
        <v>0</v>
      </c>
      <c r="R174" s="8" t="str">
        <f t="shared" si="60"/>
        <v/>
      </c>
      <c r="S174" s="8" t="str">
        <f t="shared" si="51"/>
        <v/>
      </c>
      <c r="T174" s="8">
        <f t="shared" si="62"/>
        <v>-12900.140133142471</v>
      </c>
      <c r="U174" s="9" t="str">
        <f t="shared" si="52"/>
        <v/>
      </c>
    </row>
    <row r="175" spans="1:21" x14ac:dyDescent="0.2">
      <c r="A175" s="6"/>
      <c r="I175" s="9">
        <f t="shared" si="53"/>
        <v>0</v>
      </c>
      <c r="J175" s="9">
        <f t="shared" si="54"/>
        <v>0</v>
      </c>
      <c r="K175" s="9">
        <f t="shared" si="55"/>
        <v>0</v>
      </c>
      <c r="L175" s="8">
        <f t="shared" si="56"/>
        <v>0</v>
      </c>
      <c r="M175" s="8">
        <f t="shared" si="57"/>
        <v>0</v>
      </c>
      <c r="N175" s="8">
        <f t="shared" si="58"/>
        <v>0</v>
      </c>
      <c r="P175" s="8">
        <f t="shared" si="59"/>
        <v>0</v>
      </c>
      <c r="Q175" s="8">
        <f t="shared" si="61"/>
        <v>0</v>
      </c>
      <c r="R175" s="8" t="str">
        <f t="shared" si="60"/>
        <v/>
      </c>
      <c r="S175" s="8" t="str">
        <f t="shared" si="51"/>
        <v/>
      </c>
      <c r="T175" s="8">
        <f t="shared" si="62"/>
        <v>-12900.140133142471</v>
      </c>
      <c r="U175" s="9" t="str">
        <f t="shared" si="52"/>
        <v/>
      </c>
    </row>
    <row r="176" spans="1:21" x14ac:dyDescent="0.2">
      <c r="A176" s="6"/>
      <c r="I176" s="9">
        <f t="shared" si="53"/>
        <v>0</v>
      </c>
      <c r="J176" s="9">
        <f t="shared" si="54"/>
        <v>0</v>
      </c>
      <c r="K176" s="9">
        <f t="shared" si="55"/>
        <v>0</v>
      </c>
      <c r="L176" s="8">
        <f t="shared" si="56"/>
        <v>0</v>
      </c>
      <c r="M176" s="8">
        <f t="shared" si="57"/>
        <v>0</v>
      </c>
      <c r="N176" s="8">
        <f t="shared" si="58"/>
        <v>0</v>
      </c>
      <c r="P176" s="8">
        <f t="shared" si="59"/>
        <v>0</v>
      </c>
      <c r="Q176" s="8">
        <f t="shared" si="61"/>
        <v>0</v>
      </c>
      <c r="R176" s="8" t="str">
        <f t="shared" si="60"/>
        <v/>
      </c>
      <c r="S176" s="8" t="str">
        <f t="shared" si="51"/>
        <v/>
      </c>
      <c r="T176" s="8">
        <f t="shared" si="62"/>
        <v>-12900.140133142471</v>
      </c>
      <c r="U176" s="9" t="str">
        <f t="shared" si="52"/>
        <v/>
      </c>
    </row>
    <row r="177" spans="1:21" x14ac:dyDescent="0.2">
      <c r="A177" s="6"/>
      <c r="I177" s="9">
        <f t="shared" si="53"/>
        <v>0</v>
      </c>
      <c r="J177" s="9">
        <f t="shared" si="54"/>
        <v>0</v>
      </c>
      <c r="K177" s="9">
        <f t="shared" si="55"/>
        <v>0</v>
      </c>
      <c r="L177" s="8">
        <f t="shared" si="56"/>
        <v>0</v>
      </c>
      <c r="M177" s="8">
        <f t="shared" si="57"/>
        <v>0</v>
      </c>
      <c r="N177" s="8">
        <f t="shared" si="58"/>
        <v>0</v>
      </c>
      <c r="P177" s="8">
        <f t="shared" si="59"/>
        <v>0</v>
      </c>
      <c r="Q177" s="8">
        <f t="shared" si="61"/>
        <v>0</v>
      </c>
      <c r="R177" s="8" t="str">
        <f t="shared" si="60"/>
        <v/>
      </c>
      <c r="S177" s="8" t="str">
        <f t="shared" si="51"/>
        <v/>
      </c>
      <c r="T177" s="8">
        <f t="shared" si="62"/>
        <v>-12900.140133142471</v>
      </c>
      <c r="U177" s="9" t="str">
        <f t="shared" si="52"/>
        <v/>
      </c>
    </row>
    <row r="178" spans="1:21" x14ac:dyDescent="0.2">
      <c r="A178" s="6"/>
      <c r="I178" s="9">
        <f t="shared" si="53"/>
        <v>0</v>
      </c>
      <c r="J178" s="9">
        <f t="shared" si="54"/>
        <v>0</v>
      </c>
      <c r="K178" s="9">
        <f t="shared" si="55"/>
        <v>0</v>
      </c>
      <c r="L178" s="8">
        <f t="shared" si="56"/>
        <v>0</v>
      </c>
      <c r="M178" s="8">
        <f t="shared" si="57"/>
        <v>0</v>
      </c>
      <c r="N178" s="8">
        <f t="shared" si="58"/>
        <v>0</v>
      </c>
      <c r="P178" s="8">
        <f t="shared" si="59"/>
        <v>0</v>
      </c>
      <c r="Q178" s="8">
        <f t="shared" si="61"/>
        <v>0</v>
      </c>
      <c r="R178" s="8" t="str">
        <f t="shared" si="60"/>
        <v/>
      </c>
      <c r="S178" s="8" t="str">
        <f t="shared" si="51"/>
        <v/>
      </c>
      <c r="T178" s="8">
        <f t="shared" si="62"/>
        <v>-12900.140133142471</v>
      </c>
      <c r="U178" s="9" t="str">
        <f t="shared" si="52"/>
        <v/>
      </c>
    </row>
    <row r="179" spans="1:21" x14ac:dyDescent="0.2">
      <c r="A179" s="6"/>
      <c r="I179" s="9">
        <f t="shared" ref="I179:I193" si="63">IF(EXACT(F179,"M"),C179,0)</f>
        <v>0</v>
      </c>
      <c r="J179" s="9">
        <f t="shared" ref="J179:J193" si="64">IF(EXACT(G179,"CheckingStarOneTXs"),C179,0)</f>
        <v>0</v>
      </c>
      <c r="K179" s="9">
        <f t="shared" ref="K179:K193" si="65">IF(AND(C179&lt;0,EXACT(G179,"VisaChaseTXs")),C179,0)</f>
        <v>0</v>
      </c>
      <c r="L179" s="8">
        <f t="shared" ref="L179:L193" si="66">IF(AND(AND(F179="",C179&lt;0),E179=""),C179,0)</f>
        <v>0</v>
      </c>
      <c r="M179" s="8">
        <f t="shared" ref="M179:M193" si="67">IF(F179="T",C179,0)</f>
        <v>0</v>
      </c>
      <c r="N179" s="8">
        <f t="shared" ref="N179:N193" si="68">IF(D179="Transfer Savings",C179,0)</f>
        <v>0</v>
      </c>
      <c r="P179" s="8">
        <f t="shared" ref="P179:P193" si="69">IF(AND(IF(C179&lt;0,C179,FALSE),E179&lt;&gt;"y"),C179,0)</f>
        <v>0</v>
      </c>
      <c r="Q179" s="8">
        <f t="shared" ref="Q179:Q193" si="70">P179</f>
        <v>0</v>
      </c>
      <c r="R179" s="8" t="str">
        <f t="shared" ref="R179:R193" si="71">IF(ISBLANK(A179),"",ABS($Z$1-(A179+10)))</f>
        <v/>
      </c>
      <c r="S179" s="8" t="str">
        <f t="shared" ref="S179:S193" si="72">IF(ISBLANK(A179),"",ABS($Z$2-(A179+$Y$5)))</f>
        <v/>
      </c>
      <c r="T179" s="8">
        <f t="shared" ref="T179:T193" si="73">T178+Q179</f>
        <v>-12900.140133142471</v>
      </c>
      <c r="U179" s="9" t="str">
        <f t="shared" ref="U179:U193" si="74">IF(S179="","",ABS(T179))</f>
        <v/>
      </c>
    </row>
    <row r="180" spans="1:21" x14ac:dyDescent="0.2">
      <c r="A180" s="6"/>
      <c r="I180" s="9">
        <f t="shared" si="63"/>
        <v>0</v>
      </c>
      <c r="J180" s="9">
        <f t="shared" si="64"/>
        <v>0</v>
      </c>
      <c r="K180" s="9">
        <f t="shared" si="65"/>
        <v>0</v>
      </c>
      <c r="L180" s="8">
        <f t="shared" si="66"/>
        <v>0</v>
      </c>
      <c r="M180" s="8">
        <f t="shared" si="67"/>
        <v>0</v>
      </c>
      <c r="N180" s="8">
        <f t="shared" si="68"/>
        <v>0</v>
      </c>
      <c r="P180" s="8">
        <f t="shared" si="69"/>
        <v>0</v>
      </c>
      <c r="Q180" s="8">
        <f t="shared" si="70"/>
        <v>0</v>
      </c>
      <c r="R180" s="8" t="str">
        <f t="shared" si="71"/>
        <v/>
      </c>
      <c r="S180" s="8" t="str">
        <f t="shared" si="72"/>
        <v/>
      </c>
      <c r="T180" s="8">
        <f t="shared" si="73"/>
        <v>-12900.140133142471</v>
      </c>
      <c r="U180" s="9" t="str">
        <f t="shared" si="74"/>
        <v/>
      </c>
    </row>
    <row r="181" spans="1:21" x14ac:dyDescent="0.2">
      <c r="A181" s="6"/>
      <c r="I181" s="9">
        <f t="shared" si="63"/>
        <v>0</v>
      </c>
      <c r="J181" s="9">
        <f t="shared" si="64"/>
        <v>0</v>
      </c>
      <c r="K181" s="9">
        <f t="shared" si="65"/>
        <v>0</v>
      </c>
      <c r="L181" s="8">
        <f t="shared" si="66"/>
        <v>0</v>
      </c>
      <c r="M181" s="8">
        <f t="shared" si="67"/>
        <v>0</v>
      </c>
      <c r="N181" s="8">
        <f t="shared" si="68"/>
        <v>0</v>
      </c>
      <c r="P181" s="8">
        <f t="shared" si="69"/>
        <v>0</v>
      </c>
      <c r="Q181" s="8">
        <f t="shared" si="70"/>
        <v>0</v>
      </c>
      <c r="R181" s="8" t="str">
        <f t="shared" si="71"/>
        <v/>
      </c>
      <c r="S181" s="8" t="str">
        <f t="shared" si="72"/>
        <v/>
      </c>
      <c r="T181" s="8">
        <f t="shared" si="73"/>
        <v>-12900.140133142471</v>
      </c>
      <c r="U181" s="9" t="str">
        <f t="shared" si="74"/>
        <v/>
      </c>
    </row>
    <row r="182" spans="1:21" x14ac:dyDescent="0.2">
      <c r="A182" s="6"/>
      <c r="B182" s="7"/>
      <c r="C182" s="7"/>
      <c r="D182" s="7"/>
      <c r="E182" s="7"/>
      <c r="F182" s="7"/>
      <c r="G182" s="7"/>
      <c r="I182" s="9">
        <f t="shared" si="63"/>
        <v>0</v>
      </c>
      <c r="J182" s="9">
        <f t="shared" si="64"/>
        <v>0</v>
      </c>
      <c r="K182" s="9">
        <f t="shared" si="65"/>
        <v>0</v>
      </c>
      <c r="L182" s="8">
        <f t="shared" si="66"/>
        <v>0</v>
      </c>
      <c r="M182" s="8">
        <f t="shared" si="67"/>
        <v>0</v>
      </c>
      <c r="N182" s="8">
        <f t="shared" si="68"/>
        <v>0</v>
      </c>
      <c r="P182" s="8">
        <f t="shared" si="69"/>
        <v>0</v>
      </c>
      <c r="Q182" s="8">
        <f t="shared" si="70"/>
        <v>0</v>
      </c>
      <c r="R182" s="8" t="str">
        <f t="shared" si="71"/>
        <v/>
      </c>
      <c r="S182" s="8" t="str">
        <f t="shared" si="72"/>
        <v/>
      </c>
      <c r="T182" s="8">
        <f t="shared" si="73"/>
        <v>-12900.140133142471</v>
      </c>
      <c r="U182" s="9" t="str">
        <f t="shared" si="74"/>
        <v/>
      </c>
    </row>
    <row r="183" spans="1:21" x14ac:dyDescent="0.2">
      <c r="A183" s="6"/>
      <c r="B183" s="7"/>
      <c r="C183" s="7"/>
      <c r="D183" s="7"/>
      <c r="E183" s="7"/>
      <c r="F183" s="7"/>
      <c r="G183" s="7"/>
      <c r="I183" s="9">
        <f t="shared" si="63"/>
        <v>0</v>
      </c>
      <c r="J183" s="9">
        <f t="shared" si="64"/>
        <v>0</v>
      </c>
      <c r="K183" s="9">
        <f t="shared" si="65"/>
        <v>0</v>
      </c>
      <c r="L183" s="8">
        <f t="shared" si="66"/>
        <v>0</v>
      </c>
      <c r="M183" s="8">
        <f t="shared" si="67"/>
        <v>0</v>
      </c>
      <c r="N183" s="8">
        <f t="shared" si="68"/>
        <v>0</v>
      </c>
      <c r="P183" s="8">
        <f t="shared" si="69"/>
        <v>0</v>
      </c>
      <c r="Q183" s="8">
        <f t="shared" si="70"/>
        <v>0</v>
      </c>
      <c r="R183" s="8" t="str">
        <f t="shared" si="71"/>
        <v/>
      </c>
      <c r="S183" s="8" t="str">
        <f t="shared" si="72"/>
        <v/>
      </c>
      <c r="T183" s="8">
        <f t="shared" si="73"/>
        <v>-12900.140133142471</v>
      </c>
      <c r="U183" s="9" t="str">
        <f t="shared" si="74"/>
        <v/>
      </c>
    </row>
    <row r="184" spans="1:21" x14ac:dyDescent="0.2">
      <c r="A184" s="6"/>
      <c r="B184" s="7"/>
      <c r="C184" s="7"/>
      <c r="D184" s="7"/>
      <c r="E184" s="7"/>
      <c r="F184" s="7"/>
      <c r="G184" s="7"/>
      <c r="I184" s="9">
        <f t="shared" si="63"/>
        <v>0</v>
      </c>
      <c r="J184" s="9">
        <f t="shared" si="64"/>
        <v>0</v>
      </c>
      <c r="K184" s="9">
        <f t="shared" si="65"/>
        <v>0</v>
      </c>
      <c r="L184" s="8">
        <f t="shared" si="66"/>
        <v>0</v>
      </c>
      <c r="M184" s="8">
        <f t="shared" si="67"/>
        <v>0</v>
      </c>
      <c r="N184" s="8">
        <f t="shared" si="68"/>
        <v>0</v>
      </c>
      <c r="P184" s="8">
        <f t="shared" si="69"/>
        <v>0</v>
      </c>
      <c r="Q184" s="8">
        <f t="shared" si="70"/>
        <v>0</v>
      </c>
      <c r="R184" s="8" t="str">
        <f t="shared" si="71"/>
        <v/>
      </c>
      <c r="S184" s="8" t="str">
        <f t="shared" si="72"/>
        <v/>
      </c>
      <c r="T184" s="8">
        <f t="shared" si="73"/>
        <v>-12900.140133142471</v>
      </c>
      <c r="U184" s="9" t="str">
        <f t="shared" si="74"/>
        <v/>
      </c>
    </row>
    <row r="185" spans="1:21" x14ac:dyDescent="0.2">
      <c r="A185" s="6"/>
      <c r="B185" s="7"/>
      <c r="C185" s="7"/>
      <c r="D185" s="7"/>
      <c r="E185" s="7"/>
      <c r="F185" s="7"/>
      <c r="G185" s="7"/>
      <c r="I185" s="9">
        <f t="shared" si="63"/>
        <v>0</v>
      </c>
      <c r="J185" s="9">
        <f t="shared" si="64"/>
        <v>0</v>
      </c>
      <c r="K185" s="9">
        <f t="shared" si="65"/>
        <v>0</v>
      </c>
      <c r="L185" s="8">
        <f t="shared" si="66"/>
        <v>0</v>
      </c>
      <c r="M185" s="8">
        <f t="shared" si="67"/>
        <v>0</v>
      </c>
      <c r="N185" s="8">
        <f t="shared" si="68"/>
        <v>0</v>
      </c>
      <c r="P185" s="8">
        <f t="shared" si="69"/>
        <v>0</v>
      </c>
      <c r="Q185" s="8">
        <f t="shared" si="70"/>
        <v>0</v>
      </c>
      <c r="R185" s="8" t="str">
        <f t="shared" si="71"/>
        <v/>
      </c>
      <c r="S185" s="8" t="str">
        <f t="shared" si="72"/>
        <v/>
      </c>
      <c r="T185" s="8">
        <f t="shared" si="73"/>
        <v>-12900.140133142471</v>
      </c>
      <c r="U185" s="9" t="str">
        <f t="shared" si="74"/>
        <v/>
      </c>
    </row>
    <row r="186" spans="1:21" x14ac:dyDescent="0.2">
      <c r="A186" s="6"/>
      <c r="B186" s="7"/>
      <c r="C186" s="7"/>
      <c r="D186" s="7"/>
      <c r="E186" s="7"/>
      <c r="F186" s="7"/>
      <c r="G186" s="7"/>
      <c r="I186" s="9">
        <f t="shared" si="63"/>
        <v>0</v>
      </c>
      <c r="J186" s="9">
        <f t="shared" si="64"/>
        <v>0</v>
      </c>
      <c r="K186" s="9">
        <f t="shared" si="65"/>
        <v>0</v>
      </c>
      <c r="L186" s="8">
        <f t="shared" si="66"/>
        <v>0</v>
      </c>
      <c r="M186" s="8">
        <f t="shared" si="67"/>
        <v>0</v>
      </c>
      <c r="N186" s="8">
        <f t="shared" si="68"/>
        <v>0</v>
      </c>
      <c r="P186" s="8">
        <f t="shared" si="69"/>
        <v>0</v>
      </c>
      <c r="Q186" s="8">
        <f t="shared" si="70"/>
        <v>0</v>
      </c>
      <c r="R186" s="8" t="str">
        <f t="shared" si="71"/>
        <v/>
      </c>
      <c r="S186" s="8" t="str">
        <f t="shared" si="72"/>
        <v/>
      </c>
      <c r="T186" s="8">
        <f t="shared" si="73"/>
        <v>-12900.140133142471</v>
      </c>
      <c r="U186" s="9" t="str">
        <f t="shared" si="74"/>
        <v/>
      </c>
    </row>
    <row r="187" spans="1:21" x14ac:dyDescent="0.2">
      <c r="A187" s="6"/>
      <c r="B187" s="7"/>
      <c r="C187" s="7"/>
      <c r="D187" s="7"/>
      <c r="E187" s="7"/>
      <c r="F187" s="7"/>
      <c r="G187" s="7"/>
      <c r="I187" s="9">
        <f t="shared" si="63"/>
        <v>0</v>
      </c>
      <c r="J187" s="9">
        <f t="shared" si="64"/>
        <v>0</v>
      </c>
      <c r="K187" s="9">
        <f t="shared" si="65"/>
        <v>0</v>
      </c>
      <c r="L187" s="8">
        <f t="shared" si="66"/>
        <v>0</v>
      </c>
      <c r="M187" s="8">
        <f t="shared" si="67"/>
        <v>0</v>
      </c>
      <c r="N187" s="8">
        <f t="shared" si="68"/>
        <v>0</v>
      </c>
      <c r="P187" s="8">
        <f t="shared" si="69"/>
        <v>0</v>
      </c>
      <c r="Q187" s="8">
        <f t="shared" si="70"/>
        <v>0</v>
      </c>
      <c r="R187" s="8" t="str">
        <f t="shared" si="71"/>
        <v/>
      </c>
      <c r="S187" s="8" t="str">
        <f t="shared" si="72"/>
        <v/>
      </c>
      <c r="T187" s="8">
        <f t="shared" si="73"/>
        <v>-12900.140133142471</v>
      </c>
      <c r="U187" s="9" t="str">
        <f t="shared" si="74"/>
        <v/>
      </c>
    </row>
    <row r="188" spans="1:21" x14ac:dyDescent="0.2">
      <c r="A188" s="6"/>
      <c r="B188" s="7"/>
      <c r="C188" s="7"/>
      <c r="D188" s="7"/>
      <c r="E188" s="7"/>
      <c r="F188" s="7"/>
      <c r="G188" s="7"/>
      <c r="I188" s="9">
        <f t="shared" si="63"/>
        <v>0</v>
      </c>
      <c r="J188" s="9">
        <f t="shared" si="64"/>
        <v>0</v>
      </c>
      <c r="K188" s="9">
        <f t="shared" si="65"/>
        <v>0</v>
      </c>
      <c r="L188" s="8">
        <f t="shared" si="66"/>
        <v>0</v>
      </c>
      <c r="M188" s="8">
        <f t="shared" si="67"/>
        <v>0</v>
      </c>
      <c r="N188" s="8">
        <f t="shared" si="68"/>
        <v>0</v>
      </c>
      <c r="P188" s="8">
        <f t="shared" si="69"/>
        <v>0</v>
      </c>
      <c r="Q188" s="8">
        <f t="shared" si="70"/>
        <v>0</v>
      </c>
      <c r="R188" s="8" t="str">
        <f t="shared" si="71"/>
        <v/>
      </c>
      <c r="S188" s="8" t="str">
        <f t="shared" si="72"/>
        <v/>
      </c>
      <c r="T188" s="8">
        <f t="shared" si="73"/>
        <v>-12900.140133142471</v>
      </c>
      <c r="U188" s="9" t="str">
        <f t="shared" si="74"/>
        <v/>
      </c>
    </row>
    <row r="189" spans="1:21" x14ac:dyDescent="0.2">
      <c r="A189" s="6"/>
      <c r="B189" s="7"/>
      <c r="C189" s="7"/>
      <c r="D189" s="7"/>
      <c r="E189" s="7"/>
      <c r="F189" s="7"/>
      <c r="G189" s="7"/>
      <c r="I189" s="9">
        <f t="shared" si="63"/>
        <v>0</v>
      </c>
      <c r="J189" s="9">
        <f t="shared" si="64"/>
        <v>0</v>
      </c>
      <c r="K189" s="9">
        <f t="shared" si="65"/>
        <v>0</v>
      </c>
      <c r="L189" s="8">
        <f t="shared" si="66"/>
        <v>0</v>
      </c>
      <c r="M189" s="8">
        <f t="shared" si="67"/>
        <v>0</v>
      </c>
      <c r="N189" s="8">
        <f t="shared" si="68"/>
        <v>0</v>
      </c>
      <c r="P189" s="8">
        <f t="shared" si="69"/>
        <v>0</v>
      </c>
      <c r="Q189" s="8">
        <f t="shared" si="70"/>
        <v>0</v>
      </c>
      <c r="R189" s="8" t="str">
        <f t="shared" si="71"/>
        <v/>
      </c>
      <c r="S189" s="8" t="str">
        <f t="shared" si="72"/>
        <v/>
      </c>
      <c r="T189" s="8">
        <f t="shared" si="73"/>
        <v>-12900.140133142471</v>
      </c>
      <c r="U189" s="9" t="str">
        <f t="shared" si="74"/>
        <v/>
      </c>
    </row>
    <row r="190" spans="1:21" x14ac:dyDescent="0.2">
      <c r="A190" s="6"/>
      <c r="B190" s="7"/>
      <c r="C190" s="7"/>
      <c r="D190" s="7"/>
      <c r="E190" s="7"/>
      <c r="F190" s="7"/>
      <c r="G190" s="7"/>
      <c r="I190" s="9">
        <f t="shared" si="63"/>
        <v>0</v>
      </c>
      <c r="J190" s="9">
        <f t="shared" si="64"/>
        <v>0</v>
      </c>
      <c r="K190" s="9">
        <f t="shared" si="65"/>
        <v>0</v>
      </c>
      <c r="L190" s="8">
        <f t="shared" si="66"/>
        <v>0</v>
      </c>
      <c r="M190" s="8">
        <f t="shared" si="67"/>
        <v>0</v>
      </c>
      <c r="N190" s="8">
        <f t="shared" si="68"/>
        <v>0</v>
      </c>
      <c r="P190" s="8">
        <f t="shared" si="69"/>
        <v>0</v>
      </c>
      <c r="Q190" s="8">
        <f t="shared" si="70"/>
        <v>0</v>
      </c>
      <c r="R190" s="8" t="str">
        <f t="shared" si="71"/>
        <v/>
      </c>
      <c r="S190" s="8" t="str">
        <f t="shared" si="72"/>
        <v/>
      </c>
      <c r="T190" s="8">
        <f t="shared" si="73"/>
        <v>-12900.140133142471</v>
      </c>
      <c r="U190" s="9" t="str">
        <f t="shared" si="74"/>
        <v/>
      </c>
    </row>
    <row r="191" spans="1:21" x14ac:dyDescent="0.2">
      <c r="A191" s="6"/>
      <c r="B191" s="7"/>
      <c r="C191" s="7"/>
      <c r="D191" s="7"/>
      <c r="E191" s="7"/>
      <c r="F191" s="7"/>
      <c r="G191" s="7"/>
      <c r="I191" s="9">
        <f t="shared" si="63"/>
        <v>0</v>
      </c>
      <c r="J191" s="9">
        <f t="shared" si="64"/>
        <v>0</v>
      </c>
      <c r="K191" s="9">
        <f t="shared" si="65"/>
        <v>0</v>
      </c>
      <c r="L191" s="8">
        <f t="shared" si="66"/>
        <v>0</v>
      </c>
      <c r="M191" s="8">
        <f t="shared" si="67"/>
        <v>0</v>
      </c>
      <c r="N191" s="8">
        <f t="shared" si="68"/>
        <v>0</v>
      </c>
      <c r="P191" s="8">
        <f t="shared" si="69"/>
        <v>0</v>
      </c>
      <c r="Q191" s="8">
        <f t="shared" si="70"/>
        <v>0</v>
      </c>
      <c r="R191" s="8" t="str">
        <f t="shared" si="71"/>
        <v/>
      </c>
      <c r="S191" s="8" t="str">
        <f t="shared" si="72"/>
        <v/>
      </c>
      <c r="T191" s="8">
        <f t="shared" si="73"/>
        <v>-12900.140133142471</v>
      </c>
      <c r="U191" s="9" t="str">
        <f t="shared" si="74"/>
        <v/>
      </c>
    </row>
    <row r="192" spans="1:21" x14ac:dyDescent="0.2">
      <c r="A192" s="6"/>
      <c r="B192" s="7"/>
      <c r="C192" s="7"/>
      <c r="D192" s="7"/>
      <c r="E192" s="7"/>
      <c r="F192" s="7"/>
      <c r="G192" s="7"/>
      <c r="I192" s="9">
        <f t="shared" si="63"/>
        <v>0</v>
      </c>
      <c r="J192" s="9">
        <f t="shared" si="64"/>
        <v>0</v>
      </c>
      <c r="K192" s="9">
        <f t="shared" si="65"/>
        <v>0</v>
      </c>
      <c r="L192" s="8">
        <f t="shared" si="66"/>
        <v>0</v>
      </c>
      <c r="M192" s="8">
        <f t="shared" si="67"/>
        <v>0</v>
      </c>
      <c r="N192" s="8">
        <f t="shared" si="68"/>
        <v>0</v>
      </c>
      <c r="P192" s="8">
        <f t="shared" si="69"/>
        <v>0</v>
      </c>
      <c r="Q192" s="8">
        <f t="shared" si="70"/>
        <v>0</v>
      </c>
      <c r="R192" s="8" t="str">
        <f t="shared" si="71"/>
        <v/>
      </c>
      <c r="S192" s="8" t="str">
        <f t="shared" si="72"/>
        <v/>
      </c>
      <c r="T192" s="8">
        <f t="shared" si="73"/>
        <v>-12900.140133142471</v>
      </c>
      <c r="U192" s="9" t="str">
        <f t="shared" si="74"/>
        <v/>
      </c>
    </row>
    <row r="193" spans="1:21" x14ac:dyDescent="0.2">
      <c r="A193" s="6"/>
      <c r="B193" s="7"/>
      <c r="C193" s="7"/>
      <c r="D193" s="7"/>
      <c r="E193" s="7"/>
      <c r="F193" s="7"/>
      <c r="G193" s="7"/>
      <c r="I193" s="9">
        <f t="shared" si="63"/>
        <v>0</v>
      </c>
      <c r="J193" s="9">
        <f t="shared" si="64"/>
        <v>0</v>
      </c>
      <c r="K193" s="9">
        <f t="shared" si="65"/>
        <v>0</v>
      </c>
      <c r="L193" s="8">
        <f t="shared" si="66"/>
        <v>0</v>
      </c>
      <c r="M193" s="8">
        <f t="shared" si="67"/>
        <v>0</v>
      </c>
      <c r="N193" s="8">
        <f t="shared" si="68"/>
        <v>0</v>
      </c>
      <c r="P193" s="8">
        <f t="shared" si="69"/>
        <v>0</v>
      </c>
      <c r="Q193" s="8">
        <f t="shared" si="70"/>
        <v>0</v>
      </c>
      <c r="R193" s="8" t="str">
        <f t="shared" si="71"/>
        <v/>
      </c>
      <c r="S193" s="8" t="str">
        <f t="shared" si="72"/>
        <v/>
      </c>
      <c r="T193" s="8">
        <f t="shared" si="73"/>
        <v>-12900.140133142471</v>
      </c>
      <c r="U193" s="9" t="str">
        <f t="shared" si="74"/>
        <v/>
      </c>
    </row>
    <row r="194" spans="1:21" x14ac:dyDescent="0.2">
      <c r="A194" s="6"/>
      <c r="B194" s="7"/>
      <c r="C194" s="7"/>
      <c r="D194" s="7"/>
      <c r="E194" s="7"/>
      <c r="F194" s="7"/>
      <c r="G194" s="7"/>
    </row>
    <row r="195" spans="1:21" x14ac:dyDescent="0.2">
      <c r="A195" s="6"/>
      <c r="B195" s="7"/>
      <c r="C195" s="7"/>
      <c r="D195" s="7"/>
      <c r="E195" s="7"/>
      <c r="F195" s="7"/>
      <c r="G195" s="7"/>
    </row>
    <row r="196" spans="1:21" x14ac:dyDescent="0.2">
      <c r="A196" s="6"/>
      <c r="B196" s="7"/>
      <c r="C196" s="7"/>
      <c r="D196" s="7"/>
      <c r="E196" s="7"/>
      <c r="F196" s="7"/>
      <c r="G196" s="7"/>
    </row>
    <row r="197" spans="1:21" x14ac:dyDescent="0.2">
      <c r="A197" s="6"/>
      <c r="B197" s="7"/>
      <c r="C197" s="7"/>
      <c r="D197" s="7"/>
      <c r="E197" s="7"/>
      <c r="F197" s="7"/>
      <c r="G197" s="7"/>
    </row>
    <row r="198" spans="1:21" x14ac:dyDescent="0.2">
      <c r="A198" s="6"/>
      <c r="B198" s="7"/>
      <c r="C198" s="7"/>
      <c r="D198" s="7"/>
      <c r="E198" s="7"/>
      <c r="F198" s="7"/>
      <c r="G198" s="7"/>
    </row>
    <row r="199" spans="1:21" x14ac:dyDescent="0.2">
      <c r="A199" s="6"/>
      <c r="B199" s="7"/>
      <c r="C199" s="7"/>
      <c r="D199" s="7"/>
      <c r="E199" s="7"/>
      <c r="F199" s="7"/>
      <c r="G199" s="7"/>
    </row>
    <row r="200" spans="1:21" x14ac:dyDescent="0.2">
      <c r="A200" s="6"/>
      <c r="B200" s="7"/>
      <c r="C200" s="7"/>
      <c r="D200" s="7"/>
      <c r="E200" s="7"/>
      <c r="F200" s="7"/>
      <c r="G200" s="7"/>
    </row>
    <row r="201" spans="1:21" x14ac:dyDescent="0.2">
      <c r="A201" s="6"/>
      <c r="B201" s="7"/>
      <c r="C201" s="7"/>
      <c r="D201" s="7"/>
      <c r="E201" s="7"/>
      <c r="F201" s="7"/>
      <c r="G201" s="7"/>
    </row>
    <row r="202" spans="1:21" x14ac:dyDescent="0.2">
      <c r="A202" s="6"/>
      <c r="B202" s="7"/>
      <c r="C202" s="7"/>
      <c r="D202" s="7"/>
      <c r="E202" s="7"/>
      <c r="F202" s="7"/>
      <c r="G202" s="7"/>
    </row>
    <row r="203" spans="1:21" x14ac:dyDescent="0.2">
      <c r="A203" s="6"/>
      <c r="B203" s="7"/>
      <c r="C203" s="7"/>
      <c r="D203" s="7"/>
      <c r="E203" s="7"/>
      <c r="F203" s="7"/>
      <c r="G203" s="7"/>
    </row>
    <row r="204" spans="1:21" x14ac:dyDescent="0.2">
      <c r="A204" s="6"/>
      <c r="B204" s="7"/>
      <c r="C204" s="7"/>
      <c r="D204" s="7"/>
      <c r="E204" s="7"/>
      <c r="F204" s="7"/>
      <c r="G204" s="7"/>
    </row>
    <row r="205" spans="1:21" x14ac:dyDescent="0.2">
      <c r="A205" s="6"/>
      <c r="B205" s="7"/>
      <c r="C205" s="7"/>
      <c r="D205" s="7"/>
      <c r="E205" s="7"/>
      <c r="F205" s="7"/>
      <c r="G205" s="7"/>
    </row>
    <row r="206" spans="1:21" x14ac:dyDescent="0.2">
      <c r="A206" s="6"/>
      <c r="B206" s="7"/>
      <c r="C206" s="7"/>
      <c r="D206" s="7"/>
      <c r="E206" s="7"/>
      <c r="F206" s="7"/>
      <c r="G206" s="7"/>
    </row>
    <row r="207" spans="1:21" x14ac:dyDescent="0.2">
      <c r="A207" s="6"/>
      <c r="B207" s="7"/>
      <c r="C207" s="7"/>
      <c r="D207" s="7"/>
      <c r="E207" s="7"/>
      <c r="F207" s="7"/>
      <c r="G207" s="7"/>
    </row>
    <row r="208" spans="1:21" x14ac:dyDescent="0.2">
      <c r="A208" s="6"/>
      <c r="B208" s="7"/>
      <c r="C208" s="7"/>
      <c r="D208" s="7"/>
      <c r="E208" s="7"/>
      <c r="F208" s="7"/>
      <c r="G208" s="7"/>
    </row>
    <row r="209" spans="1:7" x14ac:dyDescent="0.2">
      <c r="A209" s="6"/>
      <c r="B209" s="7"/>
      <c r="C209" s="7"/>
      <c r="D209" s="7"/>
      <c r="E209" s="7"/>
      <c r="F209" s="7"/>
      <c r="G209" s="7"/>
    </row>
    <row r="210" spans="1:7" x14ac:dyDescent="0.2">
      <c r="A210" s="6"/>
      <c r="B210" s="7"/>
      <c r="C210" s="7"/>
      <c r="D210" s="7"/>
      <c r="E210" s="7"/>
      <c r="F210" s="7"/>
      <c r="G210" s="7"/>
    </row>
    <row r="211" spans="1:7" x14ac:dyDescent="0.2">
      <c r="A211" s="6"/>
      <c r="B211" s="7"/>
      <c r="C211" s="7"/>
      <c r="D211" s="7"/>
      <c r="E211" s="7"/>
      <c r="F211" s="7"/>
      <c r="G211" s="7"/>
    </row>
    <row r="212" spans="1:7" x14ac:dyDescent="0.2">
      <c r="A212" s="6"/>
      <c r="B212" s="7"/>
      <c r="C212" s="7"/>
      <c r="D212" s="7"/>
      <c r="E212" s="7"/>
      <c r="F212" s="7"/>
      <c r="G212" s="7"/>
    </row>
    <row r="213" spans="1:7" x14ac:dyDescent="0.2">
      <c r="A213" s="6"/>
      <c r="B213" s="7"/>
      <c r="C213" s="7"/>
      <c r="D213" s="7"/>
      <c r="E213" s="7"/>
      <c r="F213" s="7"/>
      <c r="G213" s="7"/>
    </row>
    <row r="214" spans="1:7" x14ac:dyDescent="0.2">
      <c r="A214" s="6"/>
      <c r="B214" s="7"/>
      <c r="C214" s="7"/>
      <c r="D214" s="7"/>
      <c r="E214" s="7"/>
      <c r="F214" s="7"/>
      <c r="G214" s="7"/>
    </row>
    <row r="215" spans="1:7" x14ac:dyDescent="0.2">
      <c r="A215" s="6"/>
      <c r="B215" s="7"/>
      <c r="C215" s="7"/>
      <c r="D215" s="7"/>
      <c r="E215" s="7"/>
      <c r="F215" s="7"/>
      <c r="G215" s="7"/>
    </row>
    <row r="216" spans="1:7" x14ac:dyDescent="0.2">
      <c r="A216" s="6"/>
      <c r="B216" s="7"/>
      <c r="C216" s="7"/>
      <c r="D216" s="7"/>
      <c r="E216" s="7"/>
      <c r="F216" s="7"/>
      <c r="G216" s="7"/>
    </row>
    <row r="217" spans="1:7" x14ac:dyDescent="0.2">
      <c r="A217" s="6"/>
      <c r="B217" s="7"/>
      <c r="C217" s="7"/>
      <c r="D217" s="7"/>
      <c r="E217" s="7"/>
      <c r="F217" s="7"/>
      <c r="G217" s="7"/>
    </row>
    <row r="218" spans="1:7" x14ac:dyDescent="0.2">
      <c r="A218" s="6"/>
      <c r="B218" s="7"/>
      <c r="C218" s="7"/>
      <c r="D218" s="7"/>
      <c r="E218" s="7"/>
      <c r="F218" s="7"/>
      <c r="G218" s="7"/>
    </row>
    <row r="219" spans="1:7" x14ac:dyDescent="0.2">
      <c r="A219" s="6"/>
      <c r="B219" s="7"/>
      <c r="C219" s="7"/>
      <c r="D219" s="7"/>
      <c r="E219" s="7"/>
      <c r="F219" s="7"/>
      <c r="G219" s="7"/>
    </row>
    <row r="220" spans="1:7" x14ac:dyDescent="0.2">
      <c r="A220" s="6"/>
      <c r="B220" s="7"/>
      <c r="C220" s="7"/>
      <c r="D220" s="7"/>
      <c r="E220" s="7"/>
      <c r="F220" s="7"/>
      <c r="G220" s="7"/>
    </row>
    <row r="221" spans="1:7" x14ac:dyDescent="0.2">
      <c r="A221" s="6"/>
      <c r="B221" s="7"/>
      <c r="C221" s="7"/>
      <c r="D221" s="7"/>
      <c r="E221" s="7"/>
      <c r="F221" s="7"/>
      <c r="G221" s="7"/>
    </row>
    <row r="222" spans="1:7" x14ac:dyDescent="0.2">
      <c r="A222" s="6"/>
      <c r="B222" s="7"/>
      <c r="C222" s="7"/>
      <c r="D222" s="7"/>
      <c r="E222" s="7"/>
      <c r="F222" s="7"/>
      <c r="G222" s="7"/>
    </row>
    <row r="223" spans="1:7" x14ac:dyDescent="0.2">
      <c r="A223" s="6"/>
      <c r="B223" s="7"/>
      <c r="C223" s="7"/>
      <c r="D223" s="7"/>
      <c r="E223" s="7"/>
      <c r="F223" s="7"/>
      <c r="G223" s="7"/>
    </row>
    <row r="224" spans="1:7" x14ac:dyDescent="0.2">
      <c r="A224" s="6"/>
      <c r="B224" s="7"/>
      <c r="C224" s="7"/>
      <c r="D224" s="7"/>
      <c r="E224" s="7"/>
      <c r="F224" s="7"/>
      <c r="G224" s="7"/>
    </row>
    <row r="225" spans="1:7" x14ac:dyDescent="0.2">
      <c r="A225" s="6"/>
      <c r="B225" s="7"/>
      <c r="C225" s="7"/>
      <c r="D225" s="7"/>
      <c r="E225" s="7"/>
      <c r="F225" s="7"/>
      <c r="G225" s="7"/>
    </row>
    <row r="226" spans="1:7" x14ac:dyDescent="0.2">
      <c r="A226" s="6"/>
      <c r="B226" s="7"/>
      <c r="C226" s="7"/>
      <c r="D226" s="7"/>
      <c r="E226" s="7"/>
      <c r="F226" s="7"/>
      <c r="G226" s="7"/>
    </row>
    <row r="227" spans="1:7" x14ac:dyDescent="0.2">
      <c r="A227" s="6"/>
      <c r="B227" s="7"/>
      <c r="C227" s="7"/>
      <c r="D227" s="7"/>
      <c r="E227" s="7"/>
      <c r="F227" s="7"/>
      <c r="G227" s="7"/>
    </row>
    <row r="228" spans="1:7" x14ac:dyDescent="0.2">
      <c r="A228" s="6"/>
      <c r="B228" s="7"/>
      <c r="C228" s="7"/>
      <c r="D228" s="7"/>
      <c r="E228" s="7"/>
      <c r="F228" s="7"/>
      <c r="G228" s="7"/>
    </row>
    <row r="229" spans="1:7" x14ac:dyDescent="0.2">
      <c r="A229" s="6"/>
      <c r="B229" s="7"/>
      <c r="C229" s="7"/>
      <c r="D229" s="7"/>
      <c r="E229" s="7"/>
      <c r="F229" s="7"/>
      <c r="G229" s="7"/>
    </row>
    <row r="230" spans="1:7" x14ac:dyDescent="0.2">
      <c r="A230" s="6"/>
      <c r="B230" s="7"/>
      <c r="C230" s="7"/>
      <c r="D230" s="7"/>
      <c r="E230" s="7"/>
      <c r="F230" s="7"/>
      <c r="G230" s="7"/>
    </row>
    <row r="231" spans="1:7" x14ac:dyDescent="0.2">
      <c r="A231" s="6"/>
      <c r="B231" s="7"/>
      <c r="C231" s="7"/>
      <c r="D231" s="7"/>
      <c r="E231" s="7"/>
      <c r="F231" s="7"/>
      <c r="G231" s="7"/>
    </row>
    <row r="232" spans="1:7" x14ac:dyDescent="0.2">
      <c r="A232" s="6"/>
      <c r="B232" s="7"/>
      <c r="C232" s="7"/>
      <c r="D232" s="7"/>
      <c r="E232" s="7"/>
      <c r="F232" s="7"/>
      <c r="G232" s="7"/>
    </row>
    <row r="233" spans="1:7" x14ac:dyDescent="0.2">
      <c r="A233" s="6"/>
      <c r="B233" s="7"/>
      <c r="C233" s="7"/>
      <c r="D233" s="7"/>
      <c r="E233" s="7"/>
      <c r="F233" s="7"/>
      <c r="G233" s="7"/>
    </row>
    <row r="234" spans="1:7" x14ac:dyDescent="0.2">
      <c r="A234" s="6"/>
      <c r="B234" s="7"/>
      <c r="C234" s="7"/>
      <c r="D234" s="7"/>
      <c r="E234" s="7"/>
      <c r="F234" s="7"/>
      <c r="G234" s="7"/>
    </row>
    <row r="235" spans="1:7" x14ac:dyDescent="0.2">
      <c r="A235" s="6"/>
      <c r="B235" s="7"/>
      <c r="C235" s="7"/>
      <c r="D235" s="7"/>
      <c r="E235" s="7"/>
      <c r="F235" s="7"/>
      <c r="G235" s="7"/>
    </row>
    <row r="236" spans="1:7" x14ac:dyDescent="0.2">
      <c r="A236" s="6"/>
      <c r="B236" s="7"/>
      <c r="C236" s="7"/>
      <c r="D236" s="7"/>
      <c r="E236" s="7"/>
      <c r="F236" s="7"/>
      <c r="G236" s="7"/>
    </row>
    <row r="237" spans="1:7" x14ac:dyDescent="0.2">
      <c r="A237" s="6"/>
      <c r="B237" s="7"/>
      <c r="C237" s="7"/>
      <c r="D237" s="7"/>
      <c r="E237" s="7"/>
      <c r="F237" s="7"/>
      <c r="G237" s="7"/>
    </row>
    <row r="238" spans="1:7" x14ac:dyDescent="0.2">
      <c r="A238" s="6"/>
      <c r="B238" s="7"/>
      <c r="C238" s="7"/>
      <c r="D238" s="7"/>
      <c r="E238" s="7"/>
      <c r="F238" s="7"/>
      <c r="G238" s="7"/>
    </row>
    <row r="239" spans="1:7" x14ac:dyDescent="0.2">
      <c r="A239" s="6"/>
      <c r="B239" s="7"/>
      <c r="C239" s="7"/>
      <c r="D239" s="7"/>
      <c r="E239" s="7"/>
      <c r="F239" s="7"/>
      <c r="G239" s="7"/>
    </row>
    <row r="240" spans="1:7" x14ac:dyDescent="0.2">
      <c r="A240" s="6"/>
      <c r="B240" s="7"/>
      <c r="C240" s="7"/>
      <c r="D240" s="7"/>
      <c r="E240" s="7"/>
      <c r="F240" s="7"/>
      <c r="G240" s="7"/>
    </row>
    <row r="241" spans="1:7" x14ac:dyDescent="0.2">
      <c r="A241" s="6"/>
      <c r="B241" s="7"/>
      <c r="C241" s="7"/>
      <c r="D241" s="7"/>
      <c r="E241" s="7"/>
      <c r="F241" s="7"/>
      <c r="G241" s="7"/>
    </row>
    <row r="242" spans="1:7" x14ac:dyDescent="0.2">
      <c r="A242" s="6"/>
      <c r="B242" s="7"/>
      <c r="C242" s="7"/>
      <c r="D242" s="7"/>
      <c r="E242" s="7"/>
      <c r="F242" s="7"/>
      <c r="G242" s="7"/>
    </row>
    <row r="243" spans="1:7" x14ac:dyDescent="0.2">
      <c r="A243" s="6"/>
      <c r="B243" s="7"/>
      <c r="C243" s="7"/>
      <c r="D243" s="7"/>
      <c r="E243" s="7"/>
      <c r="F243" s="7"/>
      <c r="G243" s="7"/>
    </row>
    <row r="244" spans="1:7" x14ac:dyDescent="0.2">
      <c r="A244" s="6"/>
      <c r="B244" s="7"/>
      <c r="C244" s="7"/>
      <c r="D244" s="7"/>
      <c r="E244" s="7"/>
      <c r="F244" s="7"/>
      <c r="G244" s="7"/>
    </row>
    <row r="245" spans="1:7" x14ac:dyDescent="0.2">
      <c r="A245" s="6"/>
      <c r="B245" s="7"/>
      <c r="C245" s="7"/>
      <c r="D245" s="7"/>
      <c r="E245" s="7"/>
      <c r="F245" s="7"/>
      <c r="G245" s="7"/>
    </row>
    <row r="246" spans="1:7" x14ac:dyDescent="0.2">
      <c r="A246" s="6"/>
      <c r="B246" s="7"/>
      <c r="C246" s="7"/>
      <c r="D246" s="7"/>
      <c r="E246" s="7"/>
      <c r="F246" s="7"/>
      <c r="G246" s="7"/>
    </row>
    <row r="247" spans="1:7" x14ac:dyDescent="0.2">
      <c r="A247" s="6"/>
      <c r="B247" s="7"/>
      <c r="C247" s="7"/>
      <c r="D247" s="7"/>
      <c r="E247" s="7"/>
      <c r="F247" s="7"/>
      <c r="G247" s="7"/>
    </row>
    <row r="248" spans="1:7" x14ac:dyDescent="0.2">
      <c r="A248" s="6"/>
      <c r="B248" s="7"/>
      <c r="C248" s="7"/>
      <c r="D248" s="7"/>
      <c r="E248" s="7"/>
      <c r="F248" s="7"/>
      <c r="G248" s="7"/>
    </row>
    <row r="249" spans="1:7" x14ac:dyDescent="0.2">
      <c r="A249" s="6"/>
      <c r="B249" s="7"/>
      <c r="C249" s="7"/>
      <c r="D249" s="7"/>
      <c r="E249" s="7"/>
      <c r="F249" s="7"/>
      <c r="G249" s="7"/>
    </row>
    <row r="250" spans="1:7" x14ac:dyDescent="0.2">
      <c r="A250" s="6"/>
      <c r="B250" s="7"/>
      <c r="C250" s="7"/>
      <c r="D250" s="7"/>
      <c r="E250" s="7"/>
      <c r="F250" s="7"/>
      <c r="G250" s="7"/>
    </row>
    <row r="251" spans="1:7" x14ac:dyDescent="0.2">
      <c r="A251" s="6"/>
      <c r="B251" s="7"/>
      <c r="C251" s="7"/>
      <c r="D251" s="7"/>
      <c r="E251" s="7"/>
      <c r="F251" s="7"/>
      <c r="G251" s="7"/>
    </row>
    <row r="252" spans="1:7" x14ac:dyDescent="0.2">
      <c r="A252" s="6"/>
      <c r="B252" s="7"/>
      <c r="C252" s="7"/>
      <c r="D252" s="7"/>
      <c r="E252" s="7"/>
      <c r="F252" s="7"/>
      <c r="G252" s="7"/>
    </row>
    <row r="253" spans="1:7" x14ac:dyDescent="0.2">
      <c r="A253" s="6"/>
      <c r="B253" s="7"/>
      <c r="C253" s="7"/>
      <c r="D253" s="7"/>
      <c r="E253" s="7"/>
      <c r="F253" s="7"/>
      <c r="G253" s="7"/>
    </row>
    <row r="254" spans="1:7" x14ac:dyDescent="0.2">
      <c r="A254" s="6"/>
      <c r="B254" s="7"/>
      <c r="C254" s="7"/>
      <c r="D254" s="7"/>
      <c r="E254" s="7"/>
      <c r="F254" s="7"/>
      <c r="G254" s="7"/>
    </row>
    <row r="255" spans="1:7" x14ac:dyDescent="0.2">
      <c r="A255" s="6"/>
      <c r="B255" s="7"/>
      <c r="C255" s="7"/>
      <c r="D255" s="7"/>
      <c r="E255" s="7"/>
      <c r="F255" s="7"/>
      <c r="G255" s="7"/>
    </row>
    <row r="256" spans="1:7" x14ac:dyDescent="0.2">
      <c r="A256" s="6"/>
      <c r="B256" s="7"/>
      <c r="C256" s="7"/>
      <c r="D256" s="7"/>
      <c r="E256" s="7"/>
      <c r="F256" s="7"/>
      <c r="G256" s="7"/>
    </row>
    <row r="257" spans="1:7" x14ac:dyDescent="0.2">
      <c r="A257" s="6"/>
      <c r="B257" s="7"/>
      <c r="C257" s="7"/>
      <c r="D257" s="7"/>
      <c r="E257" s="7"/>
      <c r="F257" s="7"/>
      <c r="G257" s="7"/>
    </row>
    <row r="258" spans="1:7" x14ac:dyDescent="0.2">
      <c r="A258" s="6"/>
      <c r="B258" s="7"/>
      <c r="C258" s="7"/>
      <c r="D258" s="7"/>
      <c r="E258" s="7"/>
      <c r="F258" s="7"/>
      <c r="G258" s="7"/>
    </row>
    <row r="259" spans="1:7" x14ac:dyDescent="0.2">
      <c r="A259" s="6"/>
      <c r="B259" s="7"/>
      <c r="C259" s="7"/>
      <c r="D259" s="7"/>
      <c r="E259" s="7"/>
      <c r="F259" s="7"/>
      <c r="G259" s="7"/>
    </row>
    <row r="260" spans="1:7" x14ac:dyDescent="0.2">
      <c r="A260" s="6"/>
      <c r="B260" s="7"/>
      <c r="C260" s="7"/>
      <c r="D260" s="7"/>
      <c r="E260" s="7"/>
      <c r="F260" s="7"/>
      <c r="G260" s="7"/>
    </row>
    <row r="261" spans="1:7" x14ac:dyDescent="0.2">
      <c r="A261" s="6"/>
      <c r="B261" s="7"/>
      <c r="C261" s="7"/>
      <c r="D261" s="7"/>
      <c r="E261" s="7"/>
      <c r="F261" s="7"/>
      <c r="G261" s="7"/>
    </row>
    <row r="262" spans="1:7" x14ac:dyDescent="0.2">
      <c r="A262" s="6"/>
      <c r="B262" s="7"/>
      <c r="C262" s="7"/>
      <c r="D262" s="7"/>
      <c r="E262" s="7"/>
      <c r="F262" s="7"/>
      <c r="G262" s="7"/>
    </row>
    <row r="263" spans="1:7" x14ac:dyDescent="0.2">
      <c r="A263" s="6"/>
      <c r="B263" s="7"/>
      <c r="C263" s="7"/>
      <c r="D263" s="7"/>
      <c r="E263" s="7"/>
      <c r="F263" s="7"/>
      <c r="G263" s="7"/>
    </row>
    <row r="264" spans="1:7" x14ac:dyDescent="0.2">
      <c r="A264" s="6"/>
      <c r="B264" s="7"/>
      <c r="C264" s="7"/>
      <c r="D264" s="7"/>
      <c r="E264" s="7"/>
      <c r="F264" s="7"/>
      <c r="G264" s="7"/>
    </row>
    <row r="265" spans="1:7" x14ac:dyDescent="0.2">
      <c r="A265" s="6"/>
      <c r="B265" s="7"/>
      <c r="C265" s="7"/>
      <c r="D265" s="7"/>
      <c r="E265" s="7"/>
      <c r="F265" s="7"/>
      <c r="G265" s="7"/>
    </row>
    <row r="266" spans="1:7" x14ac:dyDescent="0.2">
      <c r="A266" s="6"/>
      <c r="B266" s="7"/>
      <c r="C266" s="7"/>
      <c r="D266" s="7"/>
      <c r="E266" s="7"/>
      <c r="F266" s="7"/>
      <c r="G266" s="7"/>
    </row>
    <row r="267" spans="1:7" x14ac:dyDescent="0.2">
      <c r="A267" s="6"/>
      <c r="B267" s="7"/>
      <c r="C267" s="7"/>
      <c r="D267" s="7"/>
      <c r="E267" s="7"/>
      <c r="F267" s="7"/>
      <c r="G267" s="7"/>
    </row>
    <row r="268" spans="1:7" x14ac:dyDescent="0.2">
      <c r="A268" s="6"/>
      <c r="B268" s="7"/>
      <c r="C268" s="7"/>
      <c r="D268" s="7"/>
      <c r="E268" s="7"/>
      <c r="F268" s="7"/>
      <c r="G268" s="7"/>
    </row>
    <row r="269" spans="1:7" x14ac:dyDescent="0.2">
      <c r="A269" s="6"/>
      <c r="B269" s="7"/>
      <c r="C269" s="7"/>
      <c r="D269" s="7"/>
      <c r="E269" s="7"/>
      <c r="F269" s="7"/>
      <c r="G269" s="7"/>
    </row>
    <row r="270" spans="1:7" x14ac:dyDescent="0.2">
      <c r="A270" s="6"/>
      <c r="B270" s="7"/>
      <c r="C270" s="7"/>
      <c r="D270" s="7"/>
      <c r="E270" s="7"/>
      <c r="F270" s="7"/>
      <c r="G270" s="7"/>
    </row>
    <row r="271" spans="1:7" x14ac:dyDescent="0.2">
      <c r="A271" s="6"/>
      <c r="B271" s="7"/>
      <c r="C271" s="7"/>
      <c r="D271" s="7"/>
      <c r="E271" s="7"/>
      <c r="F271" s="7"/>
      <c r="G271" s="7"/>
    </row>
    <row r="272" spans="1:7" x14ac:dyDescent="0.2">
      <c r="A272" s="6"/>
      <c r="B272" s="7"/>
      <c r="C272" s="7"/>
      <c r="D272" s="7"/>
      <c r="E272" s="7"/>
      <c r="F272" s="7"/>
      <c r="G272" s="7"/>
    </row>
    <row r="273" spans="1:7" x14ac:dyDescent="0.2">
      <c r="A273" s="6"/>
      <c r="B273" s="7"/>
      <c r="C273" s="7"/>
      <c r="D273" s="7"/>
      <c r="E273" s="7"/>
      <c r="F273" s="7"/>
      <c r="G273" s="7"/>
    </row>
    <row r="274" spans="1:7" x14ac:dyDescent="0.2">
      <c r="A274" s="6"/>
      <c r="B274" s="7"/>
      <c r="C274" s="7"/>
      <c r="D274" s="7"/>
      <c r="E274" s="7"/>
      <c r="F274" s="7"/>
      <c r="G274" s="7"/>
    </row>
    <row r="275" spans="1:7" x14ac:dyDescent="0.2">
      <c r="A275" s="6"/>
      <c r="B275" s="7"/>
      <c r="C275" s="7"/>
      <c r="D275" s="7"/>
      <c r="E275" s="7"/>
      <c r="F275" s="7"/>
      <c r="G275" s="7"/>
    </row>
    <row r="276" spans="1:7" x14ac:dyDescent="0.2">
      <c r="A276" s="6"/>
      <c r="B276" s="7"/>
      <c r="C276" s="7"/>
      <c r="D276" s="7"/>
      <c r="E276" s="7"/>
      <c r="F276" s="7"/>
      <c r="G276" s="7"/>
    </row>
    <row r="277" spans="1:7" x14ac:dyDescent="0.2">
      <c r="A277" s="6"/>
      <c r="B277" s="7"/>
      <c r="C277" s="7"/>
      <c r="D277" s="7"/>
      <c r="E277" s="7"/>
      <c r="F277" s="7"/>
      <c r="G277" s="7"/>
    </row>
    <row r="278" spans="1:7" x14ac:dyDescent="0.2">
      <c r="A278" s="6"/>
      <c r="B278" s="7"/>
      <c r="C278" s="7"/>
      <c r="D278" s="7"/>
      <c r="E278" s="7"/>
      <c r="F278" s="7"/>
      <c r="G278" s="7"/>
    </row>
    <row r="279" spans="1:7" x14ac:dyDescent="0.2">
      <c r="A279" s="6"/>
      <c r="B279" s="7"/>
      <c r="C279" s="7"/>
      <c r="D279" s="7"/>
      <c r="E279" s="7"/>
      <c r="F279" s="7"/>
      <c r="G279" s="7"/>
    </row>
    <row r="280" spans="1:7" x14ac:dyDescent="0.2">
      <c r="A280" s="6"/>
      <c r="B280" s="7"/>
      <c r="C280" s="7"/>
      <c r="D280" s="7"/>
      <c r="E280" s="7"/>
      <c r="F280" s="7"/>
      <c r="G280" s="7"/>
    </row>
    <row r="281" spans="1:7" x14ac:dyDescent="0.2">
      <c r="A281" s="6"/>
      <c r="B281" s="7"/>
      <c r="C281" s="7"/>
      <c r="D281" s="7"/>
      <c r="E281" s="7"/>
      <c r="F281" s="7"/>
      <c r="G281" s="7"/>
    </row>
    <row r="282" spans="1:7" x14ac:dyDescent="0.2">
      <c r="A282" s="6"/>
      <c r="B282" s="7"/>
      <c r="C282" s="7"/>
      <c r="D282" s="7"/>
      <c r="E282" s="7"/>
      <c r="F282" s="7"/>
      <c r="G282" s="7"/>
    </row>
    <row r="283" spans="1:7" x14ac:dyDescent="0.2">
      <c r="A283" s="6"/>
      <c r="B283" s="7"/>
      <c r="C283" s="7"/>
      <c r="D283" s="7"/>
      <c r="E283" s="7"/>
      <c r="F283" s="7"/>
      <c r="G283" s="7"/>
    </row>
    <row r="284" spans="1:7" x14ac:dyDescent="0.2">
      <c r="A284" s="6"/>
      <c r="B284" s="7"/>
      <c r="C284" s="7"/>
      <c r="D284" s="7"/>
      <c r="E284" s="7"/>
      <c r="F284" s="7"/>
      <c r="G284" s="7"/>
    </row>
    <row r="285" spans="1:7" x14ac:dyDescent="0.2">
      <c r="A285" s="6"/>
      <c r="B285" s="7"/>
      <c r="C285" s="7"/>
      <c r="D285" s="7"/>
      <c r="E285" s="7"/>
      <c r="F285" s="7"/>
      <c r="G285" s="7"/>
    </row>
    <row r="286" spans="1:7" x14ac:dyDescent="0.2">
      <c r="A286" s="6"/>
      <c r="B286" s="7"/>
      <c r="C286" s="7"/>
      <c r="D286" s="7"/>
      <c r="E286" s="7"/>
      <c r="F286" s="7"/>
      <c r="G286" s="7"/>
    </row>
    <row r="287" spans="1:7" x14ac:dyDescent="0.2">
      <c r="A287" s="6"/>
      <c r="B287" s="7"/>
      <c r="C287" s="7"/>
      <c r="D287" s="7"/>
      <c r="E287" s="7"/>
      <c r="F287" s="7"/>
      <c r="G287" s="7"/>
    </row>
    <row r="288" spans="1:7" x14ac:dyDescent="0.2">
      <c r="A288" s="6"/>
      <c r="B288" s="7"/>
      <c r="C288" s="7"/>
      <c r="D288" s="7"/>
      <c r="E288" s="7"/>
      <c r="F288" s="7"/>
      <c r="G288" s="7"/>
    </row>
    <row r="289" spans="1:7" x14ac:dyDescent="0.2">
      <c r="A289" s="6"/>
      <c r="B289" s="7"/>
      <c r="C289" s="7"/>
      <c r="D289" s="7"/>
      <c r="E289" s="7"/>
      <c r="F289" s="7"/>
      <c r="G289" s="7"/>
    </row>
    <row r="290" spans="1:7" x14ac:dyDescent="0.2">
      <c r="A290" s="6"/>
      <c r="B290" s="7"/>
      <c r="C290" s="7"/>
      <c r="D290" s="7"/>
      <c r="E290" s="7"/>
      <c r="F290" s="7"/>
      <c r="G290" s="7"/>
    </row>
    <row r="291" spans="1:7" x14ac:dyDescent="0.2">
      <c r="A291" s="6"/>
      <c r="B291" s="7"/>
      <c r="C291" s="7"/>
      <c r="D291" s="7"/>
      <c r="E291" s="7"/>
      <c r="F291" s="7"/>
      <c r="G291" s="7"/>
    </row>
    <row r="292" spans="1:7" x14ac:dyDescent="0.2">
      <c r="A292" s="6"/>
      <c r="B292" s="7"/>
      <c r="C292" s="7"/>
      <c r="D292" s="7"/>
      <c r="E292" s="7"/>
      <c r="F292" s="7"/>
      <c r="G292" s="7"/>
    </row>
    <row r="293" spans="1:7" x14ac:dyDescent="0.2">
      <c r="A293" s="6"/>
      <c r="B293" s="7"/>
      <c r="C293" s="7"/>
      <c r="D293" s="7"/>
      <c r="E293" s="7"/>
      <c r="F293" s="7"/>
      <c r="G293" s="7"/>
    </row>
    <row r="294" spans="1:7" x14ac:dyDescent="0.2">
      <c r="A294" s="6"/>
      <c r="B294" s="7"/>
      <c r="C294" s="7"/>
      <c r="D294" s="7"/>
      <c r="E294" s="7"/>
      <c r="F294" s="7"/>
      <c r="G294" s="7"/>
    </row>
    <row r="295" spans="1:7" x14ac:dyDescent="0.2">
      <c r="A295" s="6"/>
      <c r="B295" s="7"/>
      <c r="C295" s="7"/>
      <c r="D295" s="7"/>
      <c r="E295" s="7"/>
      <c r="F295" s="7"/>
      <c r="G295" s="7"/>
    </row>
    <row r="296" spans="1:7" x14ac:dyDescent="0.2">
      <c r="A296" s="6"/>
      <c r="B296" s="7"/>
      <c r="C296" s="7"/>
      <c r="D296" s="7"/>
      <c r="E296" s="7"/>
      <c r="F296" s="7"/>
      <c r="G296" s="7"/>
    </row>
    <row r="297" spans="1:7" x14ac:dyDescent="0.2">
      <c r="A297" s="6"/>
      <c r="B297" s="7"/>
      <c r="C297" s="7"/>
      <c r="D297" s="7"/>
      <c r="E297" s="7"/>
      <c r="F297" s="7"/>
      <c r="G297" s="7"/>
    </row>
    <row r="298" spans="1:7" x14ac:dyDescent="0.2">
      <c r="A298" s="6"/>
      <c r="B298" s="7"/>
      <c r="C298" s="7"/>
      <c r="D298" s="7"/>
      <c r="E298" s="7"/>
      <c r="F298" s="7"/>
      <c r="G298" s="7"/>
    </row>
    <row r="299" spans="1:7" x14ac:dyDescent="0.2">
      <c r="A299" s="6"/>
      <c r="B299" s="7"/>
      <c r="C299" s="7"/>
      <c r="D299" s="7"/>
      <c r="E299" s="7"/>
      <c r="F299" s="7"/>
      <c r="G299" s="7"/>
    </row>
    <row r="300" spans="1:7" x14ac:dyDescent="0.2">
      <c r="A300" s="6"/>
      <c r="B300" s="7"/>
      <c r="C300" s="7"/>
      <c r="D300" s="7"/>
      <c r="E300" s="7"/>
      <c r="F300" s="7"/>
      <c r="G300" s="7"/>
    </row>
    <row r="301" spans="1:7" x14ac:dyDescent="0.2">
      <c r="A301" s="6"/>
      <c r="B301" s="7"/>
      <c r="C301" s="7"/>
      <c r="D301" s="7"/>
      <c r="E301" s="7"/>
      <c r="F301" s="7"/>
      <c r="G301" s="7"/>
    </row>
    <row r="302" spans="1:7" x14ac:dyDescent="0.2">
      <c r="A302" s="6"/>
      <c r="B302" s="7"/>
      <c r="C302" s="7"/>
      <c r="D302" s="7"/>
      <c r="E302" s="7"/>
      <c r="F302" s="7"/>
      <c r="G302" s="7"/>
    </row>
    <row r="303" spans="1:7" x14ac:dyDescent="0.2">
      <c r="A303" s="6"/>
      <c r="B303" s="7"/>
      <c r="C303" s="7"/>
      <c r="D303" s="7"/>
      <c r="E303" s="7"/>
      <c r="F303" s="7"/>
      <c r="G303" s="7"/>
    </row>
    <row r="304" spans="1:7" x14ac:dyDescent="0.2">
      <c r="A304" s="6"/>
      <c r="B304" s="7"/>
      <c r="C304" s="7"/>
      <c r="D304" s="7"/>
      <c r="E304" s="7"/>
      <c r="F304" s="7"/>
      <c r="G304" s="7"/>
    </row>
    <row r="305" spans="1:7" x14ac:dyDescent="0.2">
      <c r="A305" s="6"/>
      <c r="B305" s="7"/>
      <c r="C305" s="7"/>
      <c r="D305" s="7"/>
      <c r="E305" s="7"/>
      <c r="F305" s="7"/>
      <c r="G305" s="7"/>
    </row>
    <row r="306" spans="1:7" x14ac:dyDescent="0.2">
      <c r="A306" s="6"/>
      <c r="B306" s="7"/>
      <c r="C306" s="7"/>
      <c r="D306" s="7"/>
      <c r="E306" s="7"/>
      <c r="F306" s="7"/>
      <c r="G306" s="7"/>
    </row>
    <row r="307" spans="1:7" x14ac:dyDescent="0.2">
      <c r="A307" s="6"/>
      <c r="B307" s="7"/>
      <c r="C307" s="7"/>
      <c r="D307" s="7"/>
      <c r="E307" s="7"/>
      <c r="F307" s="7"/>
      <c r="G307" s="7"/>
    </row>
    <row r="308" spans="1:7" x14ac:dyDescent="0.2">
      <c r="A308" s="6"/>
      <c r="B308" s="7"/>
      <c r="C308" s="7"/>
      <c r="D308" s="7"/>
      <c r="E308" s="7"/>
      <c r="F308" s="7"/>
      <c r="G308" s="7"/>
    </row>
    <row r="309" spans="1:7" x14ac:dyDescent="0.2">
      <c r="A309" s="6"/>
      <c r="B309" s="7"/>
      <c r="C309" s="7"/>
      <c r="D309" s="7"/>
      <c r="E309" s="7"/>
      <c r="F309" s="7"/>
      <c r="G309" s="7"/>
    </row>
    <row r="310" spans="1:7" x14ac:dyDescent="0.2">
      <c r="A310" s="6"/>
      <c r="B310" s="7"/>
      <c r="C310" s="7"/>
      <c r="D310" s="7"/>
      <c r="E310" s="7"/>
      <c r="F310" s="7"/>
      <c r="G310" s="7"/>
    </row>
    <row r="311" spans="1:7" x14ac:dyDescent="0.2">
      <c r="A311" s="6"/>
      <c r="B311" s="7"/>
      <c r="C311" s="7"/>
      <c r="D311" s="7"/>
      <c r="E311" s="7"/>
      <c r="F311" s="7"/>
      <c r="G311" s="7"/>
    </row>
    <row r="312" spans="1:7" x14ac:dyDescent="0.2">
      <c r="A312" s="6"/>
      <c r="B312" s="7"/>
      <c r="C312" s="7"/>
      <c r="D312" s="7"/>
      <c r="E312" s="7"/>
      <c r="F312" s="7"/>
      <c r="G312" s="7"/>
    </row>
    <row r="313" spans="1:7" x14ac:dyDescent="0.2">
      <c r="A313" s="6"/>
      <c r="B313" s="7"/>
      <c r="C313" s="7"/>
      <c r="D313" s="7"/>
      <c r="E313" s="7"/>
      <c r="F313" s="7"/>
      <c r="G313" s="7"/>
    </row>
    <row r="314" spans="1:7" x14ac:dyDescent="0.2">
      <c r="A314" s="6"/>
      <c r="B314" s="7"/>
      <c r="C314" s="7"/>
      <c r="D314" s="7"/>
      <c r="E314" s="7"/>
      <c r="F314" s="7"/>
      <c r="G314" s="7"/>
    </row>
    <row r="315" spans="1:7" x14ac:dyDescent="0.2">
      <c r="A315" s="6"/>
      <c r="B315" s="7"/>
      <c r="C315" s="7"/>
      <c r="D315" s="7"/>
      <c r="E315" s="7"/>
      <c r="F315" s="7"/>
      <c r="G315" s="7"/>
    </row>
    <row r="316" spans="1:7" x14ac:dyDescent="0.2">
      <c r="A316" s="6"/>
      <c r="B316" s="7"/>
      <c r="C316" s="7"/>
      <c r="D316" s="7"/>
      <c r="E316" s="7"/>
      <c r="F316" s="7"/>
      <c r="G316" s="7"/>
    </row>
    <row r="317" spans="1:7" x14ac:dyDescent="0.2">
      <c r="A317" s="6"/>
      <c r="B317" s="7"/>
      <c r="C317" s="7"/>
      <c r="D317" s="7"/>
      <c r="E317" s="7"/>
      <c r="F317" s="7"/>
      <c r="G317" s="7"/>
    </row>
    <row r="318" spans="1:7" x14ac:dyDescent="0.2">
      <c r="A318" s="6"/>
      <c r="B318" s="7"/>
      <c r="C318" s="7"/>
      <c r="D318" s="7"/>
      <c r="E318" s="7"/>
      <c r="F318" s="7"/>
      <c r="G318" s="7"/>
    </row>
    <row r="319" spans="1:7" x14ac:dyDescent="0.2">
      <c r="A319" s="6"/>
      <c r="B319" s="7"/>
      <c r="C319" s="7"/>
      <c r="D319" s="7"/>
      <c r="E319" s="7"/>
      <c r="F319" s="7"/>
      <c r="G319" s="7"/>
    </row>
    <row r="320" spans="1:7" x14ac:dyDescent="0.2">
      <c r="A320" s="6"/>
      <c r="B320" s="7"/>
      <c r="C320" s="7"/>
      <c r="D320" s="7"/>
      <c r="E320" s="7"/>
      <c r="F320" s="7"/>
      <c r="G320" s="7"/>
    </row>
    <row r="321" spans="1:7" x14ac:dyDescent="0.2">
      <c r="A321" s="6"/>
      <c r="B321" s="7"/>
      <c r="C321" s="7"/>
      <c r="D321" s="7"/>
      <c r="E321" s="7"/>
      <c r="F321" s="7"/>
      <c r="G321" s="7"/>
    </row>
    <row r="322" spans="1:7" x14ac:dyDescent="0.2">
      <c r="A322" s="6"/>
      <c r="B322" s="7"/>
      <c r="C322" s="7"/>
      <c r="D322" s="7"/>
      <c r="E322" s="7"/>
      <c r="F322" s="7"/>
      <c r="G322" s="7"/>
    </row>
    <row r="323" spans="1:7" x14ac:dyDescent="0.2">
      <c r="A323" s="6"/>
      <c r="B323" s="7"/>
      <c r="C323" s="7"/>
      <c r="D323" s="7"/>
      <c r="E323" s="7"/>
      <c r="F323" s="7"/>
      <c r="G323" s="7"/>
    </row>
    <row r="324" spans="1:7" x14ac:dyDescent="0.2">
      <c r="A324" s="6"/>
      <c r="B324" s="7"/>
      <c r="C324" s="7"/>
      <c r="D324" s="7"/>
      <c r="E324" s="7"/>
      <c r="F324" s="7"/>
      <c r="G324" s="7"/>
    </row>
    <row r="325" spans="1:7" x14ac:dyDescent="0.2">
      <c r="A325" s="6"/>
      <c r="B325" s="7"/>
      <c r="C325" s="7"/>
      <c r="D325" s="7"/>
      <c r="E325" s="7"/>
      <c r="F325" s="7"/>
      <c r="G325" s="7"/>
    </row>
    <row r="326" spans="1:7" x14ac:dyDescent="0.2">
      <c r="A326" s="6"/>
      <c r="B326" s="7"/>
      <c r="C326" s="7"/>
      <c r="D326" s="7"/>
      <c r="E326" s="7"/>
      <c r="F326" s="7"/>
      <c r="G326" s="7"/>
    </row>
    <row r="327" spans="1:7" x14ac:dyDescent="0.2">
      <c r="A327" s="6"/>
      <c r="B327" s="7"/>
      <c r="C327" s="7"/>
      <c r="D327" s="7"/>
      <c r="E327" s="7"/>
      <c r="F327" s="7"/>
      <c r="G327" s="7"/>
    </row>
    <row r="328" spans="1:7" x14ac:dyDescent="0.2">
      <c r="A328" s="6"/>
      <c r="B328" s="7"/>
      <c r="C328" s="7"/>
      <c r="D328" s="7"/>
      <c r="E328" s="7"/>
      <c r="F328" s="7"/>
      <c r="G328" s="7"/>
    </row>
    <row r="329" spans="1:7" x14ac:dyDescent="0.2">
      <c r="A329" s="6"/>
      <c r="B329" s="7"/>
      <c r="C329" s="7"/>
      <c r="D329" s="7"/>
      <c r="E329" s="7"/>
      <c r="F329" s="7"/>
      <c r="G329" s="7"/>
    </row>
    <row r="330" spans="1:7" x14ac:dyDescent="0.2">
      <c r="A330" s="6"/>
      <c r="B330" s="7"/>
      <c r="C330" s="7"/>
      <c r="D330" s="7"/>
      <c r="E330" s="7"/>
      <c r="F330" s="7"/>
      <c r="G330" s="7"/>
    </row>
    <row r="331" spans="1:7" x14ac:dyDescent="0.2">
      <c r="A331" s="6"/>
      <c r="B331" s="7"/>
      <c r="C331" s="7"/>
      <c r="D331" s="7"/>
      <c r="E331" s="7"/>
      <c r="F331" s="7"/>
      <c r="G331" s="7"/>
    </row>
    <row r="332" spans="1:7" x14ac:dyDescent="0.2">
      <c r="A332" s="6"/>
      <c r="B332" s="7"/>
      <c r="C332" s="7"/>
      <c r="D332" s="7"/>
      <c r="E332" s="7"/>
      <c r="F332" s="7"/>
      <c r="G332" s="7"/>
    </row>
    <row r="333" spans="1:7" x14ac:dyDescent="0.2">
      <c r="A333" s="6"/>
      <c r="B333" s="7"/>
      <c r="C333" s="7"/>
      <c r="D333" s="7"/>
      <c r="E333" s="7"/>
      <c r="F333" s="7"/>
      <c r="G333" s="7"/>
    </row>
    <row r="334" spans="1:7" x14ac:dyDescent="0.2">
      <c r="A334" s="6"/>
      <c r="B334" s="7"/>
      <c r="C334" s="7"/>
      <c r="D334" s="7"/>
      <c r="E334" s="7"/>
      <c r="F334" s="7"/>
      <c r="G334" s="7"/>
    </row>
    <row r="335" spans="1:7" x14ac:dyDescent="0.2">
      <c r="A335" s="6"/>
      <c r="B335" s="7"/>
      <c r="C335" s="7"/>
      <c r="D335" s="7"/>
      <c r="E335" s="7"/>
      <c r="F335" s="7"/>
      <c r="G335" s="7"/>
    </row>
    <row r="336" spans="1:7" x14ac:dyDescent="0.2">
      <c r="A336" s="6"/>
      <c r="B336" s="7"/>
      <c r="C336" s="7"/>
      <c r="D336" s="7"/>
      <c r="E336" s="7"/>
      <c r="F336" s="7"/>
      <c r="G336" s="7"/>
    </row>
    <row r="337" spans="1:7" x14ac:dyDescent="0.2">
      <c r="A337" s="6"/>
      <c r="B337" s="7"/>
      <c r="C337" s="7"/>
      <c r="D337" s="7"/>
      <c r="E337" s="7"/>
      <c r="F337" s="7"/>
      <c r="G337" s="7"/>
    </row>
    <row r="338" spans="1:7" x14ac:dyDescent="0.2">
      <c r="A338" s="6"/>
      <c r="B338" s="7"/>
      <c r="C338" s="7"/>
      <c r="D338" s="7"/>
      <c r="E338" s="7"/>
      <c r="F338" s="7"/>
      <c r="G338" s="7"/>
    </row>
    <row r="339" spans="1:7" x14ac:dyDescent="0.2">
      <c r="A339" s="6"/>
      <c r="B339" s="7"/>
      <c r="C339" s="7"/>
      <c r="D339" s="7"/>
      <c r="E339" s="7"/>
      <c r="F339" s="7"/>
      <c r="G339" s="7"/>
    </row>
    <row r="340" spans="1:7" x14ac:dyDescent="0.2">
      <c r="A340" s="6"/>
      <c r="B340" s="7"/>
      <c r="C340" s="7"/>
      <c r="D340" s="7"/>
      <c r="E340" s="7"/>
      <c r="F340" s="7"/>
      <c r="G340" s="7"/>
    </row>
    <row r="341" spans="1:7" x14ac:dyDescent="0.2">
      <c r="A341" s="6"/>
      <c r="B341" s="7"/>
      <c r="C341" s="7"/>
      <c r="D341" s="7"/>
      <c r="E341" s="7"/>
      <c r="F341" s="7"/>
      <c r="G341" s="7"/>
    </row>
    <row r="342" spans="1:7" x14ac:dyDescent="0.2">
      <c r="A342" s="6"/>
      <c r="B342" s="7"/>
      <c r="C342" s="7"/>
      <c r="D342" s="7"/>
      <c r="E342" s="7"/>
      <c r="F342" s="7"/>
      <c r="G342" s="7"/>
    </row>
    <row r="343" spans="1:7" x14ac:dyDescent="0.2">
      <c r="A343" s="6"/>
      <c r="B343" s="7"/>
      <c r="C343" s="7"/>
      <c r="D343" s="7"/>
      <c r="E343" s="7"/>
      <c r="F343" s="7"/>
      <c r="G343" s="7"/>
    </row>
    <row r="344" spans="1:7" x14ac:dyDescent="0.2">
      <c r="A344" s="6"/>
      <c r="B344" s="7"/>
      <c r="C344" s="7"/>
      <c r="D344" s="7"/>
      <c r="E344" s="7"/>
      <c r="F344" s="7"/>
      <c r="G344" s="7"/>
    </row>
    <row r="345" spans="1:7" x14ac:dyDescent="0.2">
      <c r="A345" s="6"/>
      <c r="B345" s="7"/>
      <c r="C345" s="7"/>
      <c r="D345" s="7"/>
      <c r="E345" s="7"/>
      <c r="F345" s="7"/>
      <c r="G345" s="7"/>
    </row>
    <row r="346" spans="1:7" x14ac:dyDescent="0.2">
      <c r="A346" s="6"/>
      <c r="B346" s="7"/>
      <c r="C346" s="7"/>
      <c r="D346" s="7"/>
      <c r="E346" s="7"/>
      <c r="F346" s="7"/>
      <c r="G346" s="7"/>
    </row>
    <row r="347" spans="1:7" x14ac:dyDescent="0.2">
      <c r="A347" s="6"/>
      <c r="B347" s="7"/>
      <c r="C347" s="7"/>
      <c r="D347" s="7"/>
      <c r="E347" s="7"/>
      <c r="F347" s="7"/>
      <c r="G347" s="7"/>
    </row>
    <row r="348" spans="1:7" x14ac:dyDescent="0.2">
      <c r="A348" s="6"/>
      <c r="B348" s="7"/>
      <c r="C348" s="7"/>
      <c r="D348" s="7"/>
      <c r="E348" s="7"/>
      <c r="F348" s="7"/>
      <c r="G348" s="7"/>
    </row>
    <row r="349" spans="1:7" x14ac:dyDescent="0.2">
      <c r="A349" s="6"/>
      <c r="B349" s="7"/>
      <c r="C349" s="7"/>
      <c r="D349" s="7"/>
      <c r="E349" s="7"/>
      <c r="F349" s="7"/>
      <c r="G349" s="7"/>
    </row>
    <row r="350" spans="1:7" x14ac:dyDescent="0.2">
      <c r="A350" s="6"/>
      <c r="B350" s="7"/>
      <c r="C350" s="7"/>
      <c r="D350" s="7"/>
      <c r="E350" s="7"/>
      <c r="F350" s="7"/>
      <c r="G350" s="7"/>
    </row>
    <row r="351" spans="1:7" x14ac:dyDescent="0.2">
      <c r="A351" s="6"/>
      <c r="B351" s="7"/>
      <c r="C351" s="7"/>
      <c r="D351" s="7"/>
      <c r="E351" s="7"/>
      <c r="F351" s="7"/>
      <c r="G351" s="7"/>
    </row>
    <row r="352" spans="1:7" x14ac:dyDescent="0.2">
      <c r="A352" s="6"/>
      <c r="B352" s="7"/>
      <c r="C352" s="7"/>
      <c r="D352" s="7"/>
      <c r="E352" s="7"/>
      <c r="F352" s="7"/>
      <c r="G352" s="7"/>
    </row>
    <row r="353" spans="1:7" x14ac:dyDescent="0.2">
      <c r="A353" s="6"/>
      <c r="B353" s="7"/>
      <c r="C353" s="7"/>
      <c r="D353" s="7"/>
      <c r="E353" s="7"/>
      <c r="F353" s="7"/>
      <c r="G353" s="7"/>
    </row>
    <row r="354" spans="1:7" x14ac:dyDescent="0.2">
      <c r="A354" s="6"/>
      <c r="B354" s="7"/>
      <c r="C354" s="7"/>
      <c r="D354" s="7"/>
      <c r="E354" s="7"/>
      <c r="F354" s="7"/>
      <c r="G354" s="7"/>
    </row>
    <row r="355" spans="1:7" x14ac:dyDescent="0.2">
      <c r="A355" s="6"/>
      <c r="B355" s="7"/>
      <c r="C355" s="7"/>
      <c r="D355" s="7"/>
      <c r="E355" s="7"/>
      <c r="F355" s="7"/>
      <c r="G355" s="7"/>
    </row>
    <row r="356" spans="1:7" x14ac:dyDescent="0.2">
      <c r="A356" s="6"/>
      <c r="B356" s="7"/>
      <c r="C356" s="7"/>
      <c r="D356" s="7"/>
      <c r="E356" s="7"/>
      <c r="F356" s="7"/>
      <c r="G356" s="7"/>
    </row>
    <row r="357" spans="1:7" x14ac:dyDescent="0.2">
      <c r="A357" s="6"/>
      <c r="B357" s="7"/>
      <c r="C357" s="7"/>
      <c r="D357" s="7"/>
      <c r="E357" s="7"/>
      <c r="F357" s="7"/>
      <c r="G357" s="7"/>
    </row>
    <row r="358" spans="1:7" x14ac:dyDescent="0.2">
      <c r="A358" s="6"/>
      <c r="B358" s="7"/>
      <c r="C358" s="7"/>
      <c r="D358" s="7"/>
      <c r="E358" s="7"/>
      <c r="F358" s="7"/>
      <c r="G358" s="7"/>
    </row>
    <row r="359" spans="1:7" x14ac:dyDescent="0.2">
      <c r="A359" s="6"/>
      <c r="B359" s="7"/>
      <c r="C359" s="7"/>
      <c r="D359" s="7"/>
      <c r="E359" s="7"/>
      <c r="F359" s="7"/>
      <c r="G359" s="7"/>
    </row>
    <row r="360" spans="1:7" x14ac:dyDescent="0.2">
      <c r="A360" s="6"/>
      <c r="B360" s="7"/>
      <c r="C360" s="7"/>
      <c r="D360" s="7"/>
      <c r="E360" s="7"/>
      <c r="F360" s="7"/>
      <c r="G360" s="7"/>
    </row>
    <row r="361" spans="1:7" x14ac:dyDescent="0.2">
      <c r="A361" s="6"/>
      <c r="B361" s="7"/>
      <c r="C361" s="7"/>
      <c r="D361" s="7"/>
      <c r="E361" s="7"/>
      <c r="F361" s="7"/>
      <c r="G361" s="7"/>
    </row>
    <row r="362" spans="1:7" x14ac:dyDescent="0.2">
      <c r="A362" s="6"/>
      <c r="B362" s="7"/>
      <c r="C362" s="7"/>
      <c r="D362" s="7"/>
      <c r="E362" s="7"/>
      <c r="F362" s="7"/>
      <c r="G362" s="7"/>
    </row>
    <row r="363" spans="1:7" x14ac:dyDescent="0.2">
      <c r="A363" s="6"/>
      <c r="B363" s="7"/>
      <c r="C363" s="7"/>
      <c r="D363" s="7"/>
      <c r="E363" s="7"/>
      <c r="F363" s="7"/>
      <c r="G363" s="7"/>
    </row>
    <row r="364" spans="1:7" x14ac:dyDescent="0.2">
      <c r="A364" s="6"/>
      <c r="B364" s="7"/>
      <c r="C364" s="7"/>
      <c r="D364" s="7"/>
      <c r="E364" s="7"/>
      <c r="F364" s="7"/>
      <c r="G364" s="7"/>
    </row>
    <row r="365" spans="1:7" x14ac:dyDescent="0.2">
      <c r="A365" s="6"/>
      <c r="B365" s="7"/>
      <c r="C365" s="7"/>
      <c r="D365" s="7"/>
      <c r="E365" s="7"/>
      <c r="F365" s="7"/>
      <c r="G365" s="7"/>
    </row>
    <row r="366" spans="1:7" x14ac:dyDescent="0.2">
      <c r="A366" s="6"/>
      <c r="B366" s="7"/>
      <c r="C366" s="7"/>
      <c r="D366" s="7"/>
      <c r="E366" s="7"/>
      <c r="F366" s="7"/>
      <c r="G366" s="7"/>
    </row>
    <row r="367" spans="1:7" x14ac:dyDescent="0.2">
      <c r="A367" s="6"/>
      <c r="B367" s="7"/>
      <c r="C367" s="7"/>
      <c r="D367" s="7"/>
      <c r="E367" s="7"/>
      <c r="F367" s="7"/>
      <c r="G367" s="7"/>
    </row>
    <row r="368" spans="1:7" x14ac:dyDescent="0.2">
      <c r="A368" s="6"/>
      <c r="B368" s="7"/>
      <c r="C368" s="7"/>
      <c r="D368" s="7"/>
      <c r="E368" s="7"/>
      <c r="F368" s="7"/>
      <c r="G368" s="7"/>
    </row>
    <row r="369" spans="1:7" x14ac:dyDescent="0.2">
      <c r="A369" s="6"/>
      <c r="B369" s="7"/>
      <c r="C369" s="7"/>
      <c r="D369" s="7"/>
      <c r="E369" s="7"/>
      <c r="F369" s="7"/>
      <c r="G369" s="7"/>
    </row>
    <row r="370" spans="1:7" x14ac:dyDescent="0.2">
      <c r="A370" s="6"/>
      <c r="B370" s="7"/>
      <c r="C370" s="7"/>
      <c r="D370" s="7"/>
      <c r="E370" s="7"/>
      <c r="F370" s="7"/>
      <c r="G370" s="7"/>
    </row>
    <row r="371" spans="1:7" x14ac:dyDescent="0.2">
      <c r="A371" s="6"/>
      <c r="B371" s="7"/>
      <c r="C371" s="7"/>
      <c r="D371" s="7"/>
      <c r="E371" s="7"/>
      <c r="F371" s="7"/>
      <c r="G371" s="7"/>
    </row>
    <row r="372" spans="1:7" x14ac:dyDescent="0.2">
      <c r="A372" s="6"/>
      <c r="B372" s="7"/>
      <c r="C372" s="7"/>
      <c r="D372" s="7"/>
      <c r="E372" s="7"/>
      <c r="F372" s="7"/>
      <c r="G372" s="7"/>
    </row>
    <row r="373" spans="1:7" x14ac:dyDescent="0.2">
      <c r="A373" s="6"/>
      <c r="B373" s="7"/>
      <c r="C373" s="7"/>
      <c r="D373" s="7"/>
      <c r="E373" s="7"/>
      <c r="F373" s="7"/>
      <c r="G373" s="7"/>
    </row>
    <row r="374" spans="1:7" x14ac:dyDescent="0.2">
      <c r="A374" s="6"/>
      <c r="B374" s="7"/>
      <c r="C374" s="7"/>
      <c r="D374" s="7"/>
      <c r="E374" s="7"/>
      <c r="F374" s="7"/>
      <c r="G374" s="7"/>
    </row>
    <row r="375" spans="1:7" x14ac:dyDescent="0.2">
      <c r="A375" s="6"/>
      <c r="B375" s="7"/>
      <c r="C375" s="7"/>
      <c r="D375" s="7"/>
      <c r="E375" s="7"/>
      <c r="F375" s="7"/>
      <c r="G375" s="7"/>
    </row>
    <row r="376" spans="1:7" x14ac:dyDescent="0.2">
      <c r="A376" s="6"/>
      <c r="B376" s="7"/>
      <c r="C376" s="7"/>
      <c r="D376" s="7"/>
      <c r="E376" s="7"/>
      <c r="F376" s="7"/>
      <c r="G376" s="7"/>
    </row>
    <row r="377" spans="1:7" x14ac:dyDescent="0.2">
      <c r="A377" s="6"/>
      <c r="B377" s="7"/>
      <c r="C377" s="7"/>
      <c r="D377" s="7"/>
      <c r="E377" s="7"/>
      <c r="F377" s="7"/>
      <c r="G377" s="7"/>
    </row>
    <row r="378" spans="1:7" x14ac:dyDescent="0.2">
      <c r="A378" s="6"/>
      <c r="B378" s="7"/>
      <c r="C378" s="7"/>
      <c r="D378" s="7"/>
      <c r="E378" s="7"/>
      <c r="F378" s="7"/>
      <c r="G378" s="7"/>
    </row>
    <row r="379" spans="1:7" x14ac:dyDescent="0.2">
      <c r="A379" s="6"/>
      <c r="B379" s="7"/>
      <c r="C379" s="7"/>
      <c r="D379" s="7"/>
      <c r="E379" s="7"/>
      <c r="F379" s="7"/>
      <c r="G379" s="7"/>
    </row>
    <row r="380" spans="1:7" x14ac:dyDescent="0.2">
      <c r="A380" s="6"/>
      <c r="B380" s="7"/>
      <c r="C380" s="7"/>
      <c r="D380" s="7"/>
      <c r="E380" s="7"/>
      <c r="F380" s="7"/>
      <c r="G380" s="7"/>
    </row>
    <row r="381" spans="1:7" x14ac:dyDescent="0.2">
      <c r="A381" s="6"/>
      <c r="B381" s="7"/>
      <c r="C381" s="7"/>
      <c r="D381" s="7"/>
      <c r="E381" s="7"/>
      <c r="F381" s="7"/>
      <c r="G381" s="7"/>
    </row>
    <row r="382" spans="1:7" x14ac:dyDescent="0.2">
      <c r="A382" s="6"/>
      <c r="B382" s="7"/>
      <c r="C382" s="7"/>
      <c r="D382" s="7"/>
      <c r="E382" s="7"/>
      <c r="F382" s="7"/>
      <c r="G382" s="7"/>
    </row>
    <row r="383" spans="1:7" x14ac:dyDescent="0.2">
      <c r="A383" s="6"/>
      <c r="B383" s="7"/>
      <c r="C383" s="7"/>
      <c r="D383" s="7"/>
      <c r="E383" s="7"/>
      <c r="F383" s="7"/>
      <c r="G383" s="7"/>
    </row>
    <row r="384" spans="1:7" x14ac:dyDescent="0.2">
      <c r="A384" s="6"/>
      <c r="B384" s="7"/>
      <c r="C384" s="7"/>
      <c r="D384" s="7"/>
      <c r="E384" s="7"/>
      <c r="F384" s="7"/>
      <c r="G384" s="7"/>
    </row>
    <row r="385" spans="1:7" x14ac:dyDescent="0.2">
      <c r="A385" s="6"/>
      <c r="B385" s="7"/>
      <c r="C385" s="7"/>
      <c r="D385" s="7"/>
      <c r="E385" s="7"/>
      <c r="F385" s="7"/>
      <c r="G385" s="7"/>
    </row>
    <row r="386" spans="1:7" x14ac:dyDescent="0.2">
      <c r="A386" s="6"/>
      <c r="B386" s="7"/>
      <c r="C386" s="7"/>
      <c r="D386" s="7"/>
      <c r="E386" s="7"/>
      <c r="F386" s="7"/>
      <c r="G386" s="7"/>
    </row>
    <row r="387" spans="1:7" x14ac:dyDescent="0.2">
      <c r="A387" s="6"/>
      <c r="B387" s="7"/>
      <c r="C387" s="7"/>
      <c r="D387" s="7"/>
      <c r="E387" s="7"/>
      <c r="F387" s="7"/>
      <c r="G387" s="7"/>
    </row>
    <row r="388" spans="1:7" x14ac:dyDescent="0.2">
      <c r="A388" s="6"/>
      <c r="B388" s="7"/>
      <c r="C388" s="7"/>
      <c r="D388" s="7"/>
      <c r="E388" s="7"/>
      <c r="F388" s="7"/>
      <c r="G388" s="7"/>
    </row>
    <row r="389" spans="1:7" x14ac:dyDescent="0.2">
      <c r="A389" s="6"/>
      <c r="B389" s="7"/>
      <c r="C389" s="7"/>
      <c r="D389" s="7"/>
      <c r="E389" s="7"/>
      <c r="F389" s="7"/>
      <c r="G389" s="7"/>
    </row>
    <row r="390" spans="1:7" x14ac:dyDescent="0.2">
      <c r="A390" s="6"/>
      <c r="B390" s="7"/>
      <c r="C390" s="7"/>
      <c r="D390" s="7"/>
      <c r="E390" s="7"/>
      <c r="F390" s="7"/>
      <c r="G390" s="7"/>
    </row>
    <row r="391" spans="1:7" x14ac:dyDescent="0.2">
      <c r="A391" s="6"/>
      <c r="B391" s="7"/>
      <c r="C391" s="7"/>
      <c r="D391" s="7"/>
      <c r="E391" s="7"/>
      <c r="F391" s="7"/>
      <c r="G391" s="7"/>
    </row>
    <row r="392" spans="1:7" x14ac:dyDescent="0.2">
      <c r="A392" s="6"/>
      <c r="B392" s="7"/>
      <c r="C392" s="7"/>
      <c r="D392" s="7"/>
      <c r="E392" s="7"/>
      <c r="F392" s="7"/>
      <c r="G392" s="7"/>
    </row>
    <row r="393" spans="1:7" x14ac:dyDescent="0.2">
      <c r="A393" s="6"/>
      <c r="B393" s="7"/>
      <c r="C393" s="7"/>
      <c r="D393" s="7"/>
      <c r="E393" s="7"/>
      <c r="F393" s="7"/>
      <c r="G393" s="7"/>
    </row>
    <row r="394" spans="1:7" x14ac:dyDescent="0.2">
      <c r="A394" s="6"/>
      <c r="B394" s="7"/>
      <c r="C394" s="7"/>
      <c r="D394" s="7"/>
      <c r="E394" s="7"/>
      <c r="F394" s="7"/>
      <c r="G394" s="7"/>
    </row>
    <row r="395" spans="1:7" x14ac:dyDescent="0.2">
      <c r="A395" s="6"/>
      <c r="B395" s="7"/>
      <c r="C395" s="7"/>
      <c r="D395" s="7"/>
      <c r="E395" s="7"/>
      <c r="F395" s="7"/>
      <c r="G395" s="7"/>
    </row>
    <row r="396" spans="1:7" x14ac:dyDescent="0.2">
      <c r="A396" s="6"/>
      <c r="B396" s="7"/>
      <c r="C396" s="7"/>
      <c r="D396" s="7"/>
      <c r="E396" s="7"/>
      <c r="F396" s="7"/>
      <c r="G396" s="7"/>
    </row>
    <row r="397" spans="1:7" x14ac:dyDescent="0.2">
      <c r="A397" s="6"/>
      <c r="B397" s="7"/>
      <c r="C397" s="7"/>
      <c r="D397" s="7"/>
      <c r="E397" s="7"/>
      <c r="F397" s="7"/>
      <c r="G397" s="7"/>
    </row>
    <row r="398" spans="1:7" x14ac:dyDescent="0.2">
      <c r="A398" s="6"/>
      <c r="B398" s="7"/>
      <c r="C398" s="7"/>
      <c r="D398" s="7"/>
      <c r="E398" s="7"/>
      <c r="F398" s="7"/>
      <c r="G398" s="7"/>
    </row>
    <row r="399" spans="1:7" x14ac:dyDescent="0.2">
      <c r="A399" s="6"/>
      <c r="B399" s="7"/>
      <c r="C399" s="7"/>
      <c r="D399" s="7"/>
      <c r="E399" s="7"/>
      <c r="F399" s="7"/>
      <c r="G399" s="7"/>
    </row>
    <row r="400" spans="1:7" x14ac:dyDescent="0.2">
      <c r="A400" s="6"/>
      <c r="B400" s="7"/>
      <c r="C400" s="7"/>
      <c r="D400" s="7"/>
      <c r="E400" s="7"/>
      <c r="F400" s="7"/>
      <c r="G400" s="7"/>
    </row>
    <row r="401" spans="1:7" x14ac:dyDescent="0.2">
      <c r="A401" s="6"/>
      <c r="B401" s="7"/>
      <c r="C401" s="7"/>
      <c r="D401" s="7"/>
      <c r="E401" s="7"/>
      <c r="F401" s="7"/>
      <c r="G401" s="7"/>
    </row>
    <row r="402" spans="1:7" x14ac:dyDescent="0.2">
      <c r="A402" s="6"/>
      <c r="B402" s="7"/>
      <c r="C402" s="7"/>
      <c r="D402" s="7"/>
      <c r="E402" s="7"/>
      <c r="F402" s="7"/>
      <c r="G402" s="7"/>
    </row>
    <row r="403" spans="1:7" x14ac:dyDescent="0.2">
      <c r="A403" s="6"/>
      <c r="B403" s="7"/>
      <c r="C403" s="7"/>
      <c r="D403" s="7"/>
      <c r="E403" s="7"/>
      <c r="F403" s="7"/>
      <c r="G403" s="7"/>
    </row>
    <row r="404" spans="1:7" x14ac:dyDescent="0.2">
      <c r="A404" s="6"/>
      <c r="B404" s="7"/>
      <c r="C404" s="7"/>
      <c r="D404" s="7"/>
      <c r="E404" s="7"/>
      <c r="F404" s="7"/>
      <c r="G404" s="7"/>
    </row>
    <row r="405" spans="1:7" x14ac:dyDescent="0.2">
      <c r="A405" s="6"/>
      <c r="B405" s="7"/>
      <c r="C405" s="7"/>
      <c r="D405" s="7"/>
      <c r="E405" s="7"/>
      <c r="F405" s="7"/>
      <c r="G405" s="7"/>
    </row>
    <row r="406" spans="1:7" x14ac:dyDescent="0.2">
      <c r="A406" s="6"/>
      <c r="B406" s="7"/>
      <c r="C406" s="7"/>
      <c r="D406" s="7"/>
      <c r="E406" s="7"/>
      <c r="F406" s="7"/>
      <c r="G406" s="7"/>
    </row>
    <row r="407" spans="1:7" x14ac:dyDescent="0.2">
      <c r="A407" s="6"/>
      <c r="B407" s="7"/>
      <c r="C407" s="7"/>
      <c r="D407" s="7"/>
      <c r="E407" s="7"/>
      <c r="F407" s="7"/>
      <c r="G407" s="7"/>
    </row>
    <row r="408" spans="1:7" x14ac:dyDescent="0.2">
      <c r="A408" s="6"/>
      <c r="B408" s="7"/>
      <c r="C408" s="7"/>
      <c r="D408" s="7"/>
      <c r="E408" s="7"/>
      <c r="F408" s="7"/>
      <c r="G408" s="7"/>
    </row>
    <row r="409" spans="1:7" x14ac:dyDescent="0.2">
      <c r="A409" s="6"/>
      <c r="B409" s="7"/>
      <c r="C409" s="7"/>
      <c r="D409" s="7"/>
      <c r="E409" s="7"/>
      <c r="F409" s="7"/>
      <c r="G409" s="7"/>
    </row>
    <row r="410" spans="1:7" x14ac:dyDescent="0.2">
      <c r="A410" s="6"/>
      <c r="B410" s="7"/>
      <c r="C410" s="7"/>
      <c r="D410" s="7"/>
      <c r="E410" s="7"/>
      <c r="F410" s="7"/>
      <c r="G410" s="7"/>
    </row>
    <row r="411" spans="1:7" x14ac:dyDescent="0.2">
      <c r="A411" s="6"/>
      <c r="B411" s="7"/>
      <c r="C411" s="7"/>
      <c r="D411" s="7"/>
      <c r="E411" s="7"/>
      <c r="F411" s="7"/>
      <c r="G411" s="7"/>
    </row>
    <row r="412" spans="1:7" x14ac:dyDescent="0.2">
      <c r="A412" s="6"/>
      <c r="B412" s="7"/>
      <c r="C412" s="7"/>
      <c r="D412" s="7"/>
      <c r="E412" s="7"/>
      <c r="F412" s="7"/>
      <c r="G412" s="7"/>
    </row>
    <row r="413" spans="1:7" x14ac:dyDescent="0.2">
      <c r="A413" s="6"/>
      <c r="B413" s="7"/>
      <c r="C413" s="7"/>
      <c r="D413" s="7"/>
      <c r="E413" s="7"/>
      <c r="F413" s="7"/>
      <c r="G413" s="7"/>
    </row>
    <row r="414" spans="1:7" x14ac:dyDescent="0.2">
      <c r="A414" s="6"/>
      <c r="B414" s="7"/>
      <c r="C414" s="7"/>
      <c r="D414" s="7"/>
      <c r="E414" s="7"/>
      <c r="F414" s="7"/>
      <c r="G414" s="7"/>
    </row>
    <row r="415" spans="1:7" x14ac:dyDescent="0.2">
      <c r="A415" s="6"/>
      <c r="B415" s="7"/>
      <c r="C415" s="7"/>
      <c r="D415" s="7"/>
      <c r="E415" s="7"/>
      <c r="F415" s="7"/>
      <c r="G415" s="7"/>
    </row>
    <row r="416" spans="1:7" x14ac:dyDescent="0.2">
      <c r="A416" s="6"/>
      <c r="B416" s="7"/>
      <c r="C416" s="7"/>
      <c r="D416" s="7"/>
      <c r="E416" s="7"/>
      <c r="F416" s="7"/>
      <c r="G416" s="7"/>
    </row>
    <row r="417" spans="1:7" x14ac:dyDescent="0.2">
      <c r="A417" s="6"/>
      <c r="B417" s="7"/>
      <c r="C417" s="7"/>
      <c r="D417" s="7"/>
      <c r="E417" s="7"/>
      <c r="F417" s="7"/>
      <c r="G417" s="7"/>
    </row>
    <row r="418" spans="1:7" x14ac:dyDescent="0.2">
      <c r="A418" s="6"/>
      <c r="B418" s="7"/>
      <c r="C418" s="7"/>
      <c r="D418" s="7"/>
      <c r="E418" s="7"/>
      <c r="F418" s="7"/>
      <c r="G418" s="7"/>
    </row>
    <row r="419" spans="1:7" x14ac:dyDescent="0.2">
      <c r="A419" s="6"/>
      <c r="B419" s="7"/>
      <c r="C419" s="7"/>
      <c r="D419" s="7"/>
      <c r="E419" s="7"/>
      <c r="F419" s="7"/>
      <c r="G419" s="7"/>
    </row>
    <row r="420" spans="1:7" x14ac:dyDescent="0.2">
      <c r="A420" s="6"/>
      <c r="B420" s="7"/>
      <c r="C420" s="7"/>
      <c r="D420" s="7"/>
      <c r="E420" s="7"/>
      <c r="F420" s="7"/>
      <c r="G420" s="7"/>
    </row>
    <row r="421" spans="1:7" x14ac:dyDescent="0.2">
      <c r="A421" s="6"/>
      <c r="B421" s="7"/>
      <c r="C421" s="7"/>
      <c r="D421" s="7"/>
      <c r="E421" s="7"/>
      <c r="F421" s="7"/>
      <c r="G421" s="7"/>
    </row>
    <row r="422" spans="1:7" x14ac:dyDescent="0.2">
      <c r="A422" s="6"/>
      <c r="B422" s="7"/>
      <c r="C422" s="7"/>
      <c r="D422" s="7"/>
      <c r="E422" s="7"/>
      <c r="F422" s="7"/>
      <c r="G422" s="7"/>
    </row>
    <row r="423" spans="1:7" x14ac:dyDescent="0.2">
      <c r="A423" s="6"/>
      <c r="B423" s="7"/>
      <c r="C423" s="7"/>
      <c r="D423" s="7"/>
      <c r="E423" s="7"/>
      <c r="F423" s="7"/>
      <c r="G423" s="7"/>
    </row>
    <row r="424" spans="1:7" x14ac:dyDescent="0.2">
      <c r="A424" s="6"/>
      <c r="B424" s="7"/>
      <c r="C424" s="7"/>
      <c r="D424" s="7"/>
      <c r="E424" s="7"/>
      <c r="F424" s="7"/>
      <c r="G424" s="7"/>
    </row>
    <row r="425" spans="1:7" x14ac:dyDescent="0.2">
      <c r="A425" s="6"/>
      <c r="B425" s="7"/>
      <c r="C425" s="7"/>
      <c r="D425" s="7"/>
      <c r="E425" s="7"/>
      <c r="F425" s="7"/>
      <c r="G425" s="7"/>
    </row>
    <row r="426" spans="1:7" x14ac:dyDescent="0.2">
      <c r="A426" s="6"/>
      <c r="B426" s="7"/>
      <c r="C426" s="7"/>
      <c r="D426" s="7"/>
      <c r="E426" s="7"/>
      <c r="F426" s="7"/>
      <c r="G426" s="7"/>
    </row>
    <row r="427" spans="1:7" x14ac:dyDescent="0.2">
      <c r="A427" s="6"/>
      <c r="B427" s="7"/>
      <c r="C427" s="7"/>
      <c r="D427" s="7"/>
      <c r="E427" s="7"/>
      <c r="F427" s="7"/>
      <c r="G427" s="7"/>
    </row>
    <row r="428" spans="1:7" x14ac:dyDescent="0.2">
      <c r="A428" s="6"/>
      <c r="B428" s="7"/>
      <c r="C428" s="7"/>
      <c r="D428" s="7"/>
      <c r="E428" s="7"/>
      <c r="F428" s="7"/>
      <c r="G428" s="7"/>
    </row>
    <row r="429" spans="1:7" x14ac:dyDescent="0.2">
      <c r="A429" s="6"/>
      <c r="B429" s="7"/>
      <c r="C429" s="7"/>
      <c r="D429" s="7"/>
      <c r="E429" s="7"/>
      <c r="F429" s="7"/>
      <c r="G429" s="7"/>
    </row>
    <row r="430" spans="1:7" x14ac:dyDescent="0.2">
      <c r="A430" s="6"/>
      <c r="B430" s="7"/>
      <c r="C430" s="7"/>
      <c r="D430" s="7"/>
      <c r="E430" s="7"/>
      <c r="F430" s="7"/>
      <c r="G430" s="7"/>
    </row>
    <row r="431" spans="1:7" x14ac:dyDescent="0.2">
      <c r="A431" s="6"/>
      <c r="B431" s="7"/>
      <c r="C431" s="7"/>
      <c r="D431" s="7"/>
      <c r="E431" s="7"/>
      <c r="F431" s="7"/>
      <c r="G431" s="7"/>
    </row>
    <row r="432" spans="1:7" x14ac:dyDescent="0.2">
      <c r="A432" s="6"/>
      <c r="B432" s="7"/>
      <c r="C432" s="7"/>
      <c r="D432" s="7"/>
      <c r="E432" s="7"/>
      <c r="F432" s="7"/>
      <c r="G432" s="7"/>
    </row>
    <row r="433" spans="1:7" x14ac:dyDescent="0.2">
      <c r="A433" s="6"/>
      <c r="B433" s="7"/>
      <c r="C433" s="7"/>
      <c r="D433" s="7"/>
      <c r="E433" s="7"/>
      <c r="F433" s="7"/>
      <c r="G433" s="7"/>
    </row>
    <row r="434" spans="1:7" x14ac:dyDescent="0.2">
      <c r="A434" s="6"/>
      <c r="B434" s="7"/>
      <c r="C434" s="7"/>
      <c r="D434" s="7"/>
      <c r="E434" s="7"/>
      <c r="F434" s="7"/>
      <c r="G434" s="7"/>
    </row>
    <row r="435" spans="1:7" x14ac:dyDescent="0.2">
      <c r="A435" s="6"/>
      <c r="B435" s="7"/>
      <c r="C435" s="7"/>
      <c r="D435" s="7"/>
      <c r="E435" s="7"/>
      <c r="F435" s="7"/>
      <c r="G435" s="7"/>
    </row>
    <row r="436" spans="1:7" x14ac:dyDescent="0.2">
      <c r="A436" s="6"/>
      <c r="B436" s="7"/>
      <c r="C436" s="7"/>
      <c r="D436" s="7"/>
      <c r="E436" s="7"/>
      <c r="F436" s="7"/>
      <c r="G436" s="7"/>
    </row>
    <row r="437" spans="1:7" x14ac:dyDescent="0.2">
      <c r="A437" s="6"/>
      <c r="B437" s="7"/>
      <c r="C437" s="7"/>
      <c r="D437" s="7"/>
      <c r="E437" s="7"/>
      <c r="F437" s="7"/>
      <c r="G437" s="7"/>
    </row>
    <row r="438" spans="1:7" x14ac:dyDescent="0.2">
      <c r="A438" s="6"/>
      <c r="B438" s="7"/>
      <c r="C438" s="7"/>
      <c r="D438" s="7"/>
      <c r="E438" s="7"/>
      <c r="F438" s="7"/>
      <c r="G438" s="7"/>
    </row>
    <row r="439" spans="1:7" x14ac:dyDescent="0.2">
      <c r="A439" s="6"/>
      <c r="B439" s="7"/>
      <c r="C439" s="7"/>
      <c r="D439" s="7"/>
      <c r="E439" s="7"/>
      <c r="F439" s="7"/>
      <c r="G439" s="7"/>
    </row>
    <row r="440" spans="1:7" x14ac:dyDescent="0.2">
      <c r="A440" s="6"/>
      <c r="B440" s="7"/>
      <c r="C440" s="7"/>
      <c r="D440" s="7"/>
      <c r="E440" s="7"/>
      <c r="F440" s="7"/>
      <c r="G440" s="7"/>
    </row>
    <row r="441" spans="1:7" x14ac:dyDescent="0.2">
      <c r="A441" s="6"/>
      <c r="B441" s="7"/>
      <c r="C441" s="7"/>
      <c r="D441" s="7"/>
      <c r="E441" s="7"/>
      <c r="F441" s="7"/>
      <c r="G441" s="7"/>
    </row>
    <row r="442" spans="1:7" x14ac:dyDescent="0.2">
      <c r="A442" s="6"/>
      <c r="B442" s="7"/>
      <c r="C442" s="7"/>
      <c r="D442" s="7"/>
      <c r="E442" s="7"/>
      <c r="F442" s="7"/>
      <c r="G442" s="7"/>
    </row>
    <row r="443" spans="1:7" x14ac:dyDescent="0.2">
      <c r="A443" s="6"/>
      <c r="B443" s="7"/>
      <c r="C443" s="7"/>
      <c r="D443" s="7"/>
      <c r="E443" s="7"/>
      <c r="F443" s="7"/>
      <c r="G443" s="7"/>
    </row>
    <row r="444" spans="1:7" x14ac:dyDescent="0.2">
      <c r="A444" s="6"/>
      <c r="B444" s="7"/>
      <c r="C444" s="7"/>
      <c r="D444" s="7"/>
      <c r="E444" s="7"/>
      <c r="F444" s="7"/>
      <c r="G444" s="7"/>
    </row>
    <row r="445" spans="1:7" x14ac:dyDescent="0.2">
      <c r="A445" s="6"/>
      <c r="B445" s="7"/>
      <c r="C445" s="7"/>
      <c r="D445" s="7"/>
      <c r="E445" s="7"/>
      <c r="F445" s="7"/>
      <c r="G445" s="7"/>
    </row>
    <row r="446" spans="1:7" x14ac:dyDescent="0.2">
      <c r="A446" s="6"/>
      <c r="B446" s="7"/>
      <c r="C446" s="7"/>
      <c r="D446" s="7"/>
      <c r="E446" s="7"/>
      <c r="F446" s="7"/>
      <c r="G446" s="7"/>
    </row>
    <row r="447" spans="1:7" x14ac:dyDescent="0.2">
      <c r="A447" s="6"/>
      <c r="B447" s="7"/>
      <c r="C447" s="7"/>
      <c r="D447" s="7"/>
      <c r="E447" s="7"/>
      <c r="F447" s="7"/>
      <c r="G447" s="7"/>
    </row>
    <row r="448" spans="1:7" x14ac:dyDescent="0.2">
      <c r="A448" s="6"/>
      <c r="B448" s="7"/>
      <c r="C448" s="7"/>
      <c r="D448" s="7"/>
      <c r="E448" s="7"/>
      <c r="F448" s="7"/>
      <c r="G448" s="7"/>
    </row>
    <row r="449" spans="1:7" x14ac:dyDescent="0.2">
      <c r="A449" s="6"/>
      <c r="B449" s="7"/>
      <c r="C449" s="7"/>
      <c r="D449" s="7"/>
      <c r="E449" s="7"/>
      <c r="F449" s="7"/>
      <c r="G449" s="7"/>
    </row>
    <row r="450" spans="1:7" x14ac:dyDescent="0.2">
      <c r="A450" s="6"/>
      <c r="B450" s="7"/>
      <c r="C450" s="7"/>
      <c r="D450" s="7"/>
      <c r="E450" s="7"/>
      <c r="F450" s="7"/>
      <c r="G450" s="7"/>
    </row>
    <row r="451" spans="1:7" x14ac:dyDescent="0.2">
      <c r="A451" s="6"/>
      <c r="B451" s="7"/>
      <c r="C451" s="7"/>
      <c r="D451" s="7"/>
      <c r="E451" s="7"/>
      <c r="F451" s="7"/>
      <c r="G451" s="7"/>
    </row>
    <row r="452" spans="1:7" x14ac:dyDescent="0.2">
      <c r="A452" s="6"/>
      <c r="B452" s="7"/>
      <c r="C452" s="7"/>
      <c r="D452" s="7"/>
      <c r="E452" s="7"/>
      <c r="F452" s="7"/>
      <c r="G452" s="7"/>
    </row>
    <row r="453" spans="1:7" x14ac:dyDescent="0.2">
      <c r="A453" s="6"/>
      <c r="B453" s="7"/>
      <c r="C453" s="7"/>
      <c r="D453" s="7"/>
      <c r="E453" s="7"/>
      <c r="F453" s="7"/>
      <c r="G453" s="7"/>
    </row>
    <row r="454" spans="1:7" x14ac:dyDescent="0.2">
      <c r="A454" s="6"/>
      <c r="B454" s="7"/>
      <c r="C454" s="7"/>
      <c r="D454" s="7"/>
      <c r="E454" s="7"/>
      <c r="F454" s="7"/>
      <c r="G454" s="7"/>
    </row>
    <row r="455" spans="1:7" x14ac:dyDescent="0.2">
      <c r="A455" s="6"/>
      <c r="B455" s="7"/>
      <c r="C455" s="7"/>
      <c r="D455" s="7"/>
      <c r="E455" s="7"/>
      <c r="F455" s="7"/>
      <c r="G455" s="7"/>
    </row>
    <row r="456" spans="1:7" x14ac:dyDescent="0.2">
      <c r="A456" s="6"/>
      <c r="B456" s="7"/>
      <c r="C456" s="7"/>
      <c r="D456" s="7"/>
      <c r="E456" s="7"/>
      <c r="F456" s="7"/>
      <c r="G456" s="7"/>
    </row>
    <row r="457" spans="1:7" x14ac:dyDescent="0.2">
      <c r="A457" s="6"/>
      <c r="B457" s="7"/>
      <c r="C457" s="7"/>
      <c r="D457" s="7"/>
      <c r="E457" s="7"/>
      <c r="F457" s="7"/>
      <c r="G457" s="7"/>
    </row>
    <row r="458" spans="1:7" x14ac:dyDescent="0.2">
      <c r="A458" s="6"/>
      <c r="B458" s="7"/>
      <c r="C458" s="7"/>
      <c r="D458" s="7"/>
      <c r="E458" s="7"/>
      <c r="F458" s="7"/>
      <c r="G458" s="7"/>
    </row>
    <row r="459" spans="1:7" x14ac:dyDescent="0.2">
      <c r="A459" s="6"/>
      <c r="B459" s="7"/>
      <c r="C459" s="7"/>
      <c r="D459" s="7"/>
      <c r="E459" s="7"/>
      <c r="F459" s="7"/>
      <c r="G459" s="7"/>
    </row>
    <row r="460" spans="1:7" x14ac:dyDescent="0.2">
      <c r="A460" s="6"/>
      <c r="B460" s="7"/>
      <c r="C460" s="7"/>
      <c r="D460" s="7"/>
      <c r="E460" s="7"/>
      <c r="F460" s="7"/>
      <c r="G460" s="7"/>
    </row>
    <row r="461" spans="1:7" x14ac:dyDescent="0.2">
      <c r="A461" s="6"/>
      <c r="B461" s="7"/>
      <c r="C461" s="7"/>
      <c r="D461" s="7"/>
      <c r="E461" s="7"/>
      <c r="F461" s="7"/>
      <c r="G461" s="7"/>
    </row>
    <row r="462" spans="1:7" x14ac:dyDescent="0.2">
      <c r="A462" s="6"/>
      <c r="B462" s="7"/>
      <c r="C462" s="7"/>
      <c r="D462" s="7"/>
      <c r="E462" s="7"/>
      <c r="F462" s="7"/>
      <c r="G462" s="7"/>
    </row>
    <row r="463" spans="1:7" x14ac:dyDescent="0.2">
      <c r="A463" s="6"/>
      <c r="B463" s="7"/>
      <c r="C463" s="7"/>
      <c r="D463" s="7"/>
      <c r="E463" s="7"/>
      <c r="F463" s="7"/>
      <c r="G463" s="7"/>
    </row>
    <row r="464" spans="1:7" x14ac:dyDescent="0.2">
      <c r="A464" s="6"/>
      <c r="B464" s="7"/>
      <c r="C464" s="7"/>
      <c r="D464" s="7"/>
      <c r="E464" s="7"/>
      <c r="F464" s="7"/>
      <c r="G464" s="7"/>
    </row>
    <row r="465" spans="1:7" x14ac:dyDescent="0.2">
      <c r="A465" s="6"/>
      <c r="B465" s="7"/>
      <c r="C465" s="7"/>
      <c r="D465" s="7"/>
      <c r="E465" s="7"/>
      <c r="F465" s="7"/>
      <c r="G465" s="7"/>
    </row>
    <row r="466" spans="1:7" x14ac:dyDescent="0.2">
      <c r="A466" s="6"/>
      <c r="B466" s="7"/>
      <c r="C466" s="7"/>
      <c r="D466" s="7"/>
      <c r="E466" s="7"/>
      <c r="F466" s="7"/>
      <c r="G466" s="7"/>
    </row>
    <row r="467" spans="1:7" x14ac:dyDescent="0.2">
      <c r="A467" s="6"/>
      <c r="B467" s="7"/>
      <c r="C467" s="7"/>
      <c r="D467" s="7"/>
      <c r="E467" s="7"/>
      <c r="F467" s="7"/>
      <c r="G467" s="7"/>
    </row>
    <row r="468" spans="1:7" x14ac:dyDescent="0.2">
      <c r="A468" s="6"/>
      <c r="B468" s="7"/>
      <c r="C468" s="7"/>
      <c r="D468" s="7"/>
      <c r="E468" s="7"/>
      <c r="F468" s="7"/>
      <c r="G468" s="7"/>
    </row>
    <row r="469" spans="1:7" x14ac:dyDescent="0.2">
      <c r="A469" s="6"/>
      <c r="B469" s="7"/>
      <c r="C469" s="7"/>
      <c r="D469" s="7"/>
      <c r="E469" s="7"/>
      <c r="F469" s="7"/>
      <c r="G469" s="7"/>
    </row>
    <row r="470" spans="1:7" x14ac:dyDescent="0.2">
      <c r="A470" s="6"/>
      <c r="B470" s="7"/>
      <c r="C470" s="7"/>
      <c r="D470" s="7"/>
      <c r="E470" s="7"/>
      <c r="F470" s="7"/>
      <c r="G470" s="7"/>
    </row>
    <row r="471" spans="1:7" x14ac:dyDescent="0.2">
      <c r="A471" s="6"/>
      <c r="B471" s="7"/>
      <c r="C471" s="7"/>
      <c r="D471" s="7"/>
      <c r="E471" s="7"/>
      <c r="F471" s="7"/>
      <c r="G471" s="7"/>
    </row>
    <row r="472" spans="1:7" x14ac:dyDescent="0.2">
      <c r="A472" s="6"/>
      <c r="B472" s="7"/>
      <c r="C472" s="7"/>
      <c r="D472" s="7"/>
      <c r="E472" s="7"/>
      <c r="F472" s="7"/>
      <c r="G472" s="7"/>
    </row>
    <row r="473" spans="1:7" x14ac:dyDescent="0.2">
      <c r="A473" s="6"/>
      <c r="B473" s="7"/>
      <c r="C473" s="7"/>
      <c r="D473" s="7"/>
      <c r="E473" s="7"/>
      <c r="F473" s="7"/>
      <c r="G473" s="7"/>
    </row>
    <row r="474" spans="1:7" x14ac:dyDescent="0.2">
      <c r="A474" s="6"/>
      <c r="B474" s="7"/>
      <c r="C474" s="7"/>
      <c r="D474" s="7"/>
      <c r="E474" s="7"/>
      <c r="F474" s="7"/>
      <c r="G474" s="7"/>
    </row>
    <row r="475" spans="1:7" x14ac:dyDescent="0.2">
      <c r="A475" s="6"/>
      <c r="B475" s="7"/>
      <c r="C475" s="7"/>
      <c r="D475" s="7"/>
      <c r="E475" s="7"/>
      <c r="F475" s="7"/>
      <c r="G475" s="7"/>
    </row>
    <row r="476" spans="1:7" x14ac:dyDescent="0.2">
      <c r="A476" s="6"/>
      <c r="B476" s="7"/>
      <c r="C476" s="7"/>
      <c r="D476" s="7"/>
      <c r="E476" s="7"/>
      <c r="F476" s="7"/>
      <c r="G476" s="7"/>
    </row>
    <row r="477" spans="1:7" x14ac:dyDescent="0.2">
      <c r="A477" s="6"/>
      <c r="B477" s="7"/>
      <c r="C477" s="7"/>
      <c r="D477" s="7"/>
      <c r="E477" s="7"/>
      <c r="F477" s="7"/>
      <c r="G477" s="7"/>
    </row>
    <row r="478" spans="1:7" x14ac:dyDescent="0.2">
      <c r="A478" s="6"/>
      <c r="B478" s="7"/>
      <c r="C478" s="7"/>
      <c r="D478" s="7"/>
      <c r="E478" s="7"/>
      <c r="F478" s="7"/>
      <c r="G478" s="7"/>
    </row>
    <row r="479" spans="1:7" x14ac:dyDescent="0.2">
      <c r="A479" s="6"/>
      <c r="B479" s="7"/>
      <c r="C479" s="7"/>
      <c r="D479" s="7"/>
      <c r="E479" s="7"/>
      <c r="F479" s="7"/>
      <c r="G479" s="7"/>
    </row>
    <row r="480" spans="1:7" x14ac:dyDescent="0.2">
      <c r="A480" s="6"/>
      <c r="B480" s="7"/>
      <c r="C480" s="7"/>
      <c r="D480" s="7"/>
      <c r="E480" s="7"/>
      <c r="F480" s="7"/>
      <c r="G480" s="7"/>
    </row>
    <row r="481" spans="1:7" x14ac:dyDescent="0.2">
      <c r="A481" s="6"/>
      <c r="B481" s="7"/>
      <c r="C481" s="7"/>
      <c r="D481" s="7"/>
      <c r="E481" s="7"/>
      <c r="F481" s="7"/>
      <c r="G481" s="7"/>
    </row>
    <row r="482" spans="1:7" x14ac:dyDescent="0.2">
      <c r="A482" s="6"/>
      <c r="B482" s="7"/>
      <c r="C482" s="7"/>
      <c r="D482" s="7"/>
      <c r="E482" s="7"/>
      <c r="F482" s="7"/>
      <c r="G482" s="7"/>
    </row>
    <row r="483" spans="1:7" x14ac:dyDescent="0.2">
      <c r="A483" s="6"/>
      <c r="B483" s="7"/>
      <c r="C483" s="7"/>
      <c r="D483" s="7"/>
      <c r="E483" s="7"/>
      <c r="F483" s="7"/>
      <c r="G483" s="7"/>
    </row>
    <row r="484" spans="1:7" x14ac:dyDescent="0.2">
      <c r="A484" s="6"/>
      <c r="B484" s="7"/>
      <c r="C484" s="7"/>
      <c r="D484" s="7"/>
      <c r="E484" s="7"/>
      <c r="F484" s="7"/>
      <c r="G484" s="7"/>
    </row>
    <row r="485" spans="1:7" x14ac:dyDescent="0.2">
      <c r="A485" s="6"/>
      <c r="B485" s="7"/>
      <c r="C485" s="7"/>
      <c r="D485" s="7"/>
      <c r="E485" s="7"/>
      <c r="F485" s="7"/>
      <c r="G485" s="7"/>
    </row>
    <row r="486" spans="1:7" x14ac:dyDescent="0.2">
      <c r="A486" s="6"/>
      <c r="B486" s="7"/>
      <c r="C486" s="7"/>
      <c r="D486" s="7"/>
      <c r="E486" s="7"/>
      <c r="F486" s="7"/>
      <c r="G486" s="7"/>
    </row>
    <row r="487" spans="1:7" x14ac:dyDescent="0.2">
      <c r="A487" s="6"/>
      <c r="B487" s="7"/>
      <c r="C487" s="7"/>
      <c r="D487" s="7"/>
      <c r="E487" s="7"/>
      <c r="F487" s="7"/>
      <c r="G487" s="7"/>
    </row>
    <row r="488" spans="1:7" x14ac:dyDescent="0.2">
      <c r="A488" s="6"/>
      <c r="B488" s="7"/>
      <c r="C488" s="7"/>
      <c r="D488" s="7"/>
      <c r="E488" s="7"/>
      <c r="F488" s="7"/>
      <c r="G488" s="7"/>
    </row>
    <row r="489" spans="1:7" x14ac:dyDescent="0.2">
      <c r="A489" s="6"/>
      <c r="B489" s="7"/>
      <c r="C489" s="7"/>
      <c r="D489" s="7"/>
      <c r="E489" s="7"/>
      <c r="F489" s="7"/>
      <c r="G489" s="7"/>
    </row>
    <row r="490" spans="1:7" x14ac:dyDescent="0.2">
      <c r="A490" s="6"/>
      <c r="B490" s="7"/>
      <c r="C490" s="7"/>
      <c r="D490" s="7"/>
      <c r="E490" s="7"/>
      <c r="F490" s="7"/>
      <c r="G490" s="7"/>
    </row>
    <row r="491" spans="1:7" x14ac:dyDescent="0.2">
      <c r="A491" s="6"/>
      <c r="B491" s="7"/>
      <c r="C491" s="7"/>
      <c r="D491" s="7"/>
      <c r="E491" s="7"/>
      <c r="F491" s="7"/>
      <c r="G491" s="7"/>
    </row>
    <row r="492" spans="1:7" x14ac:dyDescent="0.2">
      <c r="A492" s="6"/>
      <c r="B492" s="7"/>
      <c r="C492" s="7"/>
      <c r="D492" s="7"/>
      <c r="E492" s="7"/>
      <c r="F492" s="7"/>
      <c r="G492" s="7"/>
    </row>
    <row r="493" spans="1:7" x14ac:dyDescent="0.2">
      <c r="A493" s="6"/>
      <c r="B493" s="7"/>
      <c r="C493" s="7"/>
      <c r="D493" s="7"/>
      <c r="E493" s="7"/>
      <c r="F493" s="7"/>
      <c r="G493" s="7"/>
    </row>
    <row r="494" spans="1:7" x14ac:dyDescent="0.2">
      <c r="A494" s="6"/>
      <c r="B494" s="7"/>
      <c r="C494" s="7"/>
      <c r="D494" s="7"/>
      <c r="E494" s="7"/>
      <c r="F494" s="7"/>
      <c r="G494" s="7"/>
    </row>
    <row r="495" spans="1:7" x14ac:dyDescent="0.2">
      <c r="A495" s="6"/>
      <c r="B495" s="7"/>
      <c r="C495" s="7"/>
      <c r="D495" s="7"/>
      <c r="E495" s="7"/>
      <c r="F495" s="7"/>
      <c r="G495" s="7"/>
    </row>
    <row r="496" spans="1:7" x14ac:dyDescent="0.2">
      <c r="A496" s="6"/>
      <c r="B496" s="7"/>
      <c r="C496" s="7"/>
      <c r="D496" s="7"/>
      <c r="E496" s="7"/>
      <c r="F496" s="7"/>
      <c r="G496" s="7"/>
    </row>
    <row r="497" spans="1:7" x14ac:dyDescent="0.2">
      <c r="A497" s="6"/>
      <c r="B497" s="7"/>
      <c r="C497" s="7"/>
      <c r="D497" s="7"/>
      <c r="E497" s="7"/>
      <c r="F497" s="7"/>
      <c r="G497" s="7"/>
    </row>
    <row r="498" spans="1:7" x14ac:dyDescent="0.2">
      <c r="A498" s="6"/>
      <c r="B498" s="7"/>
      <c r="C498" s="7"/>
      <c r="D498" s="7"/>
      <c r="E498" s="7"/>
      <c r="F498" s="7"/>
      <c r="G498" s="7"/>
    </row>
    <row r="499" spans="1:7" x14ac:dyDescent="0.2">
      <c r="A499" s="6"/>
      <c r="B499" s="7"/>
      <c r="C499" s="7"/>
      <c r="D499" s="7"/>
      <c r="E499" s="7"/>
      <c r="F499" s="7"/>
      <c r="G499" s="7"/>
    </row>
    <row r="500" spans="1:7" x14ac:dyDescent="0.2">
      <c r="A500" s="6"/>
      <c r="B500" s="7"/>
      <c r="C500" s="7"/>
      <c r="D500" s="7"/>
      <c r="E500" s="7"/>
      <c r="F500" s="7"/>
      <c r="G500" s="7"/>
    </row>
    <row r="501" spans="1:7" x14ac:dyDescent="0.2">
      <c r="A501" s="6"/>
      <c r="B501" s="7"/>
      <c r="C501" s="7"/>
      <c r="D501" s="7"/>
      <c r="E501" s="7"/>
      <c r="F501" s="7"/>
      <c r="G501" s="7"/>
    </row>
    <row r="502" spans="1:7" x14ac:dyDescent="0.2">
      <c r="A502" s="6"/>
      <c r="B502" s="7"/>
      <c r="C502" s="7"/>
      <c r="D502" s="7"/>
      <c r="E502" s="7"/>
      <c r="F502" s="7"/>
      <c r="G502" s="7"/>
    </row>
    <row r="503" spans="1:7" x14ac:dyDescent="0.2">
      <c r="A503" s="6"/>
      <c r="B503" s="7"/>
      <c r="C503" s="7"/>
      <c r="D503" s="7"/>
      <c r="E503" s="7"/>
      <c r="F503" s="7"/>
      <c r="G503" s="7"/>
    </row>
    <row r="504" spans="1:7" x14ac:dyDescent="0.2">
      <c r="A504" s="6"/>
      <c r="B504" s="7"/>
      <c r="C504" s="7"/>
      <c r="D504" s="7"/>
      <c r="E504" s="7"/>
      <c r="F504" s="7"/>
      <c r="G504" s="7"/>
    </row>
    <row r="505" spans="1:7" x14ac:dyDescent="0.2">
      <c r="A505" s="6"/>
      <c r="B505" s="7"/>
      <c r="C505" s="7"/>
      <c r="D505" s="7"/>
      <c r="E505" s="7"/>
      <c r="F505" s="7"/>
      <c r="G505" s="7"/>
    </row>
    <row r="506" spans="1:7" x14ac:dyDescent="0.2">
      <c r="A506" s="6"/>
      <c r="B506" s="7"/>
      <c r="C506" s="7"/>
      <c r="D506" s="7"/>
      <c r="E506" s="7"/>
      <c r="F506" s="7"/>
      <c r="G506" s="7"/>
    </row>
    <row r="507" spans="1:7" x14ac:dyDescent="0.2">
      <c r="A507" s="6"/>
      <c r="B507" s="7"/>
      <c r="C507" s="7"/>
      <c r="D507" s="7"/>
      <c r="E507" s="7"/>
      <c r="F507" s="7"/>
      <c r="G507" s="7"/>
    </row>
    <row r="508" spans="1:7" x14ac:dyDescent="0.2">
      <c r="A508" s="6"/>
      <c r="B508" s="7"/>
      <c r="C508" s="7"/>
      <c r="D508" s="7"/>
      <c r="E508" s="7"/>
      <c r="F508" s="7"/>
      <c r="G508" s="7"/>
    </row>
    <row r="509" spans="1:7" x14ac:dyDescent="0.2">
      <c r="A509" s="6"/>
      <c r="B509" s="7"/>
      <c r="C509" s="7"/>
      <c r="D509" s="7"/>
      <c r="E509" s="7"/>
      <c r="F509" s="7"/>
      <c r="G509" s="7"/>
    </row>
    <row r="510" spans="1:7" x14ac:dyDescent="0.2">
      <c r="A510" s="6"/>
      <c r="B510" s="7"/>
      <c r="C510" s="7"/>
      <c r="D510" s="7"/>
      <c r="E510" s="7"/>
      <c r="F510" s="7"/>
      <c r="G510" s="7"/>
    </row>
    <row r="511" spans="1:7" x14ac:dyDescent="0.2">
      <c r="A511" s="6"/>
      <c r="B511" s="7"/>
      <c r="C511" s="7"/>
      <c r="D511" s="7"/>
      <c r="E511" s="7"/>
      <c r="F511" s="7"/>
      <c r="G511" s="7"/>
    </row>
    <row r="512" spans="1:7" x14ac:dyDescent="0.2">
      <c r="A512" s="6"/>
      <c r="B512" s="7"/>
      <c r="C512" s="7"/>
      <c r="D512" s="7"/>
      <c r="E512" s="7"/>
      <c r="F512" s="7"/>
      <c r="G512" s="7"/>
    </row>
    <row r="513" spans="1:7" x14ac:dyDescent="0.2">
      <c r="A513" s="6"/>
      <c r="B513" s="7"/>
      <c r="C513" s="7"/>
      <c r="D513" s="7"/>
      <c r="E513" s="7"/>
      <c r="F513" s="7"/>
      <c r="G513" s="7"/>
    </row>
    <row r="514" spans="1:7" x14ac:dyDescent="0.2">
      <c r="A514" s="6"/>
      <c r="B514" s="7"/>
      <c r="C514" s="7"/>
      <c r="D514" s="7"/>
      <c r="E514" s="7"/>
      <c r="F514" s="7"/>
      <c r="G514" s="7"/>
    </row>
    <row r="515" spans="1:7" x14ac:dyDescent="0.2">
      <c r="A515" s="6"/>
      <c r="B515" s="7"/>
      <c r="C515" s="7"/>
      <c r="D515" s="7"/>
      <c r="E515" s="7"/>
      <c r="F515" s="7"/>
      <c r="G515" s="7"/>
    </row>
    <row r="516" spans="1:7" x14ac:dyDescent="0.2">
      <c r="A516" s="6"/>
      <c r="B516" s="7"/>
      <c r="C516" s="7"/>
      <c r="D516" s="7"/>
      <c r="E516" s="7"/>
      <c r="F516" s="7"/>
      <c r="G516" s="7"/>
    </row>
    <row r="517" spans="1:7" x14ac:dyDescent="0.2">
      <c r="A517" s="6"/>
      <c r="B517" s="7"/>
      <c r="C517" s="7"/>
      <c r="D517" s="7"/>
      <c r="E517" s="7"/>
      <c r="F517" s="7"/>
      <c r="G517" s="7"/>
    </row>
    <row r="518" spans="1:7" x14ac:dyDescent="0.2">
      <c r="A518" s="6"/>
      <c r="B518" s="7"/>
      <c r="C518" s="7"/>
      <c r="D518" s="7"/>
      <c r="E518" s="7"/>
      <c r="F518" s="7"/>
      <c r="G518" s="7"/>
    </row>
    <row r="519" spans="1:7" x14ac:dyDescent="0.2">
      <c r="A519" s="6"/>
      <c r="B519" s="7"/>
      <c r="C519" s="7"/>
      <c r="D519" s="7"/>
      <c r="E519" s="7"/>
      <c r="F519" s="7"/>
      <c r="G519" s="7"/>
    </row>
    <row r="520" spans="1:7" x14ac:dyDescent="0.2">
      <c r="A520" s="6"/>
      <c r="B520" s="7"/>
      <c r="C520" s="7"/>
      <c r="D520" s="7"/>
      <c r="E520" s="7"/>
      <c r="F520" s="7"/>
      <c r="G520" s="7"/>
    </row>
    <row r="521" spans="1:7" x14ac:dyDescent="0.2">
      <c r="A521" s="6"/>
      <c r="B521" s="7"/>
      <c r="C521" s="7"/>
      <c r="D521" s="7"/>
      <c r="E521" s="7"/>
      <c r="F521" s="7"/>
      <c r="G521" s="7"/>
    </row>
    <row r="522" spans="1:7" x14ac:dyDescent="0.2">
      <c r="A522" s="6"/>
      <c r="B522" s="7"/>
      <c r="C522" s="7"/>
      <c r="D522" s="7"/>
      <c r="E522" s="7"/>
      <c r="F522" s="7"/>
      <c r="G522" s="7"/>
    </row>
    <row r="523" spans="1:7" x14ac:dyDescent="0.2">
      <c r="A523" s="6"/>
      <c r="B523" s="7"/>
      <c r="C523" s="7"/>
      <c r="D523" s="7"/>
      <c r="E523" s="7"/>
      <c r="F523" s="7"/>
      <c r="G523" s="7"/>
    </row>
    <row r="524" spans="1:7" x14ac:dyDescent="0.2">
      <c r="A524" s="6"/>
      <c r="B524" s="7"/>
      <c r="C524" s="7"/>
      <c r="D524" s="7"/>
      <c r="E524" s="7"/>
      <c r="F524" s="7"/>
      <c r="G524" s="7"/>
    </row>
    <row r="525" spans="1:7" x14ac:dyDescent="0.2">
      <c r="A525" s="6"/>
      <c r="B525" s="7"/>
      <c r="C525" s="7"/>
      <c r="D525" s="7"/>
      <c r="E525" s="7"/>
      <c r="F525" s="7"/>
      <c r="G525" s="7"/>
    </row>
    <row r="526" spans="1:7" x14ac:dyDescent="0.2">
      <c r="A526" s="6"/>
      <c r="B526" s="7"/>
      <c r="C526" s="7"/>
      <c r="D526" s="7"/>
      <c r="E526" s="7"/>
      <c r="F526" s="7"/>
      <c r="G526" s="7"/>
    </row>
    <row r="527" spans="1:7" x14ac:dyDescent="0.2">
      <c r="A527" s="6"/>
      <c r="B527" s="7"/>
      <c r="C527" s="7"/>
      <c r="D527" s="7"/>
      <c r="E527" s="7"/>
      <c r="F527" s="7"/>
      <c r="G527" s="7"/>
    </row>
    <row r="528" spans="1:7" x14ac:dyDescent="0.2">
      <c r="A528" s="6"/>
      <c r="B528" s="7"/>
      <c r="C528" s="7"/>
      <c r="D528" s="7"/>
      <c r="E528" s="7"/>
      <c r="F528" s="7"/>
      <c r="G528" s="7"/>
    </row>
    <row r="529" spans="1:7" x14ac:dyDescent="0.2">
      <c r="A529" s="6"/>
      <c r="B529" s="7"/>
      <c r="C529" s="7"/>
      <c r="D529" s="7"/>
      <c r="E529" s="7"/>
      <c r="F529" s="7"/>
      <c r="G529" s="7"/>
    </row>
    <row r="530" spans="1:7" x14ac:dyDescent="0.2">
      <c r="A530" s="6"/>
      <c r="B530" s="7"/>
      <c r="C530" s="7"/>
      <c r="D530" s="7"/>
      <c r="E530" s="7"/>
      <c r="F530" s="7"/>
      <c r="G530" s="7"/>
    </row>
    <row r="531" spans="1:7" x14ac:dyDescent="0.2">
      <c r="A531" s="6"/>
      <c r="B531" s="7"/>
      <c r="C531" s="7"/>
      <c r="D531" s="7"/>
      <c r="E531" s="7"/>
      <c r="F531" s="7"/>
      <c r="G531" s="7"/>
    </row>
    <row r="532" spans="1:7" x14ac:dyDescent="0.2">
      <c r="A532" s="6"/>
      <c r="B532" s="7"/>
      <c r="C532" s="7"/>
      <c r="D532" s="7"/>
      <c r="E532" s="7"/>
      <c r="F532" s="7"/>
      <c r="G532" s="7"/>
    </row>
    <row r="533" spans="1:7" x14ac:dyDescent="0.2">
      <c r="A533" s="6"/>
      <c r="B533" s="7"/>
      <c r="C533" s="7"/>
      <c r="D533" s="7"/>
      <c r="E533" s="7"/>
      <c r="F533" s="7"/>
      <c r="G533" s="7"/>
    </row>
    <row r="534" spans="1:7" x14ac:dyDescent="0.2">
      <c r="A534" s="6"/>
      <c r="B534" s="7"/>
      <c r="C534" s="7"/>
      <c r="D534" s="7"/>
      <c r="E534" s="7"/>
      <c r="F534" s="7"/>
      <c r="G534" s="7"/>
    </row>
    <row r="535" spans="1:7" x14ac:dyDescent="0.2">
      <c r="A535" s="6"/>
      <c r="B535" s="7"/>
      <c r="C535" s="7"/>
      <c r="D535" s="7"/>
      <c r="E535" s="7"/>
      <c r="F535" s="7"/>
      <c r="G535" s="7"/>
    </row>
    <row r="536" spans="1:7" x14ac:dyDescent="0.2">
      <c r="A536" s="6"/>
      <c r="B536" s="7"/>
      <c r="C536" s="7"/>
      <c r="D536" s="7"/>
      <c r="E536" s="7"/>
      <c r="F536" s="7"/>
      <c r="G536" s="7"/>
    </row>
    <row r="537" spans="1:7" x14ac:dyDescent="0.2">
      <c r="A537" s="6"/>
      <c r="B537" s="7"/>
      <c r="C537" s="7"/>
      <c r="D537" s="7"/>
      <c r="E537" s="7"/>
      <c r="F537" s="7"/>
      <c r="G537" s="7"/>
    </row>
    <row r="538" spans="1:7" x14ac:dyDescent="0.2">
      <c r="A538" s="6"/>
      <c r="B538" s="7"/>
      <c r="C538" s="7"/>
      <c r="D538" s="7"/>
      <c r="E538" s="7"/>
      <c r="F538" s="7"/>
      <c r="G538" s="7"/>
    </row>
    <row r="539" spans="1:7" x14ac:dyDescent="0.2">
      <c r="A539" s="6"/>
      <c r="B539" s="7"/>
      <c r="C539" s="7"/>
      <c r="D539" s="7"/>
      <c r="E539" s="7"/>
      <c r="F539" s="7"/>
      <c r="G539" s="7"/>
    </row>
    <row r="540" spans="1:7" x14ac:dyDescent="0.2">
      <c r="A540" s="6"/>
      <c r="B540" s="7"/>
      <c r="C540" s="7"/>
      <c r="D540" s="7"/>
      <c r="E540" s="7"/>
      <c r="F540" s="7"/>
      <c r="G540" s="7"/>
    </row>
    <row r="541" spans="1:7" x14ac:dyDescent="0.2">
      <c r="A541" s="6"/>
      <c r="B541" s="7"/>
      <c r="C541" s="7"/>
      <c r="D541" s="7"/>
      <c r="E541" s="7"/>
      <c r="F541" s="7"/>
      <c r="G541" s="7"/>
    </row>
    <row r="542" spans="1:7" x14ac:dyDescent="0.2">
      <c r="A542" s="6"/>
      <c r="B542" s="7"/>
      <c r="C542" s="7"/>
      <c r="D542" s="7"/>
      <c r="E542" s="7"/>
      <c r="F542" s="7"/>
      <c r="G542" s="7"/>
    </row>
    <row r="543" spans="1:7" x14ac:dyDescent="0.2">
      <c r="A543" s="6"/>
      <c r="B543" s="7"/>
      <c r="C543" s="7"/>
      <c r="D543" s="7"/>
      <c r="E543" s="7"/>
      <c r="F543" s="7"/>
      <c r="G543" s="7"/>
    </row>
    <row r="544" spans="1:7" x14ac:dyDescent="0.2">
      <c r="A544" s="6"/>
      <c r="B544" s="7"/>
      <c r="C544" s="7"/>
      <c r="D544" s="7"/>
      <c r="E544" s="7"/>
      <c r="F544" s="7"/>
      <c r="G544" s="7"/>
    </row>
    <row r="545" spans="1:7" x14ac:dyDescent="0.2">
      <c r="A545" s="6"/>
      <c r="B545" s="7"/>
      <c r="C545" s="7"/>
      <c r="D545" s="7"/>
      <c r="E545" s="7"/>
      <c r="F545" s="7"/>
      <c r="G545" s="7"/>
    </row>
    <row r="546" spans="1:7" x14ac:dyDescent="0.2">
      <c r="A546" s="6"/>
      <c r="B546" s="7"/>
      <c r="C546" s="7"/>
      <c r="D546" s="7"/>
      <c r="E546" s="7"/>
      <c r="F546" s="7"/>
      <c r="G546" s="7"/>
    </row>
    <row r="547" spans="1:7" x14ac:dyDescent="0.2">
      <c r="A547" s="6"/>
      <c r="B547" s="7"/>
      <c r="C547" s="7"/>
      <c r="D547" s="7"/>
      <c r="E547" s="7"/>
      <c r="F547" s="7"/>
      <c r="G547" s="7"/>
    </row>
    <row r="548" spans="1:7" x14ac:dyDescent="0.2">
      <c r="A548" s="6"/>
      <c r="B548" s="7"/>
      <c r="C548" s="7"/>
      <c r="D548" s="7"/>
      <c r="E548" s="7"/>
      <c r="F548" s="7"/>
      <c r="G548" s="7"/>
    </row>
    <row r="549" spans="1:7" x14ac:dyDescent="0.2">
      <c r="A549" s="6"/>
      <c r="B549" s="7"/>
      <c r="C549" s="7"/>
      <c r="D549" s="7"/>
      <c r="E549" s="7"/>
      <c r="F549" s="7"/>
      <c r="G549" s="7"/>
    </row>
    <row r="550" spans="1:7" x14ac:dyDescent="0.2">
      <c r="A550" s="6"/>
      <c r="B550" s="7"/>
      <c r="C550" s="7"/>
      <c r="D550" s="7"/>
      <c r="E550" s="7"/>
      <c r="F550" s="7"/>
      <c r="G550" s="7"/>
    </row>
    <row r="551" spans="1:7" x14ac:dyDescent="0.2">
      <c r="A551" s="6"/>
      <c r="B551" s="7"/>
      <c r="C551" s="7"/>
      <c r="D551" s="7"/>
      <c r="E551" s="7"/>
      <c r="F551" s="7"/>
      <c r="G551" s="7"/>
    </row>
    <row r="552" spans="1:7" x14ac:dyDescent="0.2">
      <c r="A552" s="6"/>
      <c r="B552" s="7"/>
      <c r="C552" s="7"/>
      <c r="D552" s="7"/>
      <c r="E552" s="7"/>
      <c r="F552" s="7"/>
      <c r="G552" s="7"/>
    </row>
    <row r="553" spans="1:7" x14ac:dyDescent="0.2">
      <c r="A553" s="6"/>
      <c r="B553" s="7"/>
      <c r="C553" s="7"/>
      <c r="D553" s="7"/>
      <c r="E553" s="7"/>
      <c r="F553" s="7"/>
      <c r="G553" s="7"/>
    </row>
    <row r="554" spans="1:7" x14ac:dyDescent="0.2">
      <c r="A554" s="6"/>
      <c r="B554" s="7"/>
      <c r="C554" s="7"/>
      <c r="D554" s="7"/>
      <c r="E554" s="7"/>
      <c r="F554" s="7"/>
      <c r="G554" s="7"/>
    </row>
    <row r="555" spans="1:7" x14ac:dyDescent="0.2">
      <c r="A555" s="6"/>
      <c r="B555" s="7"/>
      <c r="C555" s="7"/>
      <c r="D555" s="7"/>
      <c r="E555" s="7"/>
      <c r="F555" s="7"/>
      <c r="G555" s="7"/>
    </row>
    <row r="556" spans="1:7" x14ac:dyDescent="0.2">
      <c r="A556" s="6"/>
      <c r="B556" s="7"/>
      <c r="C556" s="7"/>
      <c r="D556" s="7"/>
      <c r="E556" s="7"/>
      <c r="F556" s="7"/>
      <c r="G556" s="7"/>
    </row>
    <row r="557" spans="1:7" x14ac:dyDescent="0.2">
      <c r="A557" s="6"/>
      <c r="B557" s="7"/>
      <c r="C557" s="7"/>
      <c r="D557" s="7"/>
      <c r="E557" s="7"/>
      <c r="F557" s="7"/>
      <c r="G557" s="7"/>
    </row>
    <row r="558" spans="1:7" x14ac:dyDescent="0.2">
      <c r="A558" s="6"/>
      <c r="B558" s="7"/>
      <c r="C558" s="7"/>
      <c r="D558" s="7"/>
      <c r="E558" s="7"/>
      <c r="F558" s="7"/>
      <c r="G558" s="7"/>
    </row>
    <row r="559" spans="1:7" x14ac:dyDescent="0.2">
      <c r="A559" s="6"/>
      <c r="B559" s="7"/>
      <c r="C559" s="7"/>
      <c r="D559" s="7"/>
      <c r="E559" s="7"/>
      <c r="F559" s="7"/>
      <c r="G559" s="7"/>
    </row>
    <row r="560" spans="1:7" x14ac:dyDescent="0.2">
      <c r="A560" s="6"/>
      <c r="B560" s="7"/>
      <c r="C560" s="7"/>
      <c r="D560" s="7"/>
      <c r="E560" s="7"/>
      <c r="F560" s="7"/>
      <c r="G560" s="7"/>
    </row>
    <row r="561" spans="1:7" x14ac:dyDescent="0.2">
      <c r="A561" s="6"/>
      <c r="B561" s="7"/>
      <c r="C561" s="7"/>
      <c r="D561" s="7"/>
      <c r="E561" s="7"/>
      <c r="F561" s="7"/>
      <c r="G561" s="7"/>
    </row>
    <row r="562" spans="1:7" x14ac:dyDescent="0.2">
      <c r="A562" s="6"/>
      <c r="B562" s="7"/>
      <c r="C562" s="7"/>
      <c r="D562" s="7"/>
      <c r="E562" s="7"/>
      <c r="F562" s="7"/>
      <c r="G562" s="7"/>
    </row>
    <row r="563" spans="1:7" x14ac:dyDescent="0.2">
      <c r="A563" s="6"/>
      <c r="B563" s="7"/>
      <c r="C563" s="7"/>
      <c r="D563" s="7"/>
      <c r="E563" s="7"/>
      <c r="F563" s="7"/>
      <c r="G563" s="7"/>
    </row>
    <row r="564" spans="1:7" x14ac:dyDescent="0.2">
      <c r="A564" s="6"/>
      <c r="B564" s="7"/>
      <c r="C564" s="7"/>
      <c r="D564" s="7"/>
      <c r="E564" s="7"/>
      <c r="F564" s="7"/>
      <c r="G564" s="7"/>
    </row>
    <row r="565" spans="1:7" x14ac:dyDescent="0.2">
      <c r="A565" s="6"/>
      <c r="B565" s="7"/>
      <c r="C565" s="7"/>
      <c r="D565" s="7"/>
      <c r="E565" s="7"/>
      <c r="F565" s="7"/>
      <c r="G565" s="7"/>
    </row>
    <row r="566" spans="1:7" x14ac:dyDescent="0.2">
      <c r="A566" s="6"/>
      <c r="B566" s="7"/>
      <c r="C566" s="7"/>
      <c r="D566" s="7"/>
      <c r="E566" s="7"/>
      <c r="F566" s="7"/>
      <c r="G566" s="7"/>
    </row>
    <row r="567" spans="1:7" x14ac:dyDescent="0.2">
      <c r="A567" s="6"/>
      <c r="B567" s="7"/>
      <c r="C567" s="7"/>
      <c r="D567" s="7"/>
      <c r="E567" s="7"/>
      <c r="F567" s="7"/>
      <c r="G567" s="7"/>
    </row>
    <row r="568" spans="1:7" x14ac:dyDescent="0.2">
      <c r="A568" s="6"/>
      <c r="B568" s="7"/>
      <c r="C568" s="7"/>
      <c r="D568" s="7"/>
      <c r="E568" s="7"/>
      <c r="F568" s="7"/>
      <c r="G568" s="7"/>
    </row>
    <row r="569" spans="1:7" x14ac:dyDescent="0.2">
      <c r="A569" s="6"/>
      <c r="B569" s="7"/>
      <c r="C569" s="7"/>
      <c r="D569" s="7"/>
      <c r="E569" s="7"/>
      <c r="F569" s="7"/>
      <c r="G569" s="7"/>
    </row>
    <row r="570" spans="1:7" x14ac:dyDescent="0.2">
      <c r="A570" s="6"/>
      <c r="B570" s="7"/>
      <c r="C570" s="7"/>
      <c r="D570" s="7"/>
      <c r="E570" s="7"/>
      <c r="F570" s="7"/>
      <c r="G570" s="7"/>
    </row>
    <row r="571" spans="1:7" x14ac:dyDescent="0.2">
      <c r="A571" s="6"/>
      <c r="B571" s="7"/>
      <c r="C571" s="7"/>
      <c r="D571" s="7"/>
      <c r="E571" s="7"/>
      <c r="F571" s="7"/>
      <c r="G571" s="7"/>
    </row>
    <row r="572" spans="1:7" x14ac:dyDescent="0.2">
      <c r="A572" s="6"/>
      <c r="B572" s="7"/>
      <c r="C572" s="7"/>
      <c r="D572" s="7"/>
      <c r="E572" s="7"/>
      <c r="F572" s="7"/>
      <c r="G572" s="7"/>
    </row>
    <row r="573" spans="1:7" x14ac:dyDescent="0.2">
      <c r="A573" s="6"/>
      <c r="B573" s="7"/>
      <c r="C573" s="7"/>
      <c r="D573" s="7"/>
      <c r="E573" s="7"/>
      <c r="F573" s="7"/>
      <c r="G573" s="7"/>
    </row>
    <row r="574" spans="1:7" x14ac:dyDescent="0.2">
      <c r="A574" s="6"/>
      <c r="B574" s="7"/>
      <c r="C574" s="7"/>
      <c r="D574" s="7"/>
      <c r="E574" s="7"/>
      <c r="F574" s="7"/>
      <c r="G574" s="7"/>
    </row>
    <row r="575" spans="1:7" x14ac:dyDescent="0.2">
      <c r="A575" s="6"/>
      <c r="B575" s="7"/>
      <c r="C575" s="7"/>
      <c r="D575" s="7"/>
      <c r="E575" s="7"/>
      <c r="F575" s="7"/>
      <c r="G575" s="7"/>
    </row>
    <row r="576" spans="1:7" x14ac:dyDescent="0.2">
      <c r="A576" s="6"/>
      <c r="B576" s="7"/>
      <c r="C576" s="7"/>
      <c r="D576" s="7"/>
      <c r="E576" s="7"/>
      <c r="F576" s="7"/>
      <c r="G576" s="7"/>
    </row>
    <row r="577" spans="1:7" x14ac:dyDescent="0.2">
      <c r="A577" s="6"/>
      <c r="B577" s="7"/>
      <c r="C577" s="7"/>
      <c r="D577" s="7"/>
      <c r="E577" s="7"/>
      <c r="F577" s="7"/>
      <c r="G577" s="7"/>
    </row>
    <row r="578" spans="1:7" x14ac:dyDescent="0.2">
      <c r="A578" s="6"/>
      <c r="B578" s="7"/>
      <c r="C578" s="7"/>
      <c r="D578" s="7"/>
      <c r="E578" s="7"/>
      <c r="F578" s="7"/>
      <c r="G578" s="7"/>
    </row>
    <row r="579" spans="1:7" x14ac:dyDescent="0.2">
      <c r="A579" s="6"/>
      <c r="B579" s="7"/>
      <c r="C579" s="7"/>
      <c r="D579" s="7"/>
      <c r="E579" s="7"/>
      <c r="F579" s="7"/>
      <c r="G579" s="7"/>
    </row>
    <row r="580" spans="1:7" x14ac:dyDescent="0.2">
      <c r="A580" s="6"/>
      <c r="B580" s="7"/>
      <c r="C580" s="7"/>
      <c r="D580" s="7"/>
      <c r="E580" s="7"/>
      <c r="F580" s="7"/>
      <c r="G580" s="7"/>
    </row>
    <row r="581" spans="1:7" x14ac:dyDescent="0.2">
      <c r="A581" s="6"/>
      <c r="B581" s="7"/>
      <c r="C581" s="7"/>
      <c r="D581" s="7"/>
      <c r="E581" s="7"/>
      <c r="F581" s="7"/>
      <c r="G581" s="7"/>
    </row>
    <row r="582" spans="1:7" x14ac:dyDescent="0.2">
      <c r="A582" s="6"/>
      <c r="B582" s="7"/>
      <c r="C582" s="7"/>
      <c r="D582" s="7"/>
      <c r="E582" s="7"/>
      <c r="F582" s="7"/>
      <c r="G582" s="7"/>
    </row>
    <row r="583" spans="1:7" x14ac:dyDescent="0.2">
      <c r="A583" s="6"/>
      <c r="B583" s="7"/>
      <c r="C583" s="7"/>
      <c r="D583" s="7"/>
      <c r="E583" s="7"/>
      <c r="F583" s="7"/>
      <c r="G583" s="7"/>
    </row>
    <row r="584" spans="1:7" x14ac:dyDescent="0.2">
      <c r="A584" s="6"/>
      <c r="B584" s="7"/>
      <c r="C584" s="7"/>
      <c r="D584" s="7"/>
      <c r="E584" s="7"/>
      <c r="F584" s="7"/>
      <c r="G584" s="7"/>
    </row>
    <row r="585" spans="1:7" x14ac:dyDescent="0.2">
      <c r="A585" s="6"/>
      <c r="B585" s="7"/>
      <c r="C585" s="7"/>
      <c r="D585" s="7"/>
      <c r="E585" s="7"/>
      <c r="F585" s="7"/>
      <c r="G585" s="7"/>
    </row>
    <row r="586" spans="1:7" x14ac:dyDescent="0.2">
      <c r="A586" s="6"/>
      <c r="B586" s="7"/>
      <c r="C586" s="7"/>
      <c r="D586" s="7"/>
      <c r="E586" s="7"/>
      <c r="F586" s="7"/>
      <c r="G586" s="7"/>
    </row>
    <row r="587" spans="1:7" x14ac:dyDescent="0.2">
      <c r="A587" s="6"/>
      <c r="B587" s="7"/>
      <c r="C587" s="7"/>
      <c r="D587" s="7"/>
      <c r="E587" s="7"/>
      <c r="F587" s="7"/>
      <c r="G587" s="7"/>
    </row>
    <row r="588" spans="1:7" x14ac:dyDescent="0.2">
      <c r="A588" s="6"/>
      <c r="B588" s="7"/>
      <c r="C588" s="7"/>
      <c r="D588" s="7"/>
      <c r="E588" s="7"/>
      <c r="F588" s="7"/>
      <c r="G588" s="7"/>
    </row>
    <row r="589" spans="1:7" x14ac:dyDescent="0.2">
      <c r="A589" s="6"/>
      <c r="B589" s="7"/>
      <c r="C589" s="7"/>
      <c r="D589" s="7"/>
      <c r="E589" s="7"/>
      <c r="F589" s="7"/>
      <c r="G589" s="7"/>
    </row>
    <row r="590" spans="1:7" x14ac:dyDescent="0.2">
      <c r="A590" s="6"/>
      <c r="B590" s="7"/>
      <c r="C590" s="7"/>
      <c r="D590" s="7"/>
      <c r="E590" s="7"/>
      <c r="F590" s="7"/>
      <c r="G590" s="7"/>
    </row>
    <row r="591" spans="1:7" x14ac:dyDescent="0.2">
      <c r="A591" s="6"/>
      <c r="B591" s="7"/>
      <c r="C591" s="7"/>
      <c r="D591" s="7"/>
      <c r="E591" s="7"/>
      <c r="F591" s="7"/>
      <c r="G591" s="7"/>
    </row>
    <row r="592" spans="1:7" x14ac:dyDescent="0.2">
      <c r="A592" s="6"/>
      <c r="B592" s="7"/>
      <c r="C592" s="7"/>
      <c r="D592" s="7"/>
      <c r="E592" s="7"/>
      <c r="F592" s="7"/>
      <c r="G592" s="7"/>
    </row>
    <row r="593" spans="1:7" x14ac:dyDescent="0.2">
      <c r="A593" s="6"/>
      <c r="B593" s="7"/>
      <c r="C593" s="7"/>
      <c r="D593" s="7"/>
      <c r="E593" s="7"/>
      <c r="F593" s="7"/>
      <c r="G593" s="7"/>
    </row>
    <row r="594" spans="1:7" x14ac:dyDescent="0.2">
      <c r="A594" s="6"/>
      <c r="B594" s="7"/>
      <c r="C594" s="7"/>
      <c r="D594" s="7"/>
      <c r="E594" s="7"/>
      <c r="F594" s="7"/>
      <c r="G594" s="7"/>
    </row>
    <row r="595" spans="1:7" x14ac:dyDescent="0.2">
      <c r="A595" s="6"/>
      <c r="B595" s="7"/>
      <c r="C595" s="7"/>
      <c r="D595" s="7"/>
      <c r="E595" s="7"/>
      <c r="F595" s="7"/>
      <c r="G595" s="7"/>
    </row>
    <row r="596" spans="1:7" x14ac:dyDescent="0.2">
      <c r="A596" s="6"/>
      <c r="B596" s="7"/>
      <c r="C596" s="7"/>
      <c r="D596" s="7"/>
      <c r="E596" s="7"/>
      <c r="F596" s="7"/>
      <c r="G596" s="7"/>
    </row>
    <row r="597" spans="1:7" x14ac:dyDescent="0.2">
      <c r="A597" s="6"/>
      <c r="B597" s="7"/>
      <c r="C597" s="7"/>
      <c r="D597" s="7"/>
      <c r="E597" s="7"/>
      <c r="F597" s="7"/>
      <c r="G597" s="7"/>
    </row>
    <row r="598" spans="1:7" x14ac:dyDescent="0.2">
      <c r="A598" s="6"/>
      <c r="B598" s="7"/>
      <c r="C598" s="7"/>
      <c r="D598" s="7"/>
      <c r="E598" s="7"/>
      <c r="F598" s="7"/>
      <c r="G598" s="7"/>
    </row>
    <row r="599" spans="1:7" x14ac:dyDescent="0.2">
      <c r="A599" s="6"/>
      <c r="B599" s="7"/>
      <c r="C599" s="7"/>
      <c r="D599" s="7"/>
      <c r="E599" s="7"/>
      <c r="F599" s="7"/>
      <c r="G599" s="7"/>
    </row>
    <row r="600" spans="1:7" x14ac:dyDescent="0.2">
      <c r="A600" s="6"/>
      <c r="B600" s="7"/>
      <c r="C600" s="7"/>
      <c r="D600" s="7"/>
      <c r="E600" s="7"/>
      <c r="F600" s="7"/>
      <c r="G600" s="7"/>
    </row>
    <row r="601" spans="1:7" x14ac:dyDescent="0.2">
      <c r="A601" s="6"/>
      <c r="B601" s="7"/>
      <c r="C601" s="7"/>
      <c r="D601" s="7"/>
      <c r="E601" s="7"/>
      <c r="F601" s="7"/>
      <c r="G601" s="7"/>
    </row>
    <row r="602" spans="1:7" x14ac:dyDescent="0.2">
      <c r="A602" s="6"/>
      <c r="B602" s="7"/>
      <c r="C602" s="7"/>
      <c r="D602" s="7"/>
      <c r="E602" s="7"/>
      <c r="F602" s="7"/>
      <c r="G602" s="7"/>
    </row>
    <row r="603" spans="1:7" x14ac:dyDescent="0.2">
      <c r="A603" s="6"/>
      <c r="B603" s="7"/>
      <c r="C603" s="7"/>
      <c r="D603" s="7"/>
      <c r="E603" s="7"/>
      <c r="F603" s="7"/>
      <c r="G603" s="7"/>
    </row>
    <row r="604" spans="1:7" x14ac:dyDescent="0.2">
      <c r="A604" s="6"/>
      <c r="B604" s="7"/>
      <c r="C604" s="7"/>
      <c r="D604" s="7"/>
      <c r="E604" s="7"/>
      <c r="F604" s="7"/>
      <c r="G604" s="7"/>
    </row>
    <row r="605" spans="1:7" x14ac:dyDescent="0.2">
      <c r="A605" s="6"/>
      <c r="B605" s="7"/>
      <c r="C605" s="7"/>
      <c r="D605" s="7"/>
      <c r="E605" s="7"/>
      <c r="F605" s="7"/>
      <c r="G605" s="7"/>
    </row>
    <row r="606" spans="1:7" x14ac:dyDescent="0.2">
      <c r="A606" s="6"/>
      <c r="B606" s="7"/>
      <c r="C606" s="7"/>
      <c r="D606" s="7"/>
      <c r="E606" s="7"/>
      <c r="F606" s="7"/>
      <c r="G606" s="7"/>
    </row>
    <row r="607" spans="1:7" x14ac:dyDescent="0.2">
      <c r="A607" s="6"/>
      <c r="B607" s="7"/>
      <c r="C607" s="7"/>
      <c r="D607" s="7"/>
      <c r="E607" s="7"/>
      <c r="F607" s="7"/>
      <c r="G607" s="7"/>
    </row>
    <row r="608" spans="1:7" x14ac:dyDescent="0.2">
      <c r="A608" s="6"/>
      <c r="B608" s="7"/>
      <c r="C608" s="7"/>
      <c r="D608" s="7"/>
      <c r="E608" s="7"/>
      <c r="F608" s="7"/>
      <c r="G608" s="7"/>
    </row>
    <row r="609" spans="1:7" x14ac:dyDescent="0.2">
      <c r="A609" s="6"/>
      <c r="B609" s="7"/>
      <c r="C609" s="7"/>
      <c r="D609" s="7"/>
      <c r="E609" s="7"/>
      <c r="F609" s="7"/>
      <c r="G609" s="7"/>
    </row>
    <row r="610" spans="1:7" x14ac:dyDescent="0.2">
      <c r="A610" s="6"/>
      <c r="B610" s="7"/>
      <c r="C610" s="7"/>
      <c r="D610" s="7"/>
      <c r="E610" s="7"/>
      <c r="F610" s="7"/>
      <c r="G610" s="7"/>
    </row>
    <row r="611" spans="1:7" x14ac:dyDescent="0.2">
      <c r="A611" s="6"/>
      <c r="B611" s="7"/>
      <c r="C611" s="7"/>
      <c r="D611" s="7"/>
      <c r="E611" s="7"/>
      <c r="F611" s="7"/>
      <c r="G611" s="7"/>
    </row>
    <row r="612" spans="1:7" x14ac:dyDescent="0.2">
      <c r="A612" s="6"/>
      <c r="B612" s="7"/>
      <c r="C612" s="7"/>
      <c r="D612" s="7"/>
      <c r="E612" s="7"/>
      <c r="F612" s="7"/>
      <c r="G612" s="7"/>
    </row>
    <row r="613" spans="1:7" x14ac:dyDescent="0.2">
      <c r="A613" s="6"/>
      <c r="B613" s="7"/>
      <c r="C613" s="7"/>
      <c r="D613" s="7"/>
      <c r="E613" s="7"/>
      <c r="F613" s="7"/>
      <c r="G613" s="7"/>
    </row>
    <row r="614" spans="1:7" x14ac:dyDescent="0.2">
      <c r="A614" s="6"/>
      <c r="B614" s="7"/>
      <c r="C614" s="7"/>
      <c r="D614" s="7"/>
      <c r="E614" s="7"/>
      <c r="F614" s="7"/>
      <c r="G614" s="7"/>
    </row>
    <row r="615" spans="1:7" x14ac:dyDescent="0.2">
      <c r="A615" s="6"/>
      <c r="B615" s="7"/>
      <c r="C615" s="7"/>
      <c r="D615" s="7"/>
      <c r="E615" s="7"/>
      <c r="F615" s="7"/>
      <c r="G615" s="7"/>
    </row>
    <row r="616" spans="1:7" x14ac:dyDescent="0.2">
      <c r="A616" s="6"/>
      <c r="B616" s="7"/>
      <c r="C616" s="7"/>
      <c r="D616" s="7"/>
      <c r="E616" s="7"/>
      <c r="F616" s="7"/>
      <c r="G616" s="7"/>
    </row>
    <row r="617" spans="1:7" x14ac:dyDescent="0.2">
      <c r="A617" s="6"/>
      <c r="B617" s="7"/>
      <c r="C617" s="7"/>
      <c r="D617" s="7"/>
      <c r="E617" s="7"/>
      <c r="F617" s="7"/>
      <c r="G617" s="7"/>
    </row>
    <row r="618" spans="1:7" x14ac:dyDescent="0.2">
      <c r="A618" s="6"/>
      <c r="B618" s="7"/>
      <c r="C618" s="7"/>
      <c r="D618" s="7"/>
      <c r="E618" s="7"/>
      <c r="F618" s="7"/>
      <c r="G618" s="7"/>
    </row>
    <row r="619" spans="1:7" x14ac:dyDescent="0.2">
      <c r="A619" s="6"/>
      <c r="B619" s="7"/>
      <c r="C619" s="7"/>
      <c r="D619" s="7"/>
      <c r="E619" s="7"/>
      <c r="F619" s="7"/>
      <c r="G619" s="7"/>
    </row>
    <row r="620" spans="1:7" x14ac:dyDescent="0.2">
      <c r="A620" s="6"/>
      <c r="B620" s="7"/>
      <c r="C620" s="7"/>
      <c r="D620" s="7"/>
      <c r="E620" s="7"/>
      <c r="F620" s="7"/>
      <c r="G620" s="7"/>
    </row>
    <row r="621" spans="1:7" x14ac:dyDescent="0.2">
      <c r="A621" s="6"/>
      <c r="B621" s="7"/>
      <c r="C621" s="7"/>
      <c r="D621" s="7"/>
      <c r="E621" s="7"/>
      <c r="F621" s="7"/>
      <c r="G621" s="7"/>
    </row>
    <row r="622" spans="1:7" x14ac:dyDescent="0.2">
      <c r="A622" s="6"/>
      <c r="B622" s="7"/>
      <c r="C622" s="7"/>
      <c r="D622" s="7"/>
      <c r="E622" s="7"/>
      <c r="F622" s="7"/>
      <c r="G622" s="7"/>
    </row>
    <row r="623" spans="1:7" x14ac:dyDescent="0.2">
      <c r="A623" s="6"/>
      <c r="B623" s="7"/>
      <c r="C623" s="7"/>
      <c r="D623" s="7"/>
      <c r="E623" s="7"/>
      <c r="F623" s="7"/>
      <c r="G623" s="7"/>
    </row>
    <row r="624" spans="1:7" x14ac:dyDescent="0.2">
      <c r="A624" s="6"/>
      <c r="B624" s="7"/>
      <c r="C624" s="7"/>
      <c r="D624" s="7"/>
      <c r="E624" s="7"/>
      <c r="F624" s="7"/>
      <c r="G624" s="7"/>
    </row>
    <row r="625" spans="1:7" x14ac:dyDescent="0.2">
      <c r="A625" s="6"/>
      <c r="B625" s="7"/>
      <c r="C625" s="7"/>
      <c r="D625" s="7"/>
      <c r="E625" s="7"/>
      <c r="F625" s="7"/>
      <c r="G625" s="7"/>
    </row>
    <row r="626" spans="1:7" x14ac:dyDescent="0.2">
      <c r="A626" s="6"/>
      <c r="B626" s="7"/>
      <c r="C626" s="7"/>
      <c r="D626" s="7"/>
      <c r="E626" s="7"/>
      <c r="F626" s="7"/>
      <c r="G626" s="7"/>
    </row>
    <row r="627" spans="1:7" x14ac:dyDescent="0.2">
      <c r="A627" s="6"/>
      <c r="B627" s="7"/>
      <c r="C627" s="7"/>
      <c r="D627" s="7"/>
      <c r="E627" s="7"/>
      <c r="F627" s="7"/>
      <c r="G627" s="7"/>
    </row>
    <row r="628" spans="1:7" x14ac:dyDescent="0.2">
      <c r="A628" s="6"/>
      <c r="B628" s="7"/>
      <c r="C628" s="7"/>
      <c r="D628" s="7"/>
      <c r="E628" s="7"/>
      <c r="F628" s="7"/>
      <c r="G628" s="7"/>
    </row>
    <row r="629" spans="1:7" x14ac:dyDescent="0.2">
      <c r="A629" s="6"/>
      <c r="B629" s="7"/>
      <c r="C629" s="7"/>
      <c r="D629" s="7"/>
      <c r="E629" s="7"/>
      <c r="F629" s="7"/>
      <c r="G629" s="7"/>
    </row>
    <row r="630" spans="1:7" x14ac:dyDescent="0.2">
      <c r="A630" s="6"/>
      <c r="B630" s="7"/>
      <c r="C630" s="7"/>
      <c r="D630" s="7"/>
      <c r="E630" s="7"/>
      <c r="F630" s="7"/>
      <c r="G630" s="7"/>
    </row>
    <row r="631" spans="1:7" x14ac:dyDescent="0.2">
      <c r="A631" s="6"/>
      <c r="B631" s="7"/>
      <c r="C631" s="7"/>
      <c r="D631" s="7"/>
      <c r="E631" s="7"/>
      <c r="F631" s="7"/>
      <c r="G631" s="7"/>
    </row>
    <row r="632" spans="1:7" x14ac:dyDescent="0.2">
      <c r="A632" s="6"/>
      <c r="B632" s="7"/>
      <c r="C632" s="7"/>
      <c r="D632" s="7"/>
      <c r="E632" s="7"/>
      <c r="F632" s="7"/>
      <c r="G632" s="7"/>
    </row>
    <row r="633" spans="1:7" x14ac:dyDescent="0.2">
      <c r="A633" s="6"/>
      <c r="B633" s="7"/>
      <c r="C633" s="7"/>
      <c r="D633" s="7"/>
      <c r="E633" s="7"/>
      <c r="F633" s="7"/>
      <c r="G633" s="7"/>
    </row>
    <row r="634" spans="1:7" x14ac:dyDescent="0.2">
      <c r="A634" s="6"/>
      <c r="B634" s="7"/>
      <c r="C634" s="7"/>
      <c r="D634" s="7"/>
      <c r="E634" s="7"/>
      <c r="F634" s="7"/>
      <c r="G634" s="7"/>
    </row>
    <row r="635" spans="1:7" x14ac:dyDescent="0.2">
      <c r="A635" s="6"/>
      <c r="B635" s="7"/>
      <c r="C635" s="7"/>
      <c r="D635" s="7"/>
      <c r="E635" s="7"/>
      <c r="F635" s="7"/>
      <c r="G635" s="7"/>
    </row>
    <row r="636" spans="1:7" x14ac:dyDescent="0.2">
      <c r="A636" s="6"/>
      <c r="B636" s="7"/>
      <c r="C636" s="7"/>
      <c r="D636" s="7"/>
      <c r="E636" s="7"/>
      <c r="F636" s="7"/>
      <c r="G636" s="7"/>
    </row>
    <row r="637" spans="1:7" x14ac:dyDescent="0.2">
      <c r="A637" s="6"/>
      <c r="B637" s="7"/>
      <c r="C637" s="7"/>
      <c r="D637" s="7"/>
      <c r="E637" s="7"/>
      <c r="F637" s="7"/>
      <c r="G637" s="7"/>
    </row>
    <row r="638" spans="1:7" x14ac:dyDescent="0.2">
      <c r="A638" s="6"/>
      <c r="B638" s="7"/>
      <c r="C638" s="7"/>
      <c r="D638" s="7"/>
      <c r="E638" s="7"/>
      <c r="F638" s="7"/>
      <c r="G638" s="7"/>
    </row>
    <row r="639" spans="1:7" x14ac:dyDescent="0.2">
      <c r="A639" s="6"/>
      <c r="B639" s="7"/>
      <c r="C639" s="7"/>
      <c r="D639" s="7"/>
      <c r="E639" s="7"/>
      <c r="F639" s="7"/>
      <c r="G639" s="7"/>
    </row>
    <row r="640" spans="1:7" x14ac:dyDescent="0.2">
      <c r="A640" s="6"/>
      <c r="B640" s="7"/>
      <c r="C640" s="7"/>
      <c r="D640" s="7"/>
      <c r="E640" s="7"/>
      <c r="F640" s="7"/>
      <c r="G640" s="7"/>
    </row>
    <row r="641" spans="1:7" x14ac:dyDescent="0.2">
      <c r="A641" s="6"/>
      <c r="B641" s="7"/>
      <c r="C641" s="7"/>
      <c r="D641" s="7"/>
      <c r="E641" s="7"/>
      <c r="F641" s="7"/>
      <c r="G641" s="7"/>
    </row>
    <row r="642" spans="1:7" x14ac:dyDescent="0.2">
      <c r="A642" s="6"/>
      <c r="B642" s="7"/>
      <c r="C642" s="7"/>
      <c r="D642" s="7"/>
      <c r="E642" s="7"/>
      <c r="F642" s="7"/>
      <c r="G642" s="7"/>
    </row>
    <row r="643" spans="1:7" x14ac:dyDescent="0.2">
      <c r="A643" s="6"/>
      <c r="B643" s="7"/>
      <c r="C643" s="7"/>
      <c r="D643" s="7"/>
      <c r="E643" s="7"/>
      <c r="F643" s="7"/>
      <c r="G643" s="7"/>
    </row>
    <row r="644" spans="1:7" x14ac:dyDescent="0.2">
      <c r="A644" s="6"/>
      <c r="B644" s="7"/>
      <c r="C644" s="7"/>
      <c r="D644" s="7"/>
      <c r="E644" s="7"/>
      <c r="F644" s="7"/>
      <c r="G644" s="7"/>
    </row>
    <row r="645" spans="1:7" x14ac:dyDescent="0.2">
      <c r="A645" s="6"/>
      <c r="B645" s="7"/>
      <c r="C645" s="7"/>
      <c r="D645" s="7"/>
      <c r="E645" s="7"/>
      <c r="F645" s="7"/>
      <c r="G645" s="7"/>
    </row>
    <row r="646" spans="1:7" x14ac:dyDescent="0.2">
      <c r="A646" s="6"/>
      <c r="B646" s="7"/>
      <c r="C646" s="7"/>
      <c r="D646" s="7"/>
      <c r="E646" s="7"/>
      <c r="F646" s="7"/>
      <c r="G646" s="7"/>
    </row>
    <row r="647" spans="1:7" x14ac:dyDescent="0.2">
      <c r="A647" s="6"/>
      <c r="B647" s="7"/>
      <c r="C647" s="7"/>
      <c r="D647" s="7"/>
      <c r="E647" s="7"/>
      <c r="F647" s="7"/>
      <c r="G647" s="7"/>
    </row>
    <row r="648" spans="1:7" x14ac:dyDescent="0.2">
      <c r="A648" s="6"/>
      <c r="B648" s="7"/>
      <c r="C648" s="7"/>
      <c r="D648" s="7"/>
      <c r="E648" s="7"/>
      <c r="F648" s="7"/>
      <c r="G648" s="7"/>
    </row>
    <row r="649" spans="1:7" x14ac:dyDescent="0.2">
      <c r="A649" s="6"/>
      <c r="B649" s="7"/>
      <c r="C649" s="7"/>
      <c r="D649" s="7"/>
      <c r="E649" s="7"/>
      <c r="F649" s="7"/>
      <c r="G649" s="7"/>
    </row>
    <row r="650" spans="1:7" x14ac:dyDescent="0.2">
      <c r="A650" s="6"/>
      <c r="B650" s="7"/>
      <c r="C650" s="7"/>
      <c r="D650" s="7"/>
      <c r="E650" s="7"/>
      <c r="F650" s="7"/>
      <c r="G650" s="7"/>
    </row>
    <row r="651" spans="1:7" x14ac:dyDescent="0.2">
      <c r="A651" s="6"/>
      <c r="B651" s="7"/>
      <c r="C651" s="7"/>
      <c r="D651" s="7"/>
      <c r="E651" s="7"/>
      <c r="F651" s="7"/>
      <c r="G651" s="7"/>
    </row>
    <row r="652" spans="1:7" x14ac:dyDescent="0.2">
      <c r="A652" s="6"/>
      <c r="B652" s="7"/>
      <c r="C652" s="7"/>
      <c r="D652" s="7"/>
      <c r="E652" s="7"/>
      <c r="F652" s="7"/>
      <c r="G652" s="7"/>
    </row>
    <row r="653" spans="1:7" x14ac:dyDescent="0.2">
      <c r="A653" s="6"/>
      <c r="B653" s="7"/>
      <c r="C653" s="7"/>
      <c r="D653" s="7"/>
      <c r="E653" s="7"/>
      <c r="F653" s="7"/>
      <c r="G653" s="7"/>
    </row>
    <row r="654" spans="1:7" x14ac:dyDescent="0.2">
      <c r="A654" s="6"/>
      <c r="B654" s="7"/>
      <c r="C654" s="7"/>
      <c r="D654" s="7"/>
      <c r="E654" s="7"/>
      <c r="F654" s="7"/>
      <c r="G654" s="7"/>
    </row>
    <row r="655" spans="1:7" x14ac:dyDescent="0.2">
      <c r="A655" s="6"/>
      <c r="B655" s="7"/>
      <c r="C655" s="7"/>
      <c r="D655" s="7"/>
      <c r="E655" s="7"/>
      <c r="F655" s="7"/>
      <c r="G655" s="7"/>
    </row>
    <row r="656" spans="1:7" x14ac:dyDescent="0.2">
      <c r="A656" s="6"/>
      <c r="B656" s="7"/>
      <c r="C656" s="7"/>
      <c r="D656" s="7"/>
      <c r="E656" s="7"/>
      <c r="F656" s="7"/>
      <c r="G656" s="7"/>
    </row>
    <row r="657" spans="1:7" x14ac:dyDescent="0.2">
      <c r="A657" s="6"/>
      <c r="B657" s="7"/>
      <c r="C657" s="7"/>
      <c r="D657" s="7"/>
      <c r="E657" s="7"/>
      <c r="F657" s="7"/>
      <c r="G657" s="7"/>
    </row>
    <row r="658" spans="1:7" x14ac:dyDescent="0.2">
      <c r="A658" s="6"/>
      <c r="B658" s="7"/>
      <c r="C658" s="7"/>
      <c r="D658" s="7"/>
      <c r="E658" s="7"/>
      <c r="F658" s="7"/>
      <c r="G658" s="7"/>
    </row>
    <row r="659" spans="1:7" x14ac:dyDescent="0.2">
      <c r="A659" s="6"/>
      <c r="B659" s="7"/>
      <c r="C659" s="7"/>
      <c r="D659" s="7"/>
      <c r="E659" s="7"/>
      <c r="F659" s="7"/>
      <c r="G659" s="7"/>
    </row>
    <row r="660" spans="1:7" x14ac:dyDescent="0.2">
      <c r="A660" s="6"/>
      <c r="B660" s="7"/>
      <c r="C660" s="7"/>
      <c r="D660" s="7"/>
      <c r="E660" s="7"/>
      <c r="F660" s="7"/>
      <c r="G660" s="7"/>
    </row>
    <row r="661" spans="1:7" x14ac:dyDescent="0.2">
      <c r="A661" s="6"/>
      <c r="B661" s="7"/>
      <c r="C661" s="7"/>
      <c r="D661" s="7"/>
      <c r="E661" s="7"/>
      <c r="F661" s="7"/>
      <c r="G661" s="7"/>
    </row>
    <row r="662" spans="1:7" x14ac:dyDescent="0.2">
      <c r="A662" s="6"/>
      <c r="B662" s="7"/>
      <c r="C662" s="7"/>
      <c r="D662" s="7"/>
      <c r="E662" s="7"/>
      <c r="F662" s="7"/>
      <c r="G662" s="7"/>
    </row>
    <row r="663" spans="1:7" x14ac:dyDescent="0.2">
      <c r="A663" s="6"/>
      <c r="B663" s="7"/>
      <c r="C663" s="7"/>
      <c r="D663" s="7"/>
      <c r="E663" s="7"/>
      <c r="F663" s="7"/>
      <c r="G663" s="7"/>
    </row>
    <row r="664" spans="1:7" x14ac:dyDescent="0.2">
      <c r="A664" s="6"/>
      <c r="B664" s="7"/>
      <c r="C664" s="7"/>
      <c r="D664" s="7"/>
      <c r="E664" s="7"/>
      <c r="F664" s="7"/>
      <c r="G664" s="7"/>
    </row>
    <row r="665" spans="1:7" x14ac:dyDescent="0.2">
      <c r="A665" s="6"/>
      <c r="B665" s="7"/>
      <c r="C665" s="7"/>
      <c r="D665" s="7"/>
      <c r="E665" s="7"/>
      <c r="F665" s="7"/>
      <c r="G665" s="7"/>
    </row>
    <row r="666" spans="1:7" x14ac:dyDescent="0.2">
      <c r="A666" s="6"/>
      <c r="B666" s="7"/>
      <c r="C666" s="7"/>
      <c r="D666" s="7"/>
      <c r="E666" s="7"/>
      <c r="F666" s="7"/>
      <c r="G666" s="7"/>
    </row>
    <row r="667" spans="1:7" x14ac:dyDescent="0.2">
      <c r="A667" s="6"/>
      <c r="B667" s="7"/>
      <c r="C667" s="7"/>
      <c r="D667" s="7"/>
      <c r="E667" s="7"/>
      <c r="F667" s="7"/>
      <c r="G667" s="7"/>
    </row>
    <row r="668" spans="1:7" x14ac:dyDescent="0.2">
      <c r="A668" s="6"/>
      <c r="B668" s="7"/>
      <c r="C668" s="7"/>
      <c r="D668" s="7"/>
      <c r="E668" s="7"/>
      <c r="F668" s="7"/>
      <c r="G668" s="7"/>
    </row>
    <row r="669" spans="1:7" x14ac:dyDescent="0.2">
      <c r="A669" s="6"/>
      <c r="B669" s="7"/>
      <c r="C669" s="7"/>
      <c r="D669" s="7"/>
      <c r="E669" s="7"/>
      <c r="F669" s="7"/>
      <c r="G669" s="7"/>
    </row>
    <row r="670" spans="1:7" x14ac:dyDescent="0.2">
      <c r="A670" s="6"/>
      <c r="B670" s="7"/>
      <c r="C670" s="7"/>
      <c r="D670" s="7"/>
      <c r="E670" s="7"/>
      <c r="F670" s="7"/>
      <c r="G670" s="7"/>
    </row>
    <row r="671" spans="1:7" x14ac:dyDescent="0.2">
      <c r="A671" s="6"/>
      <c r="B671" s="7"/>
      <c r="C671" s="7"/>
      <c r="D671" s="7"/>
      <c r="E671" s="7"/>
      <c r="F671" s="7"/>
      <c r="G671" s="7"/>
    </row>
    <row r="672" spans="1:7" x14ac:dyDescent="0.2">
      <c r="A672" s="6"/>
      <c r="B672" s="7"/>
      <c r="C672" s="7"/>
      <c r="D672" s="7"/>
      <c r="E672" s="7"/>
      <c r="F672" s="7"/>
      <c r="G672" s="7"/>
    </row>
    <row r="673" spans="1:7" x14ac:dyDescent="0.2">
      <c r="A673" s="6"/>
      <c r="B673" s="7"/>
      <c r="C673" s="7"/>
      <c r="D673" s="7"/>
      <c r="E673" s="7"/>
      <c r="F673" s="7"/>
      <c r="G673" s="7"/>
    </row>
    <row r="674" spans="1:7" x14ac:dyDescent="0.2">
      <c r="A674" s="6"/>
      <c r="B674" s="7"/>
      <c r="C674" s="7"/>
      <c r="D674" s="7"/>
      <c r="E674" s="7"/>
      <c r="F674" s="7"/>
      <c r="G674" s="7"/>
    </row>
    <row r="675" spans="1:7" x14ac:dyDescent="0.2">
      <c r="A675" s="6"/>
      <c r="B675" s="7"/>
      <c r="C675" s="7"/>
      <c r="D675" s="7"/>
      <c r="E675" s="7"/>
      <c r="F675" s="7"/>
      <c r="G675" s="7"/>
    </row>
    <row r="676" spans="1:7" x14ac:dyDescent="0.2">
      <c r="A676" s="6"/>
      <c r="B676" s="7"/>
      <c r="C676" s="7"/>
      <c r="D676" s="7"/>
      <c r="E676" s="7"/>
      <c r="F676" s="7"/>
      <c r="G676" s="7"/>
    </row>
    <row r="677" spans="1:7" x14ac:dyDescent="0.2">
      <c r="A677" s="6"/>
      <c r="B677" s="7"/>
      <c r="C677" s="7"/>
      <c r="D677" s="7"/>
      <c r="E677" s="7"/>
      <c r="F677" s="7"/>
      <c r="G677" s="7"/>
    </row>
    <row r="678" spans="1:7" x14ac:dyDescent="0.2">
      <c r="A678" s="6"/>
      <c r="B678" s="7"/>
      <c r="C678" s="7"/>
      <c r="D678" s="7"/>
      <c r="E678" s="7"/>
      <c r="F678" s="7"/>
      <c r="G678" s="7"/>
    </row>
    <row r="679" spans="1:7" x14ac:dyDescent="0.2">
      <c r="A679" s="6"/>
      <c r="B679" s="7"/>
      <c r="C679" s="7"/>
      <c r="D679" s="7"/>
      <c r="E679" s="7"/>
      <c r="F679" s="7"/>
      <c r="G679" s="7"/>
    </row>
    <row r="680" spans="1:7" x14ac:dyDescent="0.2">
      <c r="A680" s="6"/>
      <c r="B680" s="7"/>
      <c r="C680" s="7"/>
      <c r="D680" s="7"/>
      <c r="E680" s="7"/>
      <c r="F680" s="7"/>
      <c r="G680" s="7"/>
    </row>
    <row r="681" spans="1:7" x14ac:dyDescent="0.2">
      <c r="A681" s="6"/>
      <c r="B681" s="7"/>
      <c r="C681" s="7"/>
      <c r="D681" s="7"/>
      <c r="E681" s="7"/>
      <c r="F681" s="7"/>
      <c r="G681" s="7"/>
    </row>
    <row r="682" spans="1:7" x14ac:dyDescent="0.2">
      <c r="A682" s="6"/>
      <c r="B682" s="7"/>
      <c r="C682" s="7"/>
      <c r="D682" s="7"/>
      <c r="E682" s="7"/>
      <c r="F682" s="7"/>
      <c r="G682" s="7"/>
    </row>
    <row r="683" spans="1:7" x14ac:dyDescent="0.2">
      <c r="A683" s="6"/>
      <c r="B683" s="7"/>
      <c r="C683" s="7"/>
      <c r="D683" s="7"/>
      <c r="E683" s="7"/>
      <c r="F683" s="7"/>
      <c r="G683" s="7"/>
    </row>
    <row r="684" spans="1:7" x14ac:dyDescent="0.2">
      <c r="A684" s="6"/>
      <c r="B684" s="7"/>
      <c r="C684" s="7"/>
      <c r="D684" s="7"/>
      <c r="E684" s="7"/>
      <c r="F684" s="7"/>
      <c r="G684" s="7"/>
    </row>
    <row r="685" spans="1:7" x14ac:dyDescent="0.2">
      <c r="A685" s="6"/>
      <c r="B685" s="7"/>
      <c r="C685" s="7"/>
      <c r="D685" s="7"/>
      <c r="E685" s="7"/>
      <c r="F685" s="7"/>
      <c r="G685" s="7"/>
    </row>
    <row r="686" spans="1:7" x14ac:dyDescent="0.2">
      <c r="A686" s="6"/>
      <c r="B686" s="7"/>
      <c r="C686" s="7"/>
      <c r="D686" s="7"/>
      <c r="E686" s="7"/>
      <c r="F686" s="7"/>
      <c r="G686" s="7"/>
    </row>
    <row r="687" spans="1:7" x14ac:dyDescent="0.2">
      <c r="A687" s="6"/>
      <c r="B687" s="7"/>
      <c r="C687" s="7"/>
      <c r="D687" s="7"/>
      <c r="E687" s="7"/>
      <c r="F687" s="7"/>
      <c r="G687" s="7"/>
    </row>
    <row r="688" spans="1:7" x14ac:dyDescent="0.2">
      <c r="A688" s="6"/>
      <c r="B688" s="7"/>
      <c r="C688" s="7"/>
      <c r="D688" s="7"/>
      <c r="E688" s="7"/>
      <c r="F688" s="7"/>
      <c r="G688" s="7"/>
    </row>
    <row r="689" spans="1:7" x14ac:dyDescent="0.2">
      <c r="A689" s="6"/>
      <c r="B689" s="7"/>
      <c r="C689" s="7"/>
      <c r="D689" s="7"/>
      <c r="E689" s="7"/>
      <c r="F689" s="7"/>
      <c r="G689" s="7"/>
    </row>
    <row r="690" spans="1:7" x14ac:dyDescent="0.2">
      <c r="A690" s="6"/>
      <c r="B690" s="7"/>
      <c r="C690" s="7"/>
      <c r="D690" s="7"/>
      <c r="E690" s="7"/>
      <c r="F690" s="7"/>
      <c r="G690" s="7"/>
    </row>
    <row r="691" spans="1:7" x14ac:dyDescent="0.2">
      <c r="A691" s="6"/>
      <c r="B691" s="7"/>
      <c r="C691" s="7"/>
      <c r="D691" s="7"/>
      <c r="E691" s="7"/>
      <c r="F691" s="7"/>
      <c r="G691" s="7"/>
    </row>
    <row r="692" spans="1:7" x14ac:dyDescent="0.2">
      <c r="A692" s="6"/>
      <c r="B692" s="7"/>
      <c r="C692" s="7"/>
      <c r="D692" s="7"/>
      <c r="E692" s="7"/>
      <c r="F692" s="7"/>
      <c r="G692" s="7"/>
    </row>
    <row r="693" spans="1:7" x14ac:dyDescent="0.2">
      <c r="A693" s="6"/>
      <c r="B693" s="7"/>
      <c r="C693" s="7"/>
      <c r="D693" s="7"/>
      <c r="E693" s="7"/>
      <c r="F693" s="7"/>
      <c r="G693" s="7"/>
    </row>
    <row r="694" spans="1:7" x14ac:dyDescent="0.2">
      <c r="A694" s="6"/>
      <c r="B694" s="7"/>
      <c r="C694" s="7"/>
      <c r="D694" s="7"/>
      <c r="E694" s="7"/>
      <c r="F694" s="7"/>
      <c r="G694" s="7"/>
    </row>
    <row r="695" spans="1:7" x14ac:dyDescent="0.2">
      <c r="A695" s="6"/>
      <c r="B695" s="7"/>
      <c r="C695" s="7"/>
      <c r="D695" s="7"/>
      <c r="E695" s="7"/>
      <c r="F695" s="7"/>
      <c r="G695" s="7"/>
    </row>
    <row r="696" spans="1:7" x14ac:dyDescent="0.2">
      <c r="A696" s="6"/>
      <c r="B696" s="7"/>
      <c r="C696" s="7"/>
      <c r="D696" s="7"/>
      <c r="E696" s="7"/>
      <c r="F696" s="7"/>
      <c r="G696" s="7"/>
    </row>
    <row r="697" spans="1:7" x14ac:dyDescent="0.2">
      <c r="A697" s="6"/>
      <c r="B697" s="7"/>
      <c r="C697" s="7"/>
      <c r="D697" s="7"/>
      <c r="E697" s="7"/>
      <c r="F697" s="7"/>
      <c r="G697" s="7"/>
    </row>
    <row r="698" spans="1:7" x14ac:dyDescent="0.2">
      <c r="A698" s="6"/>
      <c r="B698" s="7"/>
      <c r="C698" s="7"/>
      <c r="D698" s="7"/>
      <c r="E698" s="7"/>
      <c r="F698" s="7"/>
      <c r="G698" s="7"/>
    </row>
    <row r="699" spans="1:7" x14ac:dyDescent="0.2">
      <c r="A699" s="6"/>
      <c r="B699" s="7"/>
      <c r="C699" s="7"/>
      <c r="D699" s="7"/>
      <c r="E699" s="7"/>
      <c r="F699" s="7"/>
      <c r="G699" s="7"/>
    </row>
    <row r="700" spans="1:7" x14ac:dyDescent="0.2">
      <c r="A700" s="6"/>
      <c r="B700" s="7"/>
      <c r="C700" s="7"/>
      <c r="D700" s="7"/>
      <c r="E700" s="7"/>
      <c r="F700" s="7"/>
      <c r="G700" s="7"/>
    </row>
    <row r="701" spans="1:7" x14ac:dyDescent="0.2">
      <c r="A701" s="6"/>
      <c r="B701" s="7"/>
      <c r="C701" s="7"/>
      <c r="D701" s="7"/>
      <c r="E701" s="7"/>
      <c r="F701" s="7"/>
      <c r="G701" s="7"/>
    </row>
    <row r="702" spans="1:7" x14ac:dyDescent="0.2">
      <c r="A702" s="6"/>
      <c r="B702" s="7"/>
      <c r="C702" s="7"/>
      <c r="D702" s="7"/>
      <c r="E702" s="7"/>
      <c r="F702" s="7"/>
      <c r="G702" s="7"/>
    </row>
    <row r="703" spans="1:7" x14ac:dyDescent="0.2">
      <c r="A703" s="6"/>
      <c r="B703" s="7"/>
      <c r="C703" s="7"/>
      <c r="D703" s="7"/>
      <c r="E703" s="7"/>
      <c r="F703" s="7"/>
      <c r="G703" s="7"/>
    </row>
    <row r="704" spans="1:7" x14ac:dyDescent="0.2">
      <c r="A704" s="6"/>
      <c r="B704" s="7"/>
      <c r="C704" s="7"/>
      <c r="D704" s="7"/>
      <c r="E704" s="7"/>
      <c r="F704" s="7"/>
      <c r="G704" s="7"/>
    </row>
    <row r="705" spans="1:7" x14ac:dyDescent="0.2">
      <c r="A705" s="6"/>
      <c r="B705" s="7"/>
      <c r="C705" s="7"/>
      <c r="D705" s="7"/>
      <c r="E705" s="7"/>
      <c r="F705" s="7"/>
      <c r="G705" s="7"/>
    </row>
    <row r="706" spans="1:7" x14ac:dyDescent="0.2">
      <c r="A706" s="6"/>
      <c r="B706" s="7"/>
      <c r="C706" s="7"/>
      <c r="D706" s="7"/>
      <c r="E706" s="7"/>
      <c r="F706" s="7"/>
      <c r="G706" s="7"/>
    </row>
    <row r="707" spans="1:7" x14ac:dyDescent="0.2">
      <c r="A707" s="6"/>
      <c r="B707" s="7"/>
      <c r="C707" s="7"/>
      <c r="D707" s="7"/>
      <c r="E707" s="7"/>
      <c r="F707" s="7"/>
      <c r="G707" s="7"/>
    </row>
    <row r="708" spans="1:7" x14ac:dyDescent="0.2">
      <c r="A708" s="6"/>
      <c r="B708" s="7"/>
      <c r="C708" s="7"/>
      <c r="D708" s="7"/>
      <c r="E708" s="7"/>
      <c r="F708" s="7"/>
      <c r="G708" s="7"/>
    </row>
    <row r="709" spans="1:7" x14ac:dyDescent="0.2">
      <c r="A709" s="6"/>
      <c r="B709" s="7"/>
      <c r="C709" s="7"/>
      <c r="D709" s="7"/>
      <c r="E709" s="7"/>
      <c r="F709" s="7"/>
      <c r="G709" s="7"/>
    </row>
    <row r="710" spans="1:7" x14ac:dyDescent="0.2">
      <c r="A710" s="6"/>
      <c r="B710" s="7"/>
      <c r="C710" s="7"/>
      <c r="D710" s="7"/>
      <c r="E710" s="7"/>
      <c r="F710" s="7"/>
      <c r="G710" s="7"/>
    </row>
    <row r="711" spans="1:7" x14ac:dyDescent="0.2">
      <c r="A711" s="6"/>
      <c r="B711" s="7"/>
      <c r="C711" s="7"/>
      <c r="D711" s="7"/>
      <c r="E711" s="7"/>
      <c r="F711" s="7"/>
      <c r="G711" s="7"/>
    </row>
    <row r="712" spans="1:7" x14ac:dyDescent="0.2">
      <c r="A712" s="6"/>
      <c r="B712" s="7"/>
      <c r="C712" s="7"/>
      <c r="D712" s="7"/>
      <c r="E712" s="7"/>
      <c r="F712" s="7"/>
      <c r="G712" s="7"/>
    </row>
    <row r="713" spans="1:7" x14ac:dyDescent="0.2">
      <c r="A713" s="6"/>
      <c r="B713" s="7"/>
      <c r="C713" s="7"/>
      <c r="D713" s="7"/>
      <c r="E713" s="7"/>
      <c r="F713" s="7"/>
      <c r="G713" s="7"/>
    </row>
    <row r="714" spans="1:7" x14ac:dyDescent="0.2">
      <c r="A714" s="6"/>
      <c r="B714" s="7"/>
      <c r="C714" s="7"/>
      <c r="D714" s="7"/>
      <c r="E714" s="7"/>
      <c r="F714" s="7"/>
      <c r="G714" s="7"/>
    </row>
    <row r="715" spans="1:7" x14ac:dyDescent="0.2">
      <c r="A715" s="6"/>
      <c r="B715" s="7"/>
      <c r="C715" s="7"/>
      <c r="D715" s="7"/>
      <c r="E715" s="7"/>
      <c r="F715" s="7"/>
      <c r="G715" s="7"/>
    </row>
    <row r="716" spans="1:7" x14ac:dyDescent="0.2">
      <c r="A716" s="6"/>
      <c r="B716" s="7"/>
      <c r="C716" s="7"/>
      <c r="D716" s="7"/>
      <c r="E716" s="7"/>
      <c r="F716" s="7"/>
      <c r="G716" s="7"/>
    </row>
    <row r="717" spans="1:7" x14ac:dyDescent="0.2">
      <c r="A717" s="6"/>
      <c r="B717" s="7"/>
      <c r="C717" s="7"/>
      <c r="D717" s="7"/>
      <c r="E717" s="7"/>
      <c r="F717" s="7"/>
      <c r="G717" s="7"/>
    </row>
    <row r="718" spans="1:7" x14ac:dyDescent="0.2">
      <c r="A718" s="6"/>
      <c r="B718" s="7"/>
      <c r="C718" s="7"/>
      <c r="D718" s="7"/>
      <c r="E718" s="7"/>
      <c r="F718" s="7"/>
      <c r="G718" s="7"/>
    </row>
    <row r="719" spans="1:7" x14ac:dyDescent="0.2">
      <c r="A719" s="6"/>
      <c r="B719" s="7"/>
      <c r="C719" s="7"/>
      <c r="D719" s="7"/>
      <c r="E719" s="7"/>
      <c r="F719" s="7"/>
      <c r="G719" s="7"/>
    </row>
    <row r="720" spans="1:7" x14ac:dyDescent="0.2">
      <c r="A720" s="6"/>
      <c r="B720" s="7"/>
      <c r="C720" s="7"/>
      <c r="D720" s="7"/>
      <c r="E720" s="7"/>
      <c r="F720" s="7"/>
      <c r="G720" s="7"/>
    </row>
    <row r="721" spans="1:7" x14ac:dyDescent="0.2">
      <c r="A721" s="6"/>
      <c r="B721" s="7"/>
      <c r="C721" s="7"/>
      <c r="D721" s="7"/>
      <c r="E721" s="7"/>
      <c r="F721" s="7"/>
      <c r="G721" s="7"/>
    </row>
  </sheetData>
  <autoFilter ref="A1:AF193" xr:uid="{AA399A78-87C1-CC47-9F5F-8D11457D5A7A}"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11F6-21AC-154C-9812-19FF94194342}">
  <dimension ref="A1:B33"/>
  <sheetViews>
    <sheetView workbookViewId="0">
      <selection sqref="A1:B33"/>
    </sheetView>
  </sheetViews>
  <sheetFormatPr baseColWidth="10" defaultRowHeight="16" x14ac:dyDescent="0.2"/>
  <cols>
    <col min="1" max="1" width="28.5" bestFit="1" customWidth="1"/>
    <col min="2" max="2" width="23.33203125" bestFit="1" customWidth="1"/>
  </cols>
  <sheetData>
    <row r="1" spans="1:2" x14ac:dyDescent="0.2">
      <c r="A1" t="s">
        <v>273</v>
      </c>
      <c r="B1" t="s">
        <v>274</v>
      </c>
    </row>
    <row r="2" spans="1:2" x14ac:dyDescent="0.2">
      <c r="A2" t="s">
        <v>323</v>
      </c>
      <c r="B2" t="s">
        <v>324</v>
      </c>
    </row>
    <row r="3" spans="1:2" x14ac:dyDescent="0.2">
      <c r="A3" t="s">
        <v>85</v>
      </c>
      <c r="B3" t="s">
        <v>325</v>
      </c>
    </row>
    <row r="4" spans="1:2" x14ac:dyDescent="0.2">
      <c r="A4" t="s">
        <v>107</v>
      </c>
      <c r="B4" t="s">
        <v>326</v>
      </c>
    </row>
    <row r="5" spans="1:2" x14ac:dyDescent="0.2">
      <c r="A5" t="s">
        <v>109</v>
      </c>
      <c r="B5" t="s">
        <v>327</v>
      </c>
    </row>
    <row r="6" spans="1:2" x14ac:dyDescent="0.2">
      <c r="A6" t="s">
        <v>134</v>
      </c>
      <c r="B6" t="s">
        <v>328</v>
      </c>
    </row>
    <row r="7" spans="1:2" x14ac:dyDescent="0.2">
      <c r="A7" t="s">
        <v>113</v>
      </c>
      <c r="B7" t="s">
        <v>327</v>
      </c>
    </row>
    <row r="8" spans="1:2" x14ac:dyDescent="0.2">
      <c r="A8" t="s">
        <v>127</v>
      </c>
      <c r="B8" t="s">
        <v>325</v>
      </c>
    </row>
    <row r="9" spans="1:2" x14ac:dyDescent="0.2">
      <c r="A9" t="s">
        <v>153</v>
      </c>
      <c r="B9" t="s">
        <v>329</v>
      </c>
    </row>
    <row r="10" spans="1:2" x14ac:dyDescent="0.2">
      <c r="A10" t="s">
        <v>152</v>
      </c>
      <c r="B10" t="s">
        <v>325</v>
      </c>
    </row>
    <row r="11" spans="1:2" x14ac:dyDescent="0.2">
      <c r="A11" t="s">
        <v>121</v>
      </c>
      <c r="B11" t="s">
        <v>330</v>
      </c>
    </row>
    <row r="12" spans="1:2" x14ac:dyDescent="0.2">
      <c r="A12" t="s">
        <v>118</v>
      </c>
      <c r="B12" t="s">
        <v>331</v>
      </c>
    </row>
    <row r="13" spans="1:2" x14ac:dyDescent="0.2">
      <c r="A13" t="s">
        <v>126</v>
      </c>
      <c r="B13" t="s">
        <v>332</v>
      </c>
    </row>
    <row r="14" spans="1:2" x14ac:dyDescent="0.2">
      <c r="A14" t="s">
        <v>114</v>
      </c>
      <c r="B14" t="s">
        <v>333</v>
      </c>
    </row>
    <row r="15" spans="1:2" x14ac:dyDescent="0.2">
      <c r="A15" t="s">
        <v>115</v>
      </c>
      <c r="B15" t="s">
        <v>334</v>
      </c>
    </row>
    <row r="16" spans="1:2" x14ac:dyDescent="0.2">
      <c r="A16" t="s">
        <v>125</v>
      </c>
      <c r="B16" t="s">
        <v>335</v>
      </c>
    </row>
    <row r="17" spans="1:2" x14ac:dyDescent="0.2">
      <c r="A17" t="s">
        <v>111</v>
      </c>
      <c r="B17" t="s">
        <v>336</v>
      </c>
    </row>
    <row r="18" spans="1:2" x14ac:dyDescent="0.2">
      <c r="A18" t="s">
        <v>135</v>
      </c>
      <c r="B18" t="s">
        <v>325</v>
      </c>
    </row>
    <row r="19" spans="1:2" x14ac:dyDescent="0.2">
      <c r="A19" t="s">
        <v>116</v>
      </c>
      <c r="B19" t="s">
        <v>327</v>
      </c>
    </row>
    <row r="20" spans="1:2" x14ac:dyDescent="0.2">
      <c r="A20" t="s">
        <v>112</v>
      </c>
      <c r="B20" t="s">
        <v>337</v>
      </c>
    </row>
    <row r="21" spans="1:2" x14ac:dyDescent="0.2">
      <c r="A21" t="s">
        <v>136</v>
      </c>
      <c r="B21" t="s">
        <v>325</v>
      </c>
    </row>
    <row r="22" spans="1:2" x14ac:dyDescent="0.2">
      <c r="A22" t="s">
        <v>141</v>
      </c>
      <c r="B22" t="s">
        <v>325</v>
      </c>
    </row>
    <row r="23" spans="1:2" x14ac:dyDescent="0.2">
      <c r="A23" t="s">
        <v>110</v>
      </c>
      <c r="B23" t="s">
        <v>337</v>
      </c>
    </row>
    <row r="24" spans="1:2" x14ac:dyDescent="0.2">
      <c r="A24" t="s">
        <v>137</v>
      </c>
      <c r="B24" t="s">
        <v>325</v>
      </c>
    </row>
    <row r="25" spans="1:2" x14ac:dyDescent="0.2">
      <c r="A25" t="s">
        <v>120</v>
      </c>
      <c r="B25" t="s">
        <v>338</v>
      </c>
    </row>
    <row r="26" spans="1:2" x14ac:dyDescent="0.2">
      <c r="A26" t="s">
        <v>142</v>
      </c>
      <c r="B26" t="s">
        <v>339</v>
      </c>
    </row>
    <row r="27" spans="1:2" x14ac:dyDescent="0.2">
      <c r="A27" t="s">
        <v>143</v>
      </c>
      <c r="B27" t="s">
        <v>325</v>
      </c>
    </row>
    <row r="28" spans="1:2" x14ac:dyDescent="0.2">
      <c r="A28" t="s">
        <v>144</v>
      </c>
      <c r="B28" t="s">
        <v>340</v>
      </c>
    </row>
    <row r="29" spans="1:2" x14ac:dyDescent="0.2">
      <c r="A29" t="s">
        <v>138</v>
      </c>
      <c r="B29" t="s">
        <v>325</v>
      </c>
    </row>
    <row r="30" spans="1:2" x14ac:dyDescent="0.2">
      <c r="A30" t="s">
        <v>145</v>
      </c>
      <c r="B30" t="s">
        <v>325</v>
      </c>
    </row>
    <row r="31" spans="1:2" x14ac:dyDescent="0.2">
      <c r="A31" t="s">
        <v>154</v>
      </c>
      <c r="B31" t="s">
        <v>325</v>
      </c>
    </row>
    <row r="32" spans="1:2" x14ac:dyDescent="0.2">
      <c r="A32" t="s">
        <v>155</v>
      </c>
      <c r="B32" t="s">
        <v>325</v>
      </c>
    </row>
    <row r="33" spans="1:2" x14ac:dyDescent="0.2">
      <c r="A33" t="s">
        <v>157</v>
      </c>
      <c r="B33" t="s">
        <v>325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22D51-CB8E-D445-9000-7BD6744577B5}">
  <dimension ref="A1:N32"/>
  <sheetViews>
    <sheetView workbookViewId="0"/>
  </sheetViews>
  <sheetFormatPr baseColWidth="10" defaultRowHeight="16" x14ac:dyDescent="0.2"/>
  <cols>
    <col min="1" max="1" width="28.5" bestFit="1" customWidth="1"/>
    <col min="2" max="2" width="6.1640625" bestFit="1" customWidth="1"/>
    <col min="3" max="3" width="20.1640625" bestFit="1" customWidth="1"/>
    <col min="4" max="4" width="14.5" bestFit="1" customWidth="1"/>
    <col min="5" max="5" width="13.33203125" bestFit="1" customWidth="1"/>
    <col min="6" max="6" width="25.83203125" bestFit="1" customWidth="1"/>
  </cols>
  <sheetData>
    <row r="1" spans="1:14" x14ac:dyDescent="0.2">
      <c r="A1" s="3"/>
      <c r="C1" t="s">
        <v>322</v>
      </c>
      <c r="D1" t="s">
        <v>319</v>
      </c>
      <c r="E1" t="s">
        <v>321</v>
      </c>
      <c r="F1" t="s">
        <v>320</v>
      </c>
      <c r="H1" t="s">
        <v>341</v>
      </c>
    </row>
    <row r="2" spans="1:14" x14ac:dyDescent="0.2">
      <c r="B2">
        <v>15.43</v>
      </c>
      <c r="C2">
        <f>B2*31</f>
        <v>478.33</v>
      </c>
      <c r="D2">
        <v>0</v>
      </c>
      <c r="E2">
        <v>0</v>
      </c>
      <c r="F2" t="e">
        <f>VLOOKUP(A2,Budget_1[[ActualSpendingCategory1]:[ amount]],2,FALSE)</f>
        <v>#N/A</v>
      </c>
      <c r="H2">
        <f>IF(E2=0,C2,D2)</f>
        <v>478.33</v>
      </c>
    </row>
    <row r="3" spans="1:14" x14ac:dyDescent="0.2">
      <c r="A3" t="s">
        <v>107</v>
      </c>
      <c r="B3">
        <v>7.21</v>
      </c>
      <c r="C3">
        <f t="shared" ref="C3:C32" si="0">B3*31</f>
        <v>223.51</v>
      </c>
      <c r="D3">
        <v>200</v>
      </c>
      <c r="E3">
        <f>D3/30.5</f>
        <v>6.557377049180328</v>
      </c>
      <c r="F3">
        <f>VLOOKUP(A3,Budget_1[[ActualSpendingCategory1]:[ amount]],2,FALSE)</f>
        <v>-690.1300048828125</v>
      </c>
      <c r="H3">
        <f t="shared" ref="H3:H32" si="1">IF(E3=0,C3,D3)</f>
        <v>200</v>
      </c>
    </row>
    <row r="4" spans="1:14" x14ac:dyDescent="0.2">
      <c r="A4" t="s">
        <v>109</v>
      </c>
      <c r="B4">
        <v>21.33</v>
      </c>
      <c r="C4">
        <f t="shared" si="0"/>
        <v>661.2299999999999</v>
      </c>
      <c r="D4">
        <v>700</v>
      </c>
      <c r="E4">
        <f t="shared" ref="E4:E32" si="2">D4/30.5</f>
        <v>22.950819672131146</v>
      </c>
      <c r="F4">
        <f>VLOOKUP(A4,Budget_1[[ActualSpendingCategory1]:[ amount]],2,FALSE)</f>
        <v>-1215.77001953125</v>
      </c>
      <c r="H4">
        <f t="shared" si="1"/>
        <v>700</v>
      </c>
    </row>
    <row r="5" spans="1:14" x14ac:dyDescent="0.2">
      <c r="A5" t="s">
        <v>134</v>
      </c>
      <c r="B5">
        <v>10.3</v>
      </c>
      <c r="C5">
        <f t="shared" si="0"/>
        <v>319.3</v>
      </c>
      <c r="D5">
        <v>900</v>
      </c>
      <c r="E5">
        <f t="shared" si="2"/>
        <v>29.508196721311474</v>
      </c>
      <c r="F5" t="e">
        <f>VLOOKUP(A5,Budget_1[[ActualSpendingCategory1]:[ amount]],2,FALSE)</f>
        <v>#N/A</v>
      </c>
      <c r="H5">
        <f t="shared" si="1"/>
        <v>900</v>
      </c>
      <c r="N5">
        <f>57/36</f>
        <v>1.5833333333333333</v>
      </c>
    </row>
    <row r="6" spans="1:14" x14ac:dyDescent="0.2">
      <c r="A6" t="s">
        <v>113</v>
      </c>
      <c r="B6">
        <v>5.94</v>
      </c>
      <c r="C6">
        <f t="shared" si="0"/>
        <v>184.14000000000001</v>
      </c>
      <c r="D6">
        <v>643</v>
      </c>
      <c r="E6">
        <f t="shared" si="2"/>
        <v>21.081967213114755</v>
      </c>
      <c r="F6">
        <f>VLOOKUP(A6,Budget_1[[ActualSpendingCategory1]:[ amount]],2,FALSE)</f>
        <v>-1184.949951171875</v>
      </c>
      <c r="H6">
        <f t="shared" si="1"/>
        <v>643</v>
      </c>
    </row>
    <row r="7" spans="1:14" x14ac:dyDescent="0.2">
      <c r="A7" t="s">
        <v>127</v>
      </c>
      <c r="B7">
        <v>5.24</v>
      </c>
      <c r="C7">
        <f t="shared" si="0"/>
        <v>162.44</v>
      </c>
      <c r="D7">
        <v>0</v>
      </c>
      <c r="E7">
        <f t="shared" si="2"/>
        <v>0</v>
      </c>
      <c r="F7">
        <f>VLOOKUP(A7,Budget_1[[ActualSpendingCategory1]:[ amount]],2,FALSE)</f>
        <v>-586.20001220703125</v>
      </c>
      <c r="H7">
        <f t="shared" si="1"/>
        <v>162.44</v>
      </c>
    </row>
    <row r="8" spans="1:14" x14ac:dyDescent="0.2">
      <c r="A8" t="s">
        <v>153</v>
      </c>
      <c r="B8">
        <v>3.84</v>
      </c>
      <c r="C8">
        <f t="shared" si="0"/>
        <v>119.03999999999999</v>
      </c>
      <c r="D8">
        <v>20</v>
      </c>
      <c r="E8">
        <f t="shared" si="2"/>
        <v>0.65573770491803274</v>
      </c>
      <c r="F8" t="e">
        <f>VLOOKUP(A8,Budget_1[[ActualSpendingCategory1]:[ amount]],2,FALSE)</f>
        <v>#N/A</v>
      </c>
      <c r="H8">
        <f t="shared" si="1"/>
        <v>20</v>
      </c>
    </row>
    <row r="9" spans="1:14" x14ac:dyDescent="0.2">
      <c r="A9" t="s">
        <v>152</v>
      </c>
      <c r="B9">
        <v>3.5</v>
      </c>
      <c r="C9">
        <f t="shared" si="0"/>
        <v>108.5</v>
      </c>
      <c r="D9">
        <v>133</v>
      </c>
      <c r="E9">
        <f t="shared" si="2"/>
        <v>4.360655737704918</v>
      </c>
      <c r="F9" t="e">
        <f>VLOOKUP(A9,Budget_1[[ActualSpendingCategory1]:[ amount]],2,FALSE)</f>
        <v>#N/A</v>
      </c>
      <c r="H9">
        <f t="shared" si="1"/>
        <v>133</v>
      </c>
    </row>
    <row r="10" spans="1:14" x14ac:dyDescent="0.2">
      <c r="A10" t="s">
        <v>121</v>
      </c>
      <c r="B10">
        <v>4.5999999999999996</v>
      </c>
      <c r="C10">
        <f t="shared" si="0"/>
        <v>142.6</v>
      </c>
      <c r="D10">
        <v>170</v>
      </c>
      <c r="E10">
        <f t="shared" si="2"/>
        <v>5.5737704918032787</v>
      </c>
      <c r="F10">
        <f>VLOOKUP(A10,Budget_1[[ActualSpendingCategory1]:[ amount]],2,FALSE)</f>
        <v>-189.98001098632812</v>
      </c>
      <c r="H10">
        <f t="shared" si="1"/>
        <v>170</v>
      </c>
    </row>
    <row r="11" spans="1:14" x14ac:dyDescent="0.2">
      <c r="A11" t="s">
        <v>118</v>
      </c>
      <c r="B11">
        <v>5.26</v>
      </c>
      <c r="C11">
        <f t="shared" si="0"/>
        <v>163.06</v>
      </c>
      <c r="D11">
        <v>185</v>
      </c>
      <c r="E11">
        <f t="shared" si="2"/>
        <v>6.0655737704918034</v>
      </c>
      <c r="F11">
        <f>VLOOKUP(A11,Budget_1[[ActualSpendingCategory1]:[ amount]],2,FALSE)</f>
        <v>-27.680000305175781</v>
      </c>
      <c r="H11">
        <f t="shared" si="1"/>
        <v>185</v>
      </c>
    </row>
    <row r="12" spans="1:14" x14ac:dyDescent="0.2">
      <c r="A12" t="s">
        <v>126</v>
      </c>
      <c r="B12">
        <v>4</v>
      </c>
      <c r="C12">
        <f t="shared" si="0"/>
        <v>124</v>
      </c>
      <c r="D12">
        <v>70</v>
      </c>
      <c r="E12">
        <f t="shared" si="2"/>
        <v>2.2950819672131146</v>
      </c>
      <c r="F12">
        <f>VLOOKUP(A12,Budget_1[[ActualSpendingCategory1]:[ amount]],2,FALSE)</f>
        <v>-83.989997863769531</v>
      </c>
      <c r="H12">
        <f t="shared" si="1"/>
        <v>70</v>
      </c>
    </row>
    <row r="13" spans="1:14" x14ac:dyDescent="0.2">
      <c r="A13" t="s">
        <v>114</v>
      </c>
      <c r="B13">
        <v>2.65</v>
      </c>
      <c r="C13">
        <f t="shared" si="0"/>
        <v>82.149999999999991</v>
      </c>
      <c r="D13">
        <v>10</v>
      </c>
      <c r="E13">
        <f t="shared" si="2"/>
        <v>0.32786885245901637</v>
      </c>
      <c r="F13" t="e">
        <f>VLOOKUP(A13,Budget_1[[ActualSpendingCategory1]:[ amount]],2,FALSE)</f>
        <v>#N/A</v>
      </c>
      <c r="H13">
        <f t="shared" si="1"/>
        <v>10</v>
      </c>
    </row>
    <row r="14" spans="1:14" x14ac:dyDescent="0.2">
      <c r="A14" t="s">
        <v>115</v>
      </c>
      <c r="B14">
        <v>2.39</v>
      </c>
      <c r="C14">
        <f t="shared" si="0"/>
        <v>74.09</v>
      </c>
      <c r="D14">
        <v>163</v>
      </c>
      <c r="E14">
        <f t="shared" si="2"/>
        <v>5.3442622950819674</v>
      </c>
      <c r="F14">
        <f>VLOOKUP(A14,Budget_1[[ActualSpendingCategory1]:[ amount]],2,FALSE)</f>
        <v>-232.52999877929688</v>
      </c>
      <c r="H14">
        <f t="shared" si="1"/>
        <v>163</v>
      </c>
    </row>
    <row r="15" spans="1:14" x14ac:dyDescent="0.2">
      <c r="A15" t="s">
        <v>125</v>
      </c>
      <c r="B15">
        <v>2.37</v>
      </c>
      <c r="C15">
        <f t="shared" si="0"/>
        <v>73.47</v>
      </c>
      <c r="D15">
        <v>80</v>
      </c>
      <c r="E15">
        <f t="shared" si="2"/>
        <v>2.622950819672131</v>
      </c>
      <c r="F15">
        <f>VLOOKUP(A15,Budget_1[[ActualSpendingCategory1]:[ amount]],2,FALSE)</f>
        <v>-144.82000732421875</v>
      </c>
      <c r="H15">
        <f t="shared" si="1"/>
        <v>80</v>
      </c>
    </row>
    <row r="16" spans="1:14" x14ac:dyDescent="0.2">
      <c r="A16" t="s">
        <v>111</v>
      </c>
      <c r="B16">
        <v>2.78</v>
      </c>
      <c r="C16">
        <f t="shared" si="0"/>
        <v>86.179999999999993</v>
      </c>
      <c r="D16">
        <v>215</v>
      </c>
      <c r="E16">
        <f t="shared" si="2"/>
        <v>7.0491803278688527</v>
      </c>
      <c r="F16">
        <f>VLOOKUP(A16,Budget_1[[ActualSpendingCategory1]:[ amount]],2,FALSE)</f>
        <v>-670.80999755859375</v>
      </c>
      <c r="H16">
        <f t="shared" si="1"/>
        <v>215</v>
      </c>
    </row>
    <row r="17" spans="1:8" x14ac:dyDescent="0.2">
      <c r="A17" t="s">
        <v>135</v>
      </c>
      <c r="B17">
        <v>0.09</v>
      </c>
      <c r="C17">
        <f t="shared" si="0"/>
        <v>2.79</v>
      </c>
      <c r="D17">
        <v>0</v>
      </c>
      <c r="E17">
        <f t="shared" si="2"/>
        <v>0</v>
      </c>
      <c r="F17" t="e">
        <f>VLOOKUP(A17,Budget_1[[ActualSpendingCategory1]:[ amount]],2,FALSE)</f>
        <v>#N/A</v>
      </c>
      <c r="H17">
        <f t="shared" si="1"/>
        <v>2.79</v>
      </c>
    </row>
    <row r="18" spans="1:8" x14ac:dyDescent="0.2">
      <c r="A18" t="s">
        <v>116</v>
      </c>
      <c r="B18">
        <v>1.9</v>
      </c>
      <c r="C18">
        <f t="shared" si="0"/>
        <v>58.9</v>
      </c>
      <c r="D18">
        <v>600</v>
      </c>
      <c r="E18">
        <f t="shared" si="2"/>
        <v>19.672131147540984</v>
      </c>
      <c r="F18">
        <f>VLOOKUP(A18,Budget_1[[ActualSpendingCategory1]:[ amount]],2,FALSE)</f>
        <v>-2190</v>
      </c>
      <c r="H18">
        <f t="shared" si="1"/>
        <v>600</v>
      </c>
    </row>
    <row r="19" spans="1:8" x14ac:dyDescent="0.2">
      <c r="A19" t="s">
        <v>112</v>
      </c>
      <c r="B19">
        <v>1.21</v>
      </c>
      <c r="C19">
        <f t="shared" si="0"/>
        <v>37.51</v>
      </c>
      <c r="D19">
        <v>30</v>
      </c>
      <c r="E19">
        <f t="shared" si="2"/>
        <v>0.98360655737704916</v>
      </c>
      <c r="F19">
        <f>VLOOKUP(A19,Budget_1[[ActualSpendingCategory1]:[ amount]],2,FALSE)</f>
        <v>-170.59999084472656</v>
      </c>
      <c r="H19">
        <f t="shared" si="1"/>
        <v>30</v>
      </c>
    </row>
    <row r="20" spans="1:8" x14ac:dyDescent="0.2">
      <c r="A20" t="s">
        <v>136</v>
      </c>
      <c r="B20">
        <v>1.04</v>
      </c>
      <c r="C20">
        <f t="shared" si="0"/>
        <v>32.24</v>
      </c>
      <c r="D20">
        <v>0</v>
      </c>
      <c r="E20">
        <f t="shared" si="2"/>
        <v>0</v>
      </c>
      <c r="F20">
        <f>VLOOKUP(A20,Budget_1[[ActualSpendingCategory1]:[ amount]],2,FALSE)</f>
        <v>-66.699996948242188</v>
      </c>
      <c r="H20">
        <f t="shared" si="1"/>
        <v>32.24</v>
      </c>
    </row>
    <row r="21" spans="1:8" x14ac:dyDescent="0.2">
      <c r="A21" t="s">
        <v>141</v>
      </c>
      <c r="B21">
        <v>0.63</v>
      </c>
      <c r="C21">
        <f t="shared" si="0"/>
        <v>19.53</v>
      </c>
      <c r="D21">
        <v>0</v>
      </c>
      <c r="E21">
        <f t="shared" si="2"/>
        <v>0</v>
      </c>
      <c r="F21" t="e">
        <f>VLOOKUP(A21,Budget_1[[ActualSpendingCategory1]:[ amount]],2,FALSE)</f>
        <v>#N/A</v>
      </c>
      <c r="H21">
        <f t="shared" si="1"/>
        <v>19.53</v>
      </c>
    </row>
    <row r="22" spans="1:8" x14ac:dyDescent="0.2">
      <c r="A22" t="s">
        <v>110</v>
      </c>
      <c r="B22">
        <v>0.59</v>
      </c>
      <c r="C22">
        <f t="shared" si="0"/>
        <v>18.29</v>
      </c>
      <c r="D22">
        <v>15</v>
      </c>
      <c r="E22">
        <f t="shared" si="2"/>
        <v>0.49180327868852458</v>
      </c>
      <c r="F22">
        <f>VLOOKUP(A22,Budget_1[[ActualSpendingCategory1]:[ amount]],2,FALSE)</f>
        <v>-319.32000732421875</v>
      </c>
      <c r="H22">
        <f t="shared" si="1"/>
        <v>15</v>
      </c>
    </row>
    <row r="23" spans="1:8" x14ac:dyDescent="0.2">
      <c r="A23" t="s">
        <v>137</v>
      </c>
      <c r="B23">
        <v>0.37</v>
      </c>
      <c r="C23">
        <f t="shared" si="0"/>
        <v>11.47</v>
      </c>
      <c r="D23">
        <v>0</v>
      </c>
      <c r="E23">
        <f t="shared" si="2"/>
        <v>0</v>
      </c>
      <c r="F23">
        <f>VLOOKUP(A23,Budget_1[[ActualSpendingCategory1]:[ amount]],2,FALSE)</f>
        <v>-380.67001342773438</v>
      </c>
      <c r="H23">
        <f t="shared" si="1"/>
        <v>11.47</v>
      </c>
    </row>
    <row r="24" spans="1:8" x14ac:dyDescent="0.2">
      <c r="A24" t="s">
        <v>120</v>
      </c>
      <c r="B24">
        <v>0.3</v>
      </c>
      <c r="C24">
        <f t="shared" si="0"/>
        <v>9.2999999999999989</v>
      </c>
      <c r="D24">
        <v>15</v>
      </c>
      <c r="E24">
        <f t="shared" si="2"/>
        <v>0.49180327868852458</v>
      </c>
      <c r="F24">
        <f>VLOOKUP(A24,Budget_1[[ActualSpendingCategory1]:[ amount]],2,FALSE)</f>
        <v>-674.6300048828125</v>
      </c>
      <c r="H24">
        <f t="shared" si="1"/>
        <v>15</v>
      </c>
    </row>
    <row r="25" spans="1:8" x14ac:dyDescent="0.2">
      <c r="A25" t="s">
        <v>142</v>
      </c>
      <c r="B25">
        <v>0.27</v>
      </c>
      <c r="C25">
        <f t="shared" si="0"/>
        <v>8.370000000000001</v>
      </c>
      <c r="D25">
        <v>40</v>
      </c>
      <c r="E25">
        <f t="shared" si="2"/>
        <v>1.3114754098360655</v>
      </c>
      <c r="F25">
        <f>VLOOKUP(A25,Budget_1[[ActualSpendingCategory1]:[ amount]],2,FALSE)</f>
        <v>-183</v>
      </c>
      <c r="H25">
        <f t="shared" si="1"/>
        <v>40</v>
      </c>
    </row>
    <row r="26" spans="1:8" x14ac:dyDescent="0.2">
      <c r="A26" t="s">
        <v>143</v>
      </c>
      <c r="B26">
        <v>0.12</v>
      </c>
      <c r="C26">
        <f t="shared" si="0"/>
        <v>3.7199999999999998</v>
      </c>
      <c r="D26">
        <v>0</v>
      </c>
      <c r="E26">
        <f t="shared" si="2"/>
        <v>0</v>
      </c>
      <c r="F26" t="e">
        <f>VLOOKUP(A26,Budget_1[[ActualSpendingCategory1]:[ amount]],2,FALSE)</f>
        <v>#N/A</v>
      </c>
      <c r="H26">
        <f t="shared" si="1"/>
        <v>3.7199999999999998</v>
      </c>
    </row>
    <row r="27" spans="1:8" x14ac:dyDescent="0.2">
      <c r="A27" t="s">
        <v>144</v>
      </c>
      <c r="B27">
        <v>7.0000000000000007E-2</v>
      </c>
      <c r="C27">
        <f t="shared" si="0"/>
        <v>2.1700000000000004</v>
      </c>
      <c r="D27">
        <v>0</v>
      </c>
      <c r="E27">
        <f t="shared" si="2"/>
        <v>0</v>
      </c>
      <c r="F27" t="e">
        <f>VLOOKUP(A27,Budget_1[[ActualSpendingCategory1]:[ amount]],2,FALSE)</f>
        <v>#N/A</v>
      </c>
      <c r="H27">
        <f t="shared" si="1"/>
        <v>2.1700000000000004</v>
      </c>
    </row>
    <row r="28" spans="1:8" x14ac:dyDescent="0.2">
      <c r="A28" t="s">
        <v>138</v>
      </c>
      <c r="B28">
        <v>0.03</v>
      </c>
      <c r="C28">
        <f t="shared" si="0"/>
        <v>0.92999999999999994</v>
      </c>
      <c r="D28">
        <v>100</v>
      </c>
      <c r="E28">
        <f t="shared" si="2"/>
        <v>3.278688524590164</v>
      </c>
      <c r="F28">
        <f>VLOOKUP(A28,Budget_1[[ActualSpendingCategory1]:[ amount]],2,FALSE)</f>
        <v>-270.760009765625</v>
      </c>
      <c r="H28">
        <f t="shared" si="1"/>
        <v>100</v>
      </c>
    </row>
    <row r="29" spans="1:8" x14ac:dyDescent="0.2">
      <c r="A29" t="s">
        <v>145</v>
      </c>
      <c r="B29">
        <v>0.04</v>
      </c>
      <c r="C29">
        <f t="shared" si="0"/>
        <v>1.24</v>
      </c>
      <c r="D29">
        <v>10</v>
      </c>
      <c r="E29">
        <f t="shared" si="2"/>
        <v>0.32786885245901637</v>
      </c>
      <c r="F29" t="e">
        <f>VLOOKUP(A29,Budget_1[[ActualSpendingCategory1]:[ amount]],2,FALSE)</f>
        <v>#N/A</v>
      </c>
      <c r="H29">
        <f t="shared" si="1"/>
        <v>10</v>
      </c>
    </row>
    <row r="30" spans="1:8" x14ac:dyDescent="0.2">
      <c r="A30" t="s">
        <v>154</v>
      </c>
      <c r="B30">
        <v>1</v>
      </c>
      <c r="C30">
        <v>0</v>
      </c>
      <c r="D30">
        <v>0</v>
      </c>
      <c r="E30">
        <f t="shared" si="2"/>
        <v>0</v>
      </c>
      <c r="F30">
        <f>VLOOKUP(A30,Budget_1[[ActualSpendingCategory1]:[ amount]],2,FALSE)</f>
        <v>-1387.280029296875</v>
      </c>
      <c r="H30">
        <f t="shared" si="1"/>
        <v>0</v>
      </c>
    </row>
    <row r="31" spans="1:8" x14ac:dyDescent="0.2">
      <c r="A31" t="s">
        <v>155</v>
      </c>
      <c r="B31">
        <v>1</v>
      </c>
      <c r="C31">
        <v>15</v>
      </c>
      <c r="E31">
        <f t="shared" si="2"/>
        <v>0</v>
      </c>
      <c r="F31" t="e">
        <f>VLOOKUP(A31,Budget_1[[ActualSpendingCategory1]:[ amount]],2,FALSE)</f>
        <v>#N/A</v>
      </c>
      <c r="H31">
        <f t="shared" si="1"/>
        <v>15</v>
      </c>
    </row>
    <row r="32" spans="1:8" x14ac:dyDescent="0.2">
      <c r="A32" t="s">
        <v>157</v>
      </c>
      <c r="B32">
        <v>5.83</v>
      </c>
      <c r="C32">
        <f t="shared" si="0"/>
        <v>180.73</v>
      </c>
      <c r="E32">
        <f t="shared" si="2"/>
        <v>0</v>
      </c>
      <c r="F32" t="e">
        <f>VLOOKUP(A32,Budget_1[[ActualSpendingCategory1]:[ amount]],2,FALSE)</f>
        <v>#N/A</v>
      </c>
      <c r="H32">
        <f t="shared" si="1"/>
        <v>180.73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DE36E-1CDB-564F-B138-259BA35B7218}">
  <dimension ref="A1:F33"/>
  <sheetViews>
    <sheetView workbookViewId="0">
      <selection activeCell="B18" sqref="B18"/>
    </sheetView>
  </sheetViews>
  <sheetFormatPr baseColWidth="10" defaultRowHeight="16" x14ac:dyDescent="0.2"/>
  <cols>
    <col min="1" max="1" width="28.5" bestFit="1" customWidth="1"/>
    <col min="2" max="2" width="6.1640625" bestFit="1" customWidth="1"/>
    <col min="3" max="3" width="20.1640625" bestFit="1" customWidth="1"/>
    <col min="5" max="5" width="13.33203125" bestFit="1" customWidth="1"/>
    <col min="6" max="6" width="25.83203125" bestFit="1" customWidth="1"/>
  </cols>
  <sheetData>
    <row r="1" spans="1:6" x14ac:dyDescent="0.2">
      <c r="A1" s="3">
        <v>44927</v>
      </c>
      <c r="C1" t="s">
        <v>270</v>
      </c>
      <c r="E1" t="s">
        <v>271</v>
      </c>
      <c r="F1" t="s">
        <v>272</v>
      </c>
    </row>
    <row r="2" spans="1:6" x14ac:dyDescent="0.2">
      <c r="A2" t="s">
        <v>85</v>
      </c>
      <c r="B2">
        <v>0</v>
      </c>
      <c r="C2">
        <f>B2*30.5</f>
        <v>0</v>
      </c>
      <c r="F2">
        <f>E2/30.5</f>
        <v>0</v>
      </c>
    </row>
    <row r="3" spans="1:6" x14ac:dyDescent="0.2">
      <c r="A3" t="s">
        <v>107</v>
      </c>
      <c r="B3">
        <v>4.918032786885246</v>
      </c>
      <c r="C3">
        <f t="shared" ref="C3:C30" si="0">B3*30.5</f>
        <v>150</v>
      </c>
      <c r="E3">
        <v>150</v>
      </c>
      <c r="F3">
        <f>E3/30.5</f>
        <v>4.918032786885246</v>
      </c>
    </row>
    <row r="4" spans="1:6" x14ac:dyDescent="0.2">
      <c r="A4" t="s">
        <v>109</v>
      </c>
      <c r="B4">
        <v>16.393442622950818</v>
      </c>
      <c r="C4">
        <f t="shared" si="0"/>
        <v>499.99999999999994</v>
      </c>
      <c r="E4">
        <v>500</v>
      </c>
      <c r="F4">
        <f t="shared" ref="F4:F32" si="1">E4/30.5</f>
        <v>16.393442622950818</v>
      </c>
    </row>
    <row r="5" spans="1:6" x14ac:dyDescent="0.2">
      <c r="A5" t="s">
        <v>134</v>
      </c>
      <c r="B5">
        <v>29.508196721311474</v>
      </c>
      <c r="C5">
        <f t="shared" si="0"/>
        <v>900</v>
      </c>
      <c r="E5">
        <v>900</v>
      </c>
      <c r="F5">
        <f t="shared" si="1"/>
        <v>29.508196721311474</v>
      </c>
    </row>
    <row r="6" spans="1:6" x14ac:dyDescent="0.2">
      <c r="A6" t="s">
        <v>113</v>
      </c>
      <c r="B6">
        <v>16.393442622950818</v>
      </c>
      <c r="C6">
        <v>50</v>
      </c>
      <c r="E6">
        <v>500</v>
      </c>
      <c r="F6">
        <f t="shared" si="1"/>
        <v>16.393442622950818</v>
      </c>
    </row>
    <row r="7" spans="1:6" x14ac:dyDescent="0.2">
      <c r="A7" t="s">
        <v>127</v>
      </c>
      <c r="B7">
        <v>0</v>
      </c>
      <c r="C7">
        <f t="shared" si="0"/>
        <v>0</v>
      </c>
      <c r="E7">
        <v>0</v>
      </c>
      <c r="F7">
        <f t="shared" si="1"/>
        <v>0</v>
      </c>
    </row>
    <row r="8" spans="1:6" x14ac:dyDescent="0.2">
      <c r="A8" t="s">
        <v>153</v>
      </c>
      <c r="B8">
        <v>0.65573770491803274</v>
      </c>
      <c r="C8">
        <f t="shared" si="0"/>
        <v>20</v>
      </c>
      <c r="E8">
        <v>20</v>
      </c>
      <c r="F8">
        <f t="shared" si="1"/>
        <v>0.65573770491803274</v>
      </c>
    </row>
    <row r="9" spans="1:6" x14ac:dyDescent="0.2">
      <c r="A9" t="s">
        <v>152</v>
      </c>
      <c r="B9">
        <v>0</v>
      </c>
      <c r="C9">
        <f t="shared" si="0"/>
        <v>0</v>
      </c>
      <c r="E9">
        <v>0</v>
      </c>
      <c r="F9">
        <f t="shared" si="1"/>
        <v>0</v>
      </c>
    </row>
    <row r="10" spans="1:6" x14ac:dyDescent="0.2">
      <c r="A10" t="s">
        <v>121</v>
      </c>
      <c r="B10">
        <v>5.5737704918032787</v>
      </c>
      <c r="C10">
        <f t="shared" si="0"/>
        <v>170</v>
      </c>
      <c r="E10">
        <v>170</v>
      </c>
      <c r="F10">
        <f t="shared" si="1"/>
        <v>5.5737704918032787</v>
      </c>
    </row>
    <row r="11" spans="1:6" x14ac:dyDescent="0.2">
      <c r="A11" t="s">
        <v>118</v>
      </c>
      <c r="B11">
        <v>1.2459016393442623</v>
      </c>
      <c r="C11">
        <f t="shared" si="0"/>
        <v>38</v>
      </c>
      <c r="E11">
        <v>38</v>
      </c>
      <c r="F11">
        <f t="shared" si="1"/>
        <v>1.2459016393442623</v>
      </c>
    </row>
    <row r="12" spans="1:6" x14ac:dyDescent="0.2">
      <c r="A12" t="s">
        <v>126</v>
      </c>
      <c r="B12">
        <v>3.9344262295081966</v>
      </c>
      <c r="C12">
        <f t="shared" si="0"/>
        <v>120</v>
      </c>
      <c r="E12">
        <v>120</v>
      </c>
      <c r="F12">
        <f t="shared" si="1"/>
        <v>3.9344262295081966</v>
      </c>
    </row>
    <row r="13" spans="1:6" x14ac:dyDescent="0.2">
      <c r="A13" t="s">
        <v>114</v>
      </c>
      <c r="B13">
        <v>0.49180327868852458</v>
      </c>
      <c r="C13">
        <f t="shared" si="0"/>
        <v>15</v>
      </c>
      <c r="E13">
        <v>15</v>
      </c>
      <c r="F13">
        <f t="shared" si="1"/>
        <v>0.49180327868852458</v>
      </c>
    </row>
    <row r="14" spans="1:6" x14ac:dyDescent="0.2">
      <c r="A14" t="s">
        <v>115</v>
      </c>
      <c r="B14">
        <v>3.8360655737704916</v>
      </c>
      <c r="C14">
        <f t="shared" si="0"/>
        <v>117</v>
      </c>
      <c r="E14">
        <v>117</v>
      </c>
      <c r="F14">
        <f t="shared" si="1"/>
        <v>3.8360655737704916</v>
      </c>
    </row>
    <row r="15" spans="1:6" x14ac:dyDescent="0.2">
      <c r="A15" t="s">
        <v>125</v>
      </c>
      <c r="B15">
        <v>5.081967213114754</v>
      </c>
      <c r="C15">
        <f t="shared" si="0"/>
        <v>155</v>
      </c>
      <c r="E15">
        <v>155</v>
      </c>
      <c r="F15">
        <f t="shared" si="1"/>
        <v>5.081967213114754</v>
      </c>
    </row>
    <row r="16" spans="1:6" x14ac:dyDescent="0.2">
      <c r="A16" t="s">
        <v>111</v>
      </c>
      <c r="B16">
        <v>3.6065573770491803</v>
      </c>
      <c r="C16">
        <f t="shared" si="0"/>
        <v>110</v>
      </c>
      <c r="E16">
        <v>110</v>
      </c>
      <c r="F16">
        <f t="shared" si="1"/>
        <v>3.6065573770491803</v>
      </c>
    </row>
    <row r="17" spans="1:6" x14ac:dyDescent="0.2">
      <c r="A17" t="s">
        <v>135</v>
      </c>
      <c r="B17">
        <v>0</v>
      </c>
      <c r="C17">
        <f t="shared" si="0"/>
        <v>0</v>
      </c>
      <c r="E17">
        <v>0</v>
      </c>
      <c r="F17">
        <f t="shared" si="1"/>
        <v>0</v>
      </c>
    </row>
    <row r="18" spans="1:6" x14ac:dyDescent="0.2">
      <c r="A18" t="s">
        <v>116</v>
      </c>
      <c r="B18">
        <v>16.393442622950818</v>
      </c>
      <c r="C18">
        <f t="shared" si="0"/>
        <v>499.99999999999994</v>
      </c>
      <c r="E18">
        <v>500</v>
      </c>
      <c r="F18">
        <f t="shared" si="1"/>
        <v>16.393442622950818</v>
      </c>
    </row>
    <row r="19" spans="1:6" x14ac:dyDescent="0.2">
      <c r="A19" t="s">
        <v>112</v>
      </c>
      <c r="B19">
        <v>0.98360655737704916</v>
      </c>
      <c r="C19">
        <f t="shared" si="0"/>
        <v>30</v>
      </c>
      <c r="E19">
        <v>30</v>
      </c>
      <c r="F19">
        <f t="shared" si="1"/>
        <v>0.98360655737704916</v>
      </c>
    </row>
    <row r="20" spans="1:6" x14ac:dyDescent="0.2">
      <c r="A20" t="s">
        <v>136</v>
      </c>
      <c r="B20">
        <v>0</v>
      </c>
      <c r="C20">
        <f t="shared" si="0"/>
        <v>0</v>
      </c>
      <c r="E20">
        <v>0</v>
      </c>
      <c r="F20">
        <f t="shared" si="1"/>
        <v>0</v>
      </c>
    </row>
    <row r="21" spans="1:6" x14ac:dyDescent="0.2">
      <c r="A21" t="s">
        <v>141</v>
      </c>
      <c r="B21">
        <v>0</v>
      </c>
      <c r="C21">
        <f t="shared" si="0"/>
        <v>0</v>
      </c>
      <c r="E21">
        <v>0</v>
      </c>
      <c r="F21">
        <f t="shared" si="1"/>
        <v>0</v>
      </c>
    </row>
    <row r="22" spans="1:6" x14ac:dyDescent="0.2">
      <c r="A22" t="s">
        <v>110</v>
      </c>
      <c r="B22">
        <v>0.98360655737704916</v>
      </c>
      <c r="C22">
        <f t="shared" si="0"/>
        <v>30</v>
      </c>
      <c r="E22">
        <v>30</v>
      </c>
      <c r="F22">
        <f t="shared" si="1"/>
        <v>0.98360655737704916</v>
      </c>
    </row>
    <row r="23" spans="1:6" x14ac:dyDescent="0.2">
      <c r="A23" t="s">
        <v>137</v>
      </c>
      <c r="B23">
        <v>0</v>
      </c>
      <c r="C23">
        <f t="shared" si="0"/>
        <v>0</v>
      </c>
      <c r="E23">
        <v>0</v>
      </c>
      <c r="F23">
        <f t="shared" si="1"/>
        <v>0</v>
      </c>
    </row>
    <row r="24" spans="1:6" x14ac:dyDescent="0.2">
      <c r="A24" t="s">
        <v>120</v>
      </c>
      <c r="B24">
        <v>1.639344262295082</v>
      </c>
      <c r="C24">
        <f t="shared" si="0"/>
        <v>50</v>
      </c>
      <c r="E24">
        <v>50</v>
      </c>
      <c r="F24">
        <f t="shared" si="1"/>
        <v>1.639344262295082</v>
      </c>
    </row>
    <row r="25" spans="1:6" x14ac:dyDescent="0.2">
      <c r="A25" t="s">
        <v>142</v>
      </c>
      <c r="B25">
        <v>6.557377049180328</v>
      </c>
      <c r="C25">
        <f t="shared" si="0"/>
        <v>200</v>
      </c>
      <c r="E25">
        <v>200</v>
      </c>
      <c r="F25">
        <f t="shared" si="1"/>
        <v>6.557377049180328</v>
      </c>
    </row>
    <row r="26" spans="1:6" x14ac:dyDescent="0.2">
      <c r="A26" t="s">
        <v>143</v>
      </c>
      <c r="B26">
        <v>0</v>
      </c>
      <c r="C26">
        <f t="shared" si="0"/>
        <v>0</v>
      </c>
      <c r="E26">
        <v>0</v>
      </c>
      <c r="F26">
        <f t="shared" si="1"/>
        <v>0</v>
      </c>
    </row>
    <row r="27" spans="1:6" x14ac:dyDescent="0.2">
      <c r="A27" t="s">
        <v>144</v>
      </c>
      <c r="B27">
        <v>15.868852459016393</v>
      </c>
      <c r="C27">
        <f t="shared" si="0"/>
        <v>484</v>
      </c>
      <c r="E27">
        <v>484</v>
      </c>
      <c r="F27">
        <f t="shared" si="1"/>
        <v>15.868852459016393</v>
      </c>
    </row>
    <row r="28" spans="1:6" x14ac:dyDescent="0.2">
      <c r="A28" t="s">
        <v>138</v>
      </c>
      <c r="B28">
        <v>0</v>
      </c>
      <c r="C28">
        <f t="shared" si="0"/>
        <v>0</v>
      </c>
      <c r="E28">
        <v>0</v>
      </c>
      <c r="F28">
        <f t="shared" si="1"/>
        <v>0</v>
      </c>
    </row>
    <row r="29" spans="1:6" x14ac:dyDescent="0.2">
      <c r="A29" t="s">
        <v>145</v>
      </c>
      <c r="B29">
        <v>0</v>
      </c>
      <c r="C29">
        <v>10</v>
      </c>
      <c r="E29">
        <v>0</v>
      </c>
      <c r="F29">
        <f t="shared" si="1"/>
        <v>0</v>
      </c>
    </row>
    <row r="30" spans="1:6" x14ac:dyDescent="0.2">
      <c r="A30" t="s">
        <v>154</v>
      </c>
      <c r="B30">
        <v>0</v>
      </c>
      <c r="C30">
        <f t="shared" si="0"/>
        <v>0</v>
      </c>
      <c r="E30">
        <v>0</v>
      </c>
      <c r="F30">
        <f t="shared" si="1"/>
        <v>0</v>
      </c>
    </row>
    <row r="31" spans="1:6" x14ac:dyDescent="0.2">
      <c r="A31" t="s">
        <v>155</v>
      </c>
      <c r="B31">
        <v>0</v>
      </c>
      <c r="C31">
        <v>15</v>
      </c>
      <c r="E31">
        <v>0</v>
      </c>
      <c r="F31">
        <f t="shared" si="1"/>
        <v>0</v>
      </c>
    </row>
    <row r="32" spans="1:6" x14ac:dyDescent="0.2">
      <c r="A32" t="s">
        <v>157</v>
      </c>
      <c r="B32">
        <v>0</v>
      </c>
      <c r="C32">
        <v>500</v>
      </c>
      <c r="E32">
        <v>0</v>
      </c>
      <c r="F32">
        <f t="shared" si="1"/>
        <v>0</v>
      </c>
    </row>
    <row r="33" spans="3:5" x14ac:dyDescent="0.2">
      <c r="C33">
        <f>SUM(C2:C32)</f>
        <v>4164</v>
      </c>
      <c r="E33">
        <f>SUM(E3:E32)</f>
        <v>4089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0639-CF85-B44F-9C71-E97C36499F72}">
  <dimension ref="A1:G32"/>
  <sheetViews>
    <sheetView workbookViewId="0">
      <selection activeCell="D3" sqref="D3"/>
    </sheetView>
  </sheetViews>
  <sheetFormatPr baseColWidth="10" defaultRowHeight="16" x14ac:dyDescent="0.2"/>
  <cols>
    <col min="1" max="1" width="28.5" bestFit="1" customWidth="1"/>
    <col min="2" max="2" width="12.83203125" bestFit="1" customWidth="1"/>
    <col min="3" max="3" width="28.5" bestFit="1" customWidth="1"/>
    <col min="4" max="4" width="12.5" bestFit="1" customWidth="1"/>
    <col min="5" max="5" width="12.83203125" bestFit="1" customWidth="1"/>
    <col min="6" max="6" width="21.5" bestFit="1" customWidth="1"/>
    <col min="7" max="7" width="19.83203125" bestFit="1" customWidth="1"/>
  </cols>
  <sheetData>
    <row r="1" spans="1:7" x14ac:dyDescent="0.2">
      <c r="A1" t="s">
        <v>128</v>
      </c>
      <c r="B1" t="s">
        <v>129</v>
      </c>
      <c r="C1" t="s">
        <v>131</v>
      </c>
      <c r="D1" t="s">
        <v>268</v>
      </c>
      <c r="E1" t="s">
        <v>130</v>
      </c>
      <c r="F1" t="s">
        <v>132</v>
      </c>
      <c r="G1" t="s">
        <v>133</v>
      </c>
    </row>
    <row r="2" spans="1:7" x14ac:dyDescent="0.2">
      <c r="A2" t="s">
        <v>116</v>
      </c>
      <c r="B2">
        <v>-2190</v>
      </c>
      <c r="C2" t="s">
        <v>116</v>
      </c>
      <c r="D2">
        <v>999.99999981999986</v>
      </c>
      <c r="E2">
        <v>-1190.0000001800001</v>
      </c>
      <c r="F2">
        <v>16.393442619999998</v>
      </c>
      <c r="G2" t="s">
        <v>350</v>
      </c>
    </row>
    <row r="3" spans="1:7" x14ac:dyDescent="0.2">
      <c r="A3" t="s">
        <v>154</v>
      </c>
      <c r="B3">
        <v>-1387.280029296875</v>
      </c>
      <c r="C3" t="s">
        <v>154</v>
      </c>
      <c r="D3">
        <v>0</v>
      </c>
      <c r="E3">
        <v>-1387.280029296875</v>
      </c>
      <c r="F3">
        <v>0</v>
      </c>
      <c r="G3" t="s">
        <v>269</v>
      </c>
    </row>
    <row r="4" spans="1:7" x14ac:dyDescent="0.2">
      <c r="A4" t="s">
        <v>286</v>
      </c>
      <c r="B4">
        <v>-1339.820068359375</v>
      </c>
      <c r="C4" t="s">
        <v>286</v>
      </c>
      <c r="D4">
        <v>0</v>
      </c>
      <c r="E4">
        <v>-1339.820068359375</v>
      </c>
      <c r="F4">
        <v>0</v>
      </c>
      <c r="G4" t="s">
        <v>269</v>
      </c>
    </row>
    <row r="5" spans="1:7" x14ac:dyDescent="0.2">
      <c r="A5" t="s">
        <v>109</v>
      </c>
      <c r="B5">
        <v>-1215.77001953125</v>
      </c>
      <c r="C5" t="s">
        <v>109</v>
      </c>
      <c r="D5">
        <v>999.99999981999986</v>
      </c>
      <c r="E5">
        <v>-215.77001971125014</v>
      </c>
      <c r="F5">
        <v>16.393442619999998</v>
      </c>
      <c r="G5" t="s">
        <v>351</v>
      </c>
    </row>
    <row r="6" spans="1:7" x14ac:dyDescent="0.2">
      <c r="A6" t="s">
        <v>113</v>
      </c>
      <c r="B6">
        <v>-1184.949951171875</v>
      </c>
      <c r="C6" t="s">
        <v>113</v>
      </c>
      <c r="D6">
        <v>999.99999981999986</v>
      </c>
      <c r="E6">
        <v>-184.94995135187514</v>
      </c>
      <c r="F6">
        <v>16.393442619999998</v>
      </c>
      <c r="G6" t="s">
        <v>352</v>
      </c>
    </row>
    <row r="7" spans="1:7" x14ac:dyDescent="0.2">
      <c r="A7" t="s">
        <v>107</v>
      </c>
      <c r="B7">
        <v>-690.1300048828125</v>
      </c>
      <c r="C7" t="s">
        <v>107</v>
      </c>
      <c r="D7">
        <v>300.00000000699998</v>
      </c>
      <c r="E7">
        <v>-390.13000487581252</v>
      </c>
      <c r="F7">
        <v>4.9180327869999996</v>
      </c>
      <c r="G7" t="s">
        <v>353</v>
      </c>
    </row>
    <row r="8" spans="1:7" x14ac:dyDescent="0.2">
      <c r="A8" t="s">
        <v>120</v>
      </c>
      <c r="B8">
        <v>-674.6300048828125</v>
      </c>
      <c r="C8" t="s">
        <v>120</v>
      </c>
      <c r="D8">
        <v>99.999999982000006</v>
      </c>
      <c r="E8">
        <v>-574.63000490081254</v>
      </c>
      <c r="F8">
        <v>1.6393442620000001</v>
      </c>
      <c r="G8" t="s">
        <v>354</v>
      </c>
    </row>
    <row r="9" spans="1:7" x14ac:dyDescent="0.2">
      <c r="A9" t="s">
        <v>111</v>
      </c>
      <c r="B9">
        <v>-670.80999755859375</v>
      </c>
      <c r="C9" t="s">
        <v>111</v>
      </c>
      <c r="D9">
        <v>219.999999997</v>
      </c>
      <c r="E9">
        <v>-450.80999756159372</v>
      </c>
      <c r="F9">
        <v>3.6065573770000001</v>
      </c>
      <c r="G9" t="s">
        <v>355</v>
      </c>
    </row>
    <row r="10" spans="1:7" x14ac:dyDescent="0.2">
      <c r="A10" t="s">
        <v>127</v>
      </c>
      <c r="B10">
        <v>-586.20001220703125</v>
      </c>
      <c r="C10" t="s">
        <v>127</v>
      </c>
      <c r="D10">
        <v>0</v>
      </c>
      <c r="E10">
        <v>-586.20001220703125</v>
      </c>
      <c r="F10">
        <v>0</v>
      </c>
      <c r="G10" t="s">
        <v>269</v>
      </c>
    </row>
    <row r="11" spans="1:7" x14ac:dyDescent="0.2">
      <c r="A11" t="s">
        <v>137</v>
      </c>
      <c r="B11">
        <v>-380.67001342773438</v>
      </c>
      <c r="C11" t="s">
        <v>137</v>
      </c>
      <c r="D11">
        <v>0</v>
      </c>
      <c r="E11">
        <v>-380.67001342773438</v>
      </c>
      <c r="F11">
        <v>0</v>
      </c>
      <c r="G11" t="s">
        <v>269</v>
      </c>
    </row>
    <row r="12" spans="1:7" x14ac:dyDescent="0.2">
      <c r="A12" t="s">
        <v>282</v>
      </c>
      <c r="B12">
        <v>-370</v>
      </c>
      <c r="C12" t="s">
        <v>282</v>
      </c>
      <c r="D12">
        <v>0</v>
      </c>
      <c r="E12">
        <v>-370</v>
      </c>
      <c r="F12">
        <v>0</v>
      </c>
      <c r="G12" t="s">
        <v>269</v>
      </c>
    </row>
    <row r="13" spans="1:7" x14ac:dyDescent="0.2">
      <c r="A13" t="s">
        <v>110</v>
      </c>
      <c r="B13">
        <v>-319.32000732421875</v>
      </c>
      <c r="C13" t="s">
        <v>110</v>
      </c>
      <c r="D13">
        <v>59.999999977000002</v>
      </c>
      <c r="E13">
        <v>-259.32000734721873</v>
      </c>
      <c r="F13">
        <v>0.98360655699999999</v>
      </c>
      <c r="G13" t="s">
        <v>356</v>
      </c>
    </row>
    <row r="14" spans="1:7" x14ac:dyDescent="0.2">
      <c r="A14" t="s">
        <v>138</v>
      </c>
      <c r="B14">
        <v>-270.760009765625</v>
      </c>
      <c r="C14" t="s">
        <v>138</v>
      </c>
      <c r="D14">
        <v>0</v>
      </c>
      <c r="E14">
        <v>-270.760009765625</v>
      </c>
      <c r="F14">
        <v>0</v>
      </c>
      <c r="G14" t="s">
        <v>269</v>
      </c>
    </row>
    <row r="15" spans="1:7" x14ac:dyDescent="0.2">
      <c r="A15" t="s">
        <v>115</v>
      </c>
      <c r="B15">
        <v>-232.52999877929688</v>
      </c>
      <c r="C15" t="s">
        <v>115</v>
      </c>
      <c r="D15">
        <v>234.00000001399999</v>
      </c>
      <c r="E15">
        <v>1.4700012347031191</v>
      </c>
      <c r="F15">
        <v>3.836065574</v>
      </c>
      <c r="G15" t="s">
        <v>357</v>
      </c>
    </row>
    <row r="16" spans="1:7" x14ac:dyDescent="0.2">
      <c r="A16" t="s">
        <v>121</v>
      </c>
      <c r="B16">
        <v>-189.98001098632812</v>
      </c>
      <c r="C16" t="s">
        <v>121</v>
      </c>
      <c r="D16">
        <v>340.00000001200004</v>
      </c>
      <c r="E16">
        <v>150.01998902567192</v>
      </c>
      <c r="F16">
        <v>5.5737704920000004</v>
      </c>
      <c r="G16" t="s">
        <v>358</v>
      </c>
    </row>
    <row r="17" spans="1:7" x14ac:dyDescent="0.2">
      <c r="A17" t="s">
        <v>142</v>
      </c>
      <c r="B17">
        <v>-183</v>
      </c>
      <c r="C17" t="s">
        <v>142</v>
      </c>
      <c r="D17">
        <v>399.999999989</v>
      </c>
      <c r="E17">
        <v>216.999999989</v>
      </c>
      <c r="F17">
        <v>6.5573770490000003</v>
      </c>
      <c r="G17" t="s">
        <v>359</v>
      </c>
    </row>
    <row r="18" spans="1:7" x14ac:dyDescent="0.2">
      <c r="A18" t="s">
        <v>284</v>
      </c>
      <c r="B18">
        <v>-170.59999084472656</v>
      </c>
      <c r="C18" t="s">
        <v>284</v>
      </c>
      <c r="D18">
        <v>0</v>
      </c>
      <c r="E18">
        <v>-170.59999084472656</v>
      </c>
      <c r="F18">
        <v>0</v>
      </c>
      <c r="G18" t="s">
        <v>269</v>
      </c>
    </row>
    <row r="19" spans="1:7" x14ac:dyDescent="0.2">
      <c r="A19" t="s">
        <v>125</v>
      </c>
      <c r="B19">
        <v>-144.82000732421875</v>
      </c>
      <c r="C19" t="s">
        <v>125</v>
      </c>
      <c r="D19">
        <v>309.99999999300002</v>
      </c>
      <c r="E19">
        <v>165.17999266878127</v>
      </c>
      <c r="F19">
        <v>5.0819672130000004</v>
      </c>
      <c r="G19" t="s">
        <v>360</v>
      </c>
    </row>
    <row r="20" spans="1:7" x14ac:dyDescent="0.2">
      <c r="A20" t="s">
        <v>314</v>
      </c>
      <c r="B20">
        <v>-135.19999694824219</v>
      </c>
      <c r="C20" t="s">
        <v>314</v>
      </c>
      <c r="D20">
        <v>0</v>
      </c>
      <c r="E20">
        <v>-135.19999694824219</v>
      </c>
      <c r="F20">
        <v>0</v>
      </c>
      <c r="G20" t="s">
        <v>269</v>
      </c>
    </row>
    <row r="21" spans="1:7" x14ac:dyDescent="0.2">
      <c r="A21" t="s">
        <v>85</v>
      </c>
      <c r="B21">
        <v>-98.30999755859375</v>
      </c>
      <c r="C21" t="s">
        <v>85</v>
      </c>
      <c r="D21">
        <v>0</v>
      </c>
      <c r="E21">
        <v>-98.30999755859375</v>
      </c>
      <c r="F21">
        <v>0</v>
      </c>
      <c r="G21" t="s">
        <v>269</v>
      </c>
    </row>
    <row r="22" spans="1:7" x14ac:dyDescent="0.2">
      <c r="A22" t="s">
        <v>126</v>
      </c>
      <c r="B22">
        <v>-83.989997863769531</v>
      </c>
      <c r="C22" t="s">
        <v>126</v>
      </c>
      <c r="D22">
        <v>240.00000003</v>
      </c>
      <c r="E22">
        <v>156.01000216623046</v>
      </c>
      <c r="F22">
        <v>3.9344262300000001</v>
      </c>
      <c r="G22" t="s">
        <v>361</v>
      </c>
    </row>
    <row r="23" spans="1:7" x14ac:dyDescent="0.2">
      <c r="A23" t="s">
        <v>136</v>
      </c>
      <c r="B23">
        <v>-66.699996948242188</v>
      </c>
      <c r="C23" t="s">
        <v>136</v>
      </c>
      <c r="D23">
        <v>0</v>
      </c>
      <c r="E23">
        <v>-66.699996948242188</v>
      </c>
      <c r="F23">
        <v>0</v>
      </c>
      <c r="G23" t="s">
        <v>269</v>
      </c>
    </row>
    <row r="24" spans="1:7" x14ac:dyDescent="0.2">
      <c r="A24" t="s">
        <v>112</v>
      </c>
      <c r="B24">
        <v>-51.360000610351562</v>
      </c>
      <c r="C24" t="s">
        <v>112</v>
      </c>
      <c r="D24">
        <v>59.999999977000002</v>
      </c>
      <c r="E24">
        <v>8.6399993666484391</v>
      </c>
      <c r="F24">
        <v>0.98360655699999999</v>
      </c>
      <c r="G24" t="s">
        <v>362</v>
      </c>
    </row>
    <row r="25" spans="1:7" x14ac:dyDescent="0.2">
      <c r="A25" t="s">
        <v>281</v>
      </c>
      <c r="B25">
        <v>-49</v>
      </c>
      <c r="C25" t="s">
        <v>281</v>
      </c>
      <c r="D25">
        <v>0</v>
      </c>
      <c r="E25">
        <v>-49</v>
      </c>
      <c r="F25">
        <v>0</v>
      </c>
      <c r="G25" t="s">
        <v>269</v>
      </c>
    </row>
    <row r="26" spans="1:7" x14ac:dyDescent="0.2">
      <c r="A26" t="s">
        <v>285</v>
      </c>
      <c r="B26">
        <v>-46.619998931884766</v>
      </c>
      <c r="C26" t="s">
        <v>285</v>
      </c>
      <c r="D26">
        <v>0</v>
      </c>
      <c r="E26">
        <v>-46.619998931884766</v>
      </c>
      <c r="F26">
        <v>0</v>
      </c>
      <c r="G26" t="s">
        <v>269</v>
      </c>
    </row>
    <row r="27" spans="1:7" x14ac:dyDescent="0.2">
      <c r="A27" t="s">
        <v>118</v>
      </c>
      <c r="B27">
        <v>-27.680000305175781</v>
      </c>
      <c r="C27" t="s">
        <v>118</v>
      </c>
      <c r="D27">
        <v>75.999999978999995</v>
      </c>
      <c r="E27">
        <v>48.319999673824213</v>
      </c>
      <c r="F27">
        <v>1.2459016389999999</v>
      </c>
      <c r="G27" t="s">
        <v>363</v>
      </c>
    </row>
    <row r="28" spans="1:7" x14ac:dyDescent="0.2">
      <c r="A28" t="s">
        <v>288</v>
      </c>
      <c r="B28">
        <v>-20.149999618530273</v>
      </c>
      <c r="C28" t="s">
        <v>288</v>
      </c>
      <c r="D28">
        <v>0</v>
      </c>
      <c r="E28">
        <v>-20.149999618530273</v>
      </c>
      <c r="F28">
        <v>0</v>
      </c>
      <c r="G28" t="s">
        <v>269</v>
      </c>
    </row>
    <row r="29" spans="1:7" x14ac:dyDescent="0.2">
      <c r="A29" t="s">
        <v>295</v>
      </c>
      <c r="B29">
        <v>-18.479999542236328</v>
      </c>
      <c r="C29" t="s">
        <v>295</v>
      </c>
      <c r="D29">
        <v>0</v>
      </c>
      <c r="E29">
        <v>-18.479999542236328</v>
      </c>
      <c r="F29">
        <v>0</v>
      </c>
      <c r="G29" t="s">
        <v>269</v>
      </c>
    </row>
    <row r="30" spans="1:7" x14ac:dyDescent="0.2">
      <c r="A30" t="s">
        <v>283</v>
      </c>
      <c r="B30">
        <v>-13</v>
      </c>
      <c r="C30" t="s">
        <v>283</v>
      </c>
      <c r="D30">
        <v>0</v>
      </c>
      <c r="E30">
        <v>-13</v>
      </c>
      <c r="F30">
        <v>0</v>
      </c>
      <c r="G30" t="s">
        <v>269</v>
      </c>
    </row>
    <row r="31" spans="1:7" x14ac:dyDescent="0.2">
      <c r="A31" t="s">
        <v>167</v>
      </c>
      <c r="B31">
        <v>-10</v>
      </c>
      <c r="C31" t="s">
        <v>167</v>
      </c>
      <c r="D31">
        <v>0</v>
      </c>
      <c r="E31">
        <v>-10</v>
      </c>
      <c r="F31">
        <v>0</v>
      </c>
      <c r="G31" t="s">
        <v>269</v>
      </c>
    </row>
    <row r="32" spans="1:7" x14ac:dyDescent="0.2">
      <c r="A32" t="s">
        <v>287</v>
      </c>
      <c r="B32">
        <v>1135.090087890625</v>
      </c>
      <c r="C32" t="s">
        <v>287</v>
      </c>
      <c r="D32">
        <v>0</v>
      </c>
      <c r="E32">
        <v>-1135.090087890625</v>
      </c>
      <c r="F32">
        <v>0</v>
      </c>
      <c r="G32" t="s">
        <v>269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8B93-6C43-D14D-A0E6-0BE39643FA19}">
  <dimension ref="A1:D32"/>
  <sheetViews>
    <sheetView workbookViewId="0">
      <selection activeCell="C28" sqref="C28"/>
    </sheetView>
  </sheetViews>
  <sheetFormatPr baseColWidth="10" defaultRowHeight="16" x14ac:dyDescent="0.2"/>
  <cols>
    <col min="1" max="1" width="28.5" bestFit="1" customWidth="1"/>
    <col min="2" max="2" width="12.83203125" bestFit="1" customWidth="1"/>
  </cols>
  <sheetData>
    <row r="1" spans="1:4" x14ac:dyDescent="0.2">
      <c r="A1" t="s">
        <v>273</v>
      </c>
      <c r="B1" t="s">
        <v>274</v>
      </c>
      <c r="D1" t="s">
        <v>46</v>
      </c>
    </row>
    <row r="2" spans="1:4" x14ac:dyDescent="0.2">
      <c r="A2" t="s">
        <v>286</v>
      </c>
      <c r="B2">
        <v>-1321.9200439453125</v>
      </c>
      <c r="C2" s="9">
        <f t="shared" ref="C2:C26" si="0">IF(B2&lt;0,B2,0)</f>
        <v>-1321.9200439453125</v>
      </c>
      <c r="D2" s="10">
        <f>C2/$C$32*100</f>
        <v>16.140049113376591</v>
      </c>
    </row>
    <row r="3" spans="1:4" x14ac:dyDescent="0.2">
      <c r="A3" t="s">
        <v>154</v>
      </c>
      <c r="B3">
        <v>-1278.739990234375</v>
      </c>
      <c r="C3" s="9">
        <f t="shared" si="0"/>
        <v>-1278.739990234375</v>
      </c>
      <c r="D3" s="10">
        <f t="shared" ref="D3:D31" si="1">C3/$C$32*100</f>
        <v>15.61284008072378</v>
      </c>
    </row>
    <row r="4" spans="1:4" x14ac:dyDescent="0.2">
      <c r="A4" t="s">
        <v>113</v>
      </c>
      <c r="B4">
        <v>-883.969970703125</v>
      </c>
      <c r="C4" s="9">
        <f t="shared" si="0"/>
        <v>-883.969970703125</v>
      </c>
      <c r="D4" s="10">
        <f>C4/$C$32*100</f>
        <v>10.792875716837786</v>
      </c>
    </row>
    <row r="5" spans="1:4" x14ac:dyDescent="0.2">
      <c r="A5" t="s">
        <v>109</v>
      </c>
      <c r="B5">
        <v>-854.04998779296875</v>
      </c>
      <c r="C5" s="9">
        <f t="shared" si="0"/>
        <v>-854.04998779296875</v>
      </c>
      <c r="D5" s="10">
        <f t="shared" si="1"/>
        <v>10.427566184046341</v>
      </c>
    </row>
    <row r="6" spans="1:4" x14ac:dyDescent="0.2">
      <c r="A6" t="s">
        <v>116</v>
      </c>
      <c r="B6">
        <v>-726.469970703125</v>
      </c>
      <c r="C6" s="9">
        <f t="shared" si="0"/>
        <v>-726.469970703125</v>
      </c>
      <c r="D6" s="10">
        <f t="shared" si="1"/>
        <v>8.8698715631448302</v>
      </c>
    </row>
    <row r="7" spans="1:4" x14ac:dyDescent="0.2">
      <c r="A7" t="s">
        <v>120</v>
      </c>
      <c r="B7">
        <v>-652.6300048828125</v>
      </c>
      <c r="C7" s="9">
        <f t="shared" si="0"/>
        <v>-652.6300048828125</v>
      </c>
      <c r="D7" s="10">
        <f t="shared" si="1"/>
        <v>7.9683187950114513</v>
      </c>
    </row>
    <row r="8" spans="1:4" x14ac:dyDescent="0.2">
      <c r="A8" t="s">
        <v>107</v>
      </c>
      <c r="B8">
        <v>-630.78997802734375</v>
      </c>
      <c r="C8" s="9">
        <f t="shared" si="0"/>
        <v>-630.78997802734375</v>
      </c>
      <c r="D8" s="10">
        <f t="shared" si="1"/>
        <v>7.7016618911395023</v>
      </c>
    </row>
    <row r="9" spans="1:4" x14ac:dyDescent="0.2">
      <c r="A9" t="s">
        <v>111</v>
      </c>
      <c r="B9">
        <v>-420.41998291015625</v>
      </c>
      <c r="C9" s="9">
        <f t="shared" si="0"/>
        <v>-420.41998291015625</v>
      </c>
      <c r="D9" s="10">
        <f t="shared" si="1"/>
        <v>5.1331388789317636</v>
      </c>
    </row>
    <row r="10" spans="1:4" x14ac:dyDescent="0.2">
      <c r="A10" t="s">
        <v>127</v>
      </c>
      <c r="B10">
        <v>-224.58999633789062</v>
      </c>
      <c r="C10" s="9">
        <f t="shared" si="0"/>
        <v>-224.58999633789062</v>
      </c>
      <c r="D10" s="10">
        <f t="shared" si="1"/>
        <v>2.7421428307025386</v>
      </c>
    </row>
    <row r="11" spans="1:4" x14ac:dyDescent="0.2">
      <c r="A11" t="s">
        <v>110</v>
      </c>
      <c r="B11">
        <v>-204.99000549316406</v>
      </c>
      <c r="C11" s="9">
        <f t="shared" si="0"/>
        <v>-204.99000549316406</v>
      </c>
      <c r="D11" s="10">
        <f t="shared" si="1"/>
        <v>2.5028357589136299</v>
      </c>
    </row>
    <row r="12" spans="1:4" x14ac:dyDescent="0.2">
      <c r="A12" t="s">
        <v>282</v>
      </c>
      <c r="B12">
        <v>-185</v>
      </c>
      <c r="C12" s="9">
        <f t="shared" si="0"/>
        <v>-185</v>
      </c>
      <c r="D12" s="10">
        <f t="shared" si="1"/>
        <v>2.2587667837028391</v>
      </c>
    </row>
    <row r="13" spans="1:4" x14ac:dyDescent="0.2">
      <c r="A13" t="s">
        <v>142</v>
      </c>
      <c r="B13">
        <v>-183</v>
      </c>
      <c r="C13" s="9">
        <f t="shared" si="0"/>
        <v>-183</v>
      </c>
      <c r="D13" s="10">
        <f t="shared" si="1"/>
        <v>2.2343476833384841</v>
      </c>
    </row>
    <row r="14" spans="1:4" x14ac:dyDescent="0.2">
      <c r="A14" t="s">
        <v>284</v>
      </c>
      <c r="B14">
        <v>-170.59999084472656</v>
      </c>
      <c r="C14" s="9">
        <f t="shared" si="0"/>
        <v>-170.59999084472656</v>
      </c>
      <c r="D14" s="10">
        <f t="shared" si="1"/>
        <v>2.0829491492977126</v>
      </c>
    </row>
    <row r="15" spans="1:4" x14ac:dyDescent="0.2">
      <c r="A15" t="s">
        <v>314</v>
      </c>
      <c r="B15">
        <v>-135.19999694824219</v>
      </c>
      <c r="C15" s="9">
        <f t="shared" si="0"/>
        <v>-135.19999694824219</v>
      </c>
      <c r="D15" s="10">
        <f t="shared" si="1"/>
        <v>1.6507311473698092</v>
      </c>
    </row>
    <row r="16" spans="1:4" x14ac:dyDescent="0.2">
      <c r="A16" t="s">
        <v>115</v>
      </c>
      <c r="B16">
        <v>-116.29000091552734</v>
      </c>
      <c r="C16" s="9">
        <f t="shared" si="0"/>
        <v>-116.29000091552734</v>
      </c>
      <c r="D16" s="10">
        <f t="shared" si="1"/>
        <v>1.4198486018635996</v>
      </c>
    </row>
    <row r="17" spans="1:4" x14ac:dyDescent="0.2">
      <c r="A17" t="s">
        <v>125</v>
      </c>
      <c r="B17">
        <v>-72.760002136230469</v>
      </c>
      <c r="C17" s="9">
        <f t="shared" si="0"/>
        <v>-72.760002136230469</v>
      </c>
      <c r="D17" s="10">
        <f t="shared" si="1"/>
        <v>0.88836689733764862</v>
      </c>
    </row>
    <row r="18" spans="1:4" x14ac:dyDescent="0.2">
      <c r="A18" t="s">
        <v>112</v>
      </c>
      <c r="B18">
        <v>-51.360000610351562</v>
      </c>
      <c r="C18" s="9">
        <f t="shared" si="0"/>
        <v>-51.360000610351562</v>
      </c>
      <c r="D18" s="10">
        <f t="shared" si="1"/>
        <v>0.62708250480875494</v>
      </c>
    </row>
    <row r="19" spans="1:4" x14ac:dyDescent="0.2">
      <c r="A19" t="s">
        <v>285</v>
      </c>
      <c r="B19">
        <v>-23.309999465942383</v>
      </c>
      <c r="C19" s="9">
        <f t="shared" si="0"/>
        <v>-23.309999465942383</v>
      </c>
      <c r="D19" s="10">
        <f t="shared" si="1"/>
        <v>0.28460460822595446</v>
      </c>
    </row>
    <row r="20" spans="1:4" x14ac:dyDescent="0.2">
      <c r="A20" t="s">
        <v>118</v>
      </c>
      <c r="B20">
        <v>-13.840000152587891</v>
      </c>
      <c r="C20" s="9">
        <f t="shared" si="0"/>
        <v>-13.840000152587891</v>
      </c>
      <c r="D20" s="10">
        <f t="shared" si="1"/>
        <v>0.16898017638436622</v>
      </c>
    </row>
    <row r="21" spans="1:4" x14ac:dyDescent="0.2">
      <c r="A21" t="s">
        <v>167</v>
      </c>
      <c r="B21">
        <v>-10</v>
      </c>
      <c r="C21" s="9">
        <f t="shared" si="0"/>
        <v>-10</v>
      </c>
      <c r="D21" s="10">
        <f t="shared" si="1"/>
        <v>0.1220955018217751</v>
      </c>
    </row>
    <row r="22" spans="1:4" x14ac:dyDescent="0.2">
      <c r="A22" t="s">
        <v>121</v>
      </c>
      <c r="B22">
        <v>-10</v>
      </c>
      <c r="C22" s="9">
        <f t="shared" si="0"/>
        <v>-10</v>
      </c>
      <c r="D22" s="10">
        <f t="shared" si="1"/>
        <v>0.1220955018217751</v>
      </c>
    </row>
    <row r="23" spans="1:4" x14ac:dyDescent="0.2">
      <c r="A23" t="s">
        <v>288</v>
      </c>
      <c r="B23">
        <v>-8.5799999237060547</v>
      </c>
      <c r="C23" s="9">
        <f t="shared" si="0"/>
        <v>-8.5799999237060547</v>
      </c>
      <c r="D23" s="10">
        <f t="shared" si="1"/>
        <v>0.10475793963156828</v>
      </c>
    </row>
    <row r="24" spans="1:4" x14ac:dyDescent="0.2">
      <c r="A24" t="s">
        <v>283</v>
      </c>
      <c r="B24">
        <v>-7</v>
      </c>
      <c r="C24" s="9">
        <f t="shared" si="0"/>
        <v>-7</v>
      </c>
      <c r="D24" s="10">
        <f t="shared" si="1"/>
        <v>8.5466851275242561E-2</v>
      </c>
    </row>
    <row r="25" spans="1:4" x14ac:dyDescent="0.2">
      <c r="A25" t="s">
        <v>295</v>
      </c>
      <c r="B25">
        <v>-3.4900000095367432</v>
      </c>
      <c r="C25" s="9">
        <f t="shared" si="0"/>
        <v>-3.4900000095367432</v>
      </c>
      <c r="D25" s="10">
        <f t="shared" si="1"/>
        <v>4.2611330252238851E-2</v>
      </c>
    </row>
    <row r="26" spans="1:4" x14ac:dyDescent="0.2">
      <c r="A26" t="s">
        <v>85</v>
      </c>
      <c r="B26">
        <v>-1.309999942779541</v>
      </c>
      <c r="C26" s="9">
        <f t="shared" si="0"/>
        <v>-1.309999942779541</v>
      </c>
      <c r="D26" s="10">
        <f t="shared" si="1"/>
        <v>1.5994510040016469E-2</v>
      </c>
    </row>
    <row r="27" spans="1:4" x14ac:dyDescent="0.2">
      <c r="A27" t="s">
        <v>287</v>
      </c>
      <c r="B27">
        <v>1135.090087890625</v>
      </c>
      <c r="C27" s="9">
        <f>IF(pieChart[[#This Row],[Column2]]&lt;0,pieChart[[#This Row],[Column2]],0)</f>
        <v>0</v>
      </c>
      <c r="D27" s="10">
        <f t="shared" si="1"/>
        <v>0</v>
      </c>
    </row>
    <row r="28" spans="1:4" x14ac:dyDescent="0.2">
      <c r="C28" s="9">
        <f>IF(B27&lt;0,B27,0)</f>
        <v>0</v>
      </c>
      <c r="D28" s="10">
        <f t="shared" si="1"/>
        <v>0</v>
      </c>
    </row>
    <row r="29" spans="1:4" x14ac:dyDescent="0.2">
      <c r="C29" s="9">
        <f>IF(B28&lt;0,B28,0)</f>
        <v>0</v>
      </c>
      <c r="D29" s="10">
        <f t="shared" si="1"/>
        <v>0</v>
      </c>
    </row>
    <row r="30" spans="1:4" x14ac:dyDescent="0.2">
      <c r="C30" s="9">
        <f>IF(B29&lt;0,B29,0)</f>
        <v>0</v>
      </c>
      <c r="D30" s="10">
        <f t="shared" si="1"/>
        <v>0</v>
      </c>
    </row>
    <row r="31" spans="1:4" x14ac:dyDescent="0.2">
      <c r="C31" s="9">
        <f>IF(B30&lt;0,B30,0)</f>
        <v>0</v>
      </c>
      <c r="D31" s="10">
        <f t="shared" si="1"/>
        <v>0</v>
      </c>
    </row>
    <row r="32" spans="1:4" x14ac:dyDescent="0.2">
      <c r="C32">
        <f>SUM(C2:C31)</f>
        <v>-8190.3099219799042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F73A-74A6-734E-B20C-76662F69D3F3}">
  <dimension ref="A1:U721"/>
  <sheetViews>
    <sheetView tabSelected="1" workbookViewId="0"/>
  </sheetViews>
  <sheetFormatPr baseColWidth="10" defaultRowHeight="16" x14ac:dyDescent="0.2"/>
  <cols>
    <col min="1" max="1" width="46.6640625" bestFit="1" customWidth="1"/>
    <col min="2" max="2" width="49.6640625" bestFit="1" customWidth="1"/>
    <col min="3" max="3" width="8.1640625" bestFit="1" customWidth="1"/>
    <col min="4" max="4" width="28.5" bestFit="1" customWidth="1"/>
    <col min="6" max="6" width="2.83203125" bestFit="1" customWidth="1"/>
    <col min="7" max="7" width="18" bestFit="1" customWidth="1"/>
    <col min="8" max="8" width="18" customWidth="1"/>
    <col min="12" max="12" width="12.83203125" bestFit="1" customWidth="1"/>
    <col min="13" max="13" width="63.5" bestFit="1" customWidth="1"/>
    <col min="14" max="14" width="12.83203125" bestFit="1" customWidth="1"/>
    <col min="15" max="15" width="28.5" bestFit="1" customWidth="1"/>
    <col min="16" max="16" width="2" bestFit="1" customWidth="1"/>
    <col min="17" max="17" width="2.83203125" bestFit="1" customWidth="1"/>
    <col min="18" max="18" width="18" bestFit="1" customWidth="1"/>
  </cols>
  <sheetData>
    <row r="1" spans="1:21" x14ac:dyDescent="0.2">
      <c r="A1" t="s">
        <v>17</v>
      </c>
      <c r="J1" t="s">
        <v>47</v>
      </c>
      <c r="K1" t="s">
        <v>18</v>
      </c>
      <c r="L1" s="3" t="s">
        <v>0</v>
      </c>
      <c r="M1" t="s">
        <v>1</v>
      </c>
      <c r="N1" s="17" t="s">
        <v>2</v>
      </c>
      <c r="O1" t="s">
        <v>3</v>
      </c>
      <c r="P1" t="s">
        <v>4</v>
      </c>
      <c r="Q1" t="s">
        <v>5</v>
      </c>
      <c r="R1" s="2" t="s">
        <v>6</v>
      </c>
      <c r="U1" t="s">
        <v>88</v>
      </c>
    </row>
    <row r="2" spans="1:21" x14ac:dyDescent="0.2">
      <c r="A2" s="6" t="s">
        <v>255</v>
      </c>
      <c r="H2" s="7" t="str">
        <f>LEFT(B2,6)</f>
        <v/>
      </c>
      <c r="I2" s="8">
        <f>VLOOKUP(H2,$K$2:$N$70,4,FALSE)</f>
        <v>0</v>
      </c>
      <c r="J2" s="8">
        <f t="shared" ref="J2:J3" si="0">IF(ISNA(I2),C2,0)</f>
        <v>0</v>
      </c>
      <c r="K2" s="7" t="str">
        <f>LEFT(M2,6)</f>
        <v>Amazon</v>
      </c>
      <c r="L2" s="6">
        <v>45281</v>
      </c>
      <c r="M2" s="7" t="s">
        <v>243</v>
      </c>
      <c r="N2" s="7">
        <v>-32.119998931884702</v>
      </c>
      <c r="O2" s="7" t="s">
        <v>113</v>
      </c>
      <c r="P2" s="7"/>
      <c r="Q2" s="7"/>
      <c r="R2" s="7" t="s">
        <v>108</v>
      </c>
      <c r="U2" t="str">
        <f>IF(C2&lt;0,C2,"")</f>
        <v/>
      </c>
    </row>
    <row r="3" spans="1:21" x14ac:dyDescent="0.2">
      <c r="A3" s="6" t="s">
        <v>256</v>
      </c>
      <c r="H3" s="7" t="str">
        <f t="shared" ref="H3:H19" si="1">LEFT(B3,6)</f>
        <v/>
      </c>
      <c r="I3" s="8">
        <f t="shared" ref="I3:I11" si="2">VLOOKUP(H3,$K$2:$N$70,4,FALSE)</f>
        <v>0</v>
      </c>
      <c r="J3" s="8">
        <f t="shared" si="0"/>
        <v>0</v>
      </c>
      <c r="K3" s="7" t="str">
        <f t="shared" ref="K3:K66" si="3">LEFT(M3,6)</f>
        <v>WWP*CL</v>
      </c>
      <c r="L3" s="6">
        <v>45281</v>
      </c>
      <c r="M3" s="7" t="s">
        <v>158</v>
      </c>
      <c r="N3" s="7">
        <v>-180</v>
      </c>
      <c r="O3" s="7" t="s">
        <v>113</v>
      </c>
      <c r="P3" s="7"/>
      <c r="Q3" s="7"/>
      <c r="R3" s="7" t="s">
        <v>108</v>
      </c>
      <c r="U3" t="str">
        <f t="shared" ref="U3" si="4">IF(C3&lt;0,C3,"")</f>
        <v/>
      </c>
    </row>
    <row r="4" spans="1:21" x14ac:dyDescent="0.2">
      <c r="A4" s="6" t="s">
        <v>257</v>
      </c>
      <c r="H4" s="7" t="str">
        <f t="shared" si="1"/>
        <v/>
      </c>
      <c r="I4" s="8">
        <f t="shared" si="2"/>
        <v>0</v>
      </c>
      <c r="J4" s="8">
        <f>IF(ISNA(#REF!),#REF!,0)</f>
        <v>0</v>
      </c>
      <c r="K4" s="7" t="str">
        <f t="shared" si="3"/>
        <v>APPLE.</v>
      </c>
      <c r="L4" s="6">
        <v>45282</v>
      </c>
      <c r="M4" s="7" t="s">
        <v>122</v>
      </c>
      <c r="N4" s="7">
        <v>-10.9899997711181</v>
      </c>
      <c r="O4" s="7" t="s">
        <v>111</v>
      </c>
      <c r="P4" s="7"/>
      <c r="Q4" s="7" t="s">
        <v>105</v>
      </c>
      <c r="R4" s="7" t="s">
        <v>108</v>
      </c>
      <c r="U4" s="18">
        <v>0</v>
      </c>
    </row>
    <row r="5" spans="1:21" x14ac:dyDescent="0.2">
      <c r="A5" s="6" t="s">
        <v>258</v>
      </c>
      <c r="H5" s="7" t="str">
        <f t="shared" si="1"/>
        <v/>
      </c>
      <c r="I5" s="8">
        <f t="shared" si="2"/>
        <v>0</v>
      </c>
      <c r="J5" s="8">
        <f>IF(ISNA(I4),#REF!,0)</f>
        <v>0</v>
      </c>
      <c r="K5" s="7" t="str">
        <f t="shared" si="3"/>
        <v>CarMax</v>
      </c>
      <c r="L5" s="6">
        <v>45282</v>
      </c>
      <c r="M5" s="7" t="s">
        <v>244</v>
      </c>
      <c r="N5" s="7">
        <v>-297.33999633789</v>
      </c>
      <c r="O5" s="7" t="s">
        <v>134</v>
      </c>
      <c r="P5" s="7"/>
      <c r="Q5" s="7" t="s">
        <v>105</v>
      </c>
      <c r="R5" s="7" t="s">
        <v>106</v>
      </c>
      <c r="U5" t="str">
        <f t="shared" ref="U5:U12" si="5">IF(C4&lt;0,C4,"")</f>
        <v/>
      </c>
    </row>
    <row r="6" spans="1:21" x14ac:dyDescent="0.2">
      <c r="A6" s="6" t="s">
        <v>259</v>
      </c>
      <c r="H6" s="7" t="str">
        <f t="shared" si="1"/>
        <v/>
      </c>
      <c r="I6" s="8">
        <f t="shared" si="2"/>
        <v>0</v>
      </c>
      <c r="J6" s="8">
        <f>IF(ISNA(I5),#REF!,0)</f>
        <v>0</v>
      </c>
      <c r="K6" s="7" t="str">
        <f t="shared" si="3"/>
        <v>24 SEV</v>
      </c>
      <c r="L6" s="6">
        <v>45283</v>
      </c>
      <c r="M6" s="7" t="s">
        <v>162</v>
      </c>
      <c r="N6" s="7">
        <v>-5.9800000190734801</v>
      </c>
      <c r="O6" s="7" t="s">
        <v>109</v>
      </c>
      <c r="P6" s="7"/>
      <c r="Q6" s="7"/>
      <c r="R6" s="7" t="s">
        <v>108</v>
      </c>
      <c r="U6" t="str">
        <f t="shared" si="5"/>
        <v/>
      </c>
    </row>
    <row r="7" spans="1:21" x14ac:dyDescent="0.2">
      <c r="A7" s="6" t="s">
        <v>260</v>
      </c>
      <c r="H7" s="7" t="str">
        <f t="shared" si="1"/>
        <v/>
      </c>
      <c r="I7" s="8">
        <f t="shared" si="2"/>
        <v>0</v>
      </c>
      <c r="J7" s="8">
        <f t="shared" ref="J7:J14" si="6">IF(ISNA(I6),C4,0)</f>
        <v>0</v>
      </c>
      <c r="K7" s="7" t="str">
        <f t="shared" si="3"/>
        <v>JACK I</v>
      </c>
      <c r="L7" s="6">
        <v>45283</v>
      </c>
      <c r="M7" s="7" t="s">
        <v>245</v>
      </c>
      <c r="N7" s="7">
        <v>-13.2600002288818</v>
      </c>
      <c r="O7" s="7" t="s">
        <v>110</v>
      </c>
      <c r="P7" s="7"/>
      <c r="Q7" s="7"/>
      <c r="R7" s="7" t="s">
        <v>108</v>
      </c>
      <c r="U7" t="str">
        <f t="shared" si="5"/>
        <v/>
      </c>
    </row>
    <row r="8" spans="1:21" x14ac:dyDescent="0.2">
      <c r="A8" s="6" t="s">
        <v>261</v>
      </c>
      <c r="H8" s="7" t="str">
        <f t="shared" si="1"/>
        <v/>
      </c>
      <c r="I8" s="8">
        <f t="shared" si="2"/>
        <v>0</v>
      </c>
      <c r="J8" s="8">
        <f t="shared" si="6"/>
        <v>0</v>
      </c>
      <c r="K8" s="7" t="str">
        <f t="shared" si="3"/>
        <v xml:space="preserve">Prime </v>
      </c>
      <c r="L8" s="6">
        <v>45283</v>
      </c>
      <c r="M8" s="7" t="s">
        <v>246</v>
      </c>
      <c r="N8" s="7">
        <v>-5.9899997711181596</v>
      </c>
      <c r="O8" s="7" t="s">
        <v>165</v>
      </c>
      <c r="P8" s="7"/>
      <c r="Q8" s="7"/>
      <c r="R8" s="7" t="s">
        <v>108</v>
      </c>
      <c r="U8" t="str">
        <f t="shared" si="5"/>
        <v/>
      </c>
    </row>
    <row r="9" spans="1:21" x14ac:dyDescent="0.2">
      <c r="A9" s="6" t="s">
        <v>262</v>
      </c>
      <c r="H9" s="7" t="str">
        <f t="shared" si="1"/>
        <v/>
      </c>
      <c r="I9" s="8">
        <f t="shared" si="2"/>
        <v>0</v>
      </c>
      <c r="J9" s="8">
        <f t="shared" si="6"/>
        <v>0</v>
      </c>
      <c r="K9" s="7" t="str">
        <f t="shared" si="3"/>
        <v>SMITH'</v>
      </c>
      <c r="L9" s="6">
        <v>45283</v>
      </c>
      <c r="M9" s="7" t="s">
        <v>161</v>
      </c>
      <c r="N9" s="7">
        <v>-19.329999923706001</v>
      </c>
      <c r="O9" s="7" t="s">
        <v>109</v>
      </c>
      <c r="P9" s="7"/>
      <c r="Q9" s="7"/>
      <c r="R9" s="7" t="s">
        <v>108</v>
      </c>
      <c r="U9" t="str">
        <f t="shared" si="5"/>
        <v/>
      </c>
    </row>
    <row r="10" spans="1:21" x14ac:dyDescent="0.2">
      <c r="A10" s="6" t="s">
        <v>263</v>
      </c>
      <c r="H10" s="7" t="str">
        <f t="shared" si="1"/>
        <v/>
      </c>
      <c r="I10" s="8">
        <f t="shared" si="2"/>
        <v>0</v>
      </c>
      <c r="J10" s="8">
        <f t="shared" si="6"/>
        <v>0</v>
      </c>
      <c r="K10" s="7" t="str">
        <f t="shared" si="3"/>
        <v>CHEVRO</v>
      </c>
      <c r="L10" s="6">
        <v>45284</v>
      </c>
      <c r="M10" s="7" t="s">
        <v>168</v>
      </c>
      <c r="N10" s="7">
        <v>-75</v>
      </c>
      <c r="O10" s="7" t="s">
        <v>116</v>
      </c>
      <c r="P10" s="7"/>
      <c r="Q10" s="7"/>
      <c r="R10" s="7" t="s">
        <v>108</v>
      </c>
      <c r="U10" t="str">
        <f t="shared" si="5"/>
        <v/>
      </c>
    </row>
    <row r="11" spans="1:21" x14ac:dyDescent="0.2">
      <c r="A11" s="6" t="s">
        <v>264</v>
      </c>
      <c r="H11" s="7" t="str">
        <f t="shared" si="1"/>
        <v/>
      </c>
      <c r="I11" s="8">
        <f t="shared" si="2"/>
        <v>0</v>
      </c>
      <c r="J11" s="8">
        <f t="shared" si="6"/>
        <v>0</v>
      </c>
      <c r="K11" s="7" t="str">
        <f t="shared" si="3"/>
        <v>24 SEV</v>
      </c>
      <c r="L11" s="6">
        <v>45286</v>
      </c>
      <c r="M11" s="7" t="s">
        <v>162</v>
      </c>
      <c r="N11" s="7">
        <v>-3.1900000572204501</v>
      </c>
      <c r="O11" s="7" t="s">
        <v>109</v>
      </c>
      <c r="P11" s="7"/>
      <c r="Q11" s="7"/>
      <c r="R11" s="7" t="s">
        <v>108</v>
      </c>
      <c r="U11" t="str">
        <f t="shared" si="5"/>
        <v/>
      </c>
    </row>
    <row r="12" spans="1:21" x14ac:dyDescent="0.2">
      <c r="A12" s="6" t="s">
        <v>265</v>
      </c>
      <c r="H12" s="7" t="str">
        <f t="shared" si="1"/>
        <v/>
      </c>
      <c r="I12" s="8" t="e">
        <f>VLOOKUP(#REF!,$K$2:$N$70,4,FALSE)</f>
        <v>#REF!</v>
      </c>
      <c r="J12" s="8">
        <f t="shared" si="6"/>
        <v>0</v>
      </c>
      <c r="K12" s="7" t="str">
        <f t="shared" si="3"/>
        <v>FTDC M</v>
      </c>
      <c r="L12" s="6">
        <v>45286</v>
      </c>
      <c r="M12" s="7" t="s">
        <v>247</v>
      </c>
      <c r="N12" s="7">
        <v>-6</v>
      </c>
      <c r="O12" s="7" t="s">
        <v>114</v>
      </c>
      <c r="P12" s="7"/>
      <c r="Q12" s="7"/>
      <c r="R12" s="7" t="s">
        <v>108</v>
      </c>
      <c r="U12" t="str">
        <f t="shared" si="5"/>
        <v/>
      </c>
    </row>
    <row r="13" spans="1:21" x14ac:dyDescent="0.2">
      <c r="A13" s="6" t="s">
        <v>266</v>
      </c>
      <c r="H13" s="7" t="str">
        <f t="shared" si="1"/>
        <v/>
      </c>
      <c r="I13" s="8">
        <f>VLOOKUP(H12,$K$2:$N$70,4,FALSE)</f>
        <v>0</v>
      </c>
      <c r="J13" s="8">
        <f t="shared" si="6"/>
        <v>0</v>
      </c>
      <c r="K13" s="7" t="str">
        <f t="shared" si="3"/>
        <v>TACO B</v>
      </c>
      <c r="L13" s="6">
        <v>45286</v>
      </c>
      <c r="M13" s="7" t="s">
        <v>248</v>
      </c>
      <c r="N13" s="7">
        <v>-9.67000007629394</v>
      </c>
      <c r="O13" s="7" t="s">
        <v>110</v>
      </c>
      <c r="P13" s="7"/>
      <c r="Q13" s="7"/>
      <c r="R13" s="7" t="s">
        <v>108</v>
      </c>
      <c r="U13" t="e">
        <f>IF(#REF!&lt;0,#REF!,"")</f>
        <v>#REF!</v>
      </c>
    </row>
    <row r="14" spans="1:21" x14ac:dyDescent="0.2">
      <c r="A14" s="6"/>
      <c r="H14" s="7" t="str">
        <f t="shared" si="1"/>
        <v/>
      </c>
      <c r="I14" s="8" t="e">
        <f>VLOOKUP(#REF!,$K$2:$N$70,4,FALSE)</f>
        <v>#REF!</v>
      </c>
      <c r="J14" s="8">
        <f t="shared" si="6"/>
        <v>0</v>
      </c>
      <c r="K14" s="7" t="str">
        <f t="shared" si="3"/>
        <v>APPLE.</v>
      </c>
      <c r="L14" s="6">
        <v>45287</v>
      </c>
      <c r="M14" s="7" t="s">
        <v>122</v>
      </c>
      <c r="N14" s="7">
        <v>-2.9900000095367401</v>
      </c>
      <c r="O14" s="7" t="s">
        <v>111</v>
      </c>
      <c r="P14" s="7"/>
      <c r="Q14" s="7" t="s">
        <v>105</v>
      </c>
      <c r="R14" s="7" t="s">
        <v>108</v>
      </c>
      <c r="U14" t="str">
        <f>IF(C12&lt;0,C12,"")</f>
        <v/>
      </c>
    </row>
    <row r="15" spans="1:21" x14ac:dyDescent="0.2">
      <c r="A15" s="6"/>
      <c r="H15" s="7" t="str">
        <f t="shared" si="1"/>
        <v/>
      </c>
      <c r="I15" s="8">
        <f>VLOOKUP(H14,$K$2:$N$70,4,FALSE)</f>
        <v>0</v>
      </c>
      <c r="J15" s="8">
        <f>IF(ISNA(#REF!),#REF!,0)</f>
        <v>0</v>
      </c>
      <c r="K15" s="7" t="str">
        <f t="shared" si="3"/>
        <v>FREE S</v>
      </c>
      <c r="L15" s="6">
        <v>45287</v>
      </c>
      <c r="M15" s="7" t="s">
        <v>150</v>
      </c>
      <c r="N15" s="7">
        <v>-10</v>
      </c>
      <c r="O15" s="7" t="s">
        <v>120</v>
      </c>
      <c r="P15" s="7"/>
      <c r="Q15" s="7"/>
      <c r="R15" s="7" t="s">
        <v>108</v>
      </c>
      <c r="U15" t="str">
        <f>IF(C13&lt;0,C13,"")</f>
        <v/>
      </c>
    </row>
    <row r="16" spans="1:21" x14ac:dyDescent="0.2">
      <c r="A16" s="6"/>
      <c r="H16" s="7" t="str">
        <f t="shared" ref="H16:H17" si="7">LEFT(B16,6)</f>
        <v/>
      </c>
      <c r="I16" s="8" t="e">
        <f>VLOOKUP(#REF!,$K$2:$N$70,4,FALSE)</f>
        <v>#REF!</v>
      </c>
      <c r="J16" s="8">
        <f>IF(ISNA(I14),C12,0)</f>
        <v>0</v>
      </c>
      <c r="K16" s="7" t="str">
        <f t="shared" si="3"/>
        <v>SBI 12</v>
      </c>
      <c r="L16" s="6">
        <v>45287</v>
      </c>
      <c r="M16" s="7" t="s">
        <v>249</v>
      </c>
      <c r="N16" s="7">
        <v>80.769996643066406</v>
      </c>
      <c r="O16" s="7"/>
      <c r="P16" s="7"/>
      <c r="Q16" s="7"/>
      <c r="R16" s="7" t="s">
        <v>106</v>
      </c>
      <c r="U16" t="e">
        <f>IF(#REF!&lt;0,#REF!,"")</f>
        <v>#REF!</v>
      </c>
    </row>
    <row r="17" spans="1:21" x14ac:dyDescent="0.2">
      <c r="A17" s="6"/>
      <c r="H17" s="7" t="str">
        <f t="shared" si="7"/>
        <v/>
      </c>
      <c r="I17" s="8">
        <f t="shared" ref="I17:I48" si="8">VLOOKUP(H16,$K$2:$N$70,4,FALSE)</f>
        <v>0</v>
      </c>
      <c r="J17" s="8">
        <f>IF(ISNA(I15),C13,0)</f>
        <v>0</v>
      </c>
      <c r="K17" s="7" t="str">
        <f t="shared" si="3"/>
        <v>Spectr</v>
      </c>
      <c r="L17" s="6">
        <v>45287</v>
      </c>
      <c r="M17" s="7" t="s">
        <v>151</v>
      </c>
      <c r="N17" s="7">
        <v>-109.980003356933</v>
      </c>
      <c r="O17" s="7" t="s">
        <v>121</v>
      </c>
      <c r="P17" s="7"/>
      <c r="Q17" s="7" t="s">
        <v>105</v>
      </c>
      <c r="R17" s="7" t="s">
        <v>108</v>
      </c>
      <c r="U17" t="str">
        <f>IF(C14&lt;0,C14,"")</f>
        <v/>
      </c>
    </row>
    <row r="18" spans="1:21" x14ac:dyDescent="0.2">
      <c r="A18" s="6"/>
      <c r="H18" s="7" t="str">
        <f t="shared" si="1"/>
        <v/>
      </c>
      <c r="I18" s="8">
        <f t="shared" si="8"/>
        <v>0</v>
      </c>
      <c r="J18" s="8">
        <f>IF(ISNA(#REF!),#REF!,0)</f>
        <v>0</v>
      </c>
      <c r="K18" s="7" t="str">
        <f t="shared" si="3"/>
        <v>Spectr</v>
      </c>
      <c r="L18" s="6">
        <v>45287</v>
      </c>
      <c r="M18" s="7" t="s">
        <v>151</v>
      </c>
      <c r="N18" s="7">
        <v>-45</v>
      </c>
      <c r="O18" s="7" t="s">
        <v>121</v>
      </c>
      <c r="P18" s="7"/>
      <c r="Q18" s="7" t="s">
        <v>105</v>
      </c>
      <c r="R18" s="7" t="s">
        <v>108</v>
      </c>
      <c r="U18" t="str">
        <f>IF(C15&lt;0,C15,"")</f>
        <v/>
      </c>
    </row>
    <row r="19" spans="1:21" x14ac:dyDescent="0.2">
      <c r="A19" s="6"/>
      <c r="H19" s="7" t="str">
        <f t="shared" si="1"/>
        <v/>
      </c>
      <c r="I19" s="8">
        <f t="shared" si="8"/>
        <v>0</v>
      </c>
      <c r="J19" s="8">
        <f>IF(ISNA(I16),C14,0)</f>
        <v>0</v>
      </c>
      <c r="K19" s="7" t="str">
        <f t="shared" si="3"/>
        <v>USPS P</v>
      </c>
      <c r="L19" s="6">
        <v>45287</v>
      </c>
      <c r="M19" s="7" t="s">
        <v>250</v>
      </c>
      <c r="N19" s="7">
        <v>-13.199999809265099</v>
      </c>
      <c r="O19" s="7" t="s">
        <v>113</v>
      </c>
      <c r="P19" s="7"/>
      <c r="Q19" s="7"/>
      <c r="R19" s="7" t="s">
        <v>108</v>
      </c>
      <c r="U19" s="18">
        <v>0</v>
      </c>
    </row>
    <row r="20" spans="1:21" x14ac:dyDescent="0.2">
      <c r="A20" s="6"/>
      <c r="H20" s="7"/>
      <c r="I20" s="8">
        <f t="shared" si="8"/>
        <v>0</v>
      </c>
      <c r="J20" s="8">
        <f>IF(ISNA(I17),C15,0)</f>
        <v>0</v>
      </c>
      <c r="K20" s="7" t="str">
        <f t="shared" si="3"/>
        <v xml:space="preserve">AETNA </v>
      </c>
      <c r="L20" s="6">
        <v>45288</v>
      </c>
      <c r="M20" s="7" t="s">
        <v>251</v>
      </c>
      <c r="N20" s="7">
        <v>-2.7999999523162802</v>
      </c>
      <c r="O20" s="7" t="s">
        <v>118</v>
      </c>
      <c r="P20" s="7"/>
      <c r="Q20" s="7"/>
      <c r="R20" s="7" t="s">
        <v>106</v>
      </c>
      <c r="U20" t="str">
        <f t="shared" ref="U20:U47" si="9">IF(C16&lt;0,C16,"")</f>
        <v/>
      </c>
    </row>
    <row r="21" spans="1:21" x14ac:dyDescent="0.2">
      <c r="A21" s="6"/>
      <c r="H21" s="7"/>
      <c r="I21" s="8" t="e">
        <f t="shared" si="8"/>
        <v>#N/A</v>
      </c>
      <c r="J21" s="8">
        <f>IF(ISNA(I18),#REF!,0)</f>
        <v>0</v>
      </c>
      <c r="K21" s="7" t="str">
        <f t="shared" si="3"/>
        <v>GAINWE</v>
      </c>
      <c r="L21" s="6">
        <v>45288</v>
      </c>
      <c r="M21" s="7" t="s">
        <v>252</v>
      </c>
      <c r="N21" s="7">
        <v>2405.39990234375</v>
      </c>
      <c r="O21" s="7" t="s">
        <v>48</v>
      </c>
      <c r="P21" s="7"/>
      <c r="Q21" s="7"/>
      <c r="R21" s="7" t="s">
        <v>106</v>
      </c>
      <c r="U21" t="str">
        <f t="shared" si="9"/>
        <v/>
      </c>
    </row>
    <row r="22" spans="1:21" x14ac:dyDescent="0.2">
      <c r="A22" s="6"/>
      <c r="B22" s="7"/>
      <c r="C22" s="7"/>
      <c r="D22" s="7"/>
      <c r="E22" s="7"/>
      <c r="F22" s="7"/>
      <c r="G22" s="7"/>
      <c r="H22" s="7"/>
      <c r="I22" s="8" t="e">
        <f t="shared" si="8"/>
        <v>#N/A</v>
      </c>
      <c r="J22" s="8">
        <f t="shared" ref="J22:J53" si="10">IF(ISNA(I19),C16,0)</f>
        <v>0</v>
      </c>
      <c r="K22" s="7" t="str">
        <f t="shared" si="3"/>
        <v xml:space="preserve">ADOBE </v>
      </c>
      <c r="L22" s="6">
        <v>45289</v>
      </c>
      <c r="M22" s="7" t="s">
        <v>163</v>
      </c>
      <c r="N22" s="7">
        <v>-19.9899997711181</v>
      </c>
      <c r="O22" s="7" t="s">
        <v>111</v>
      </c>
      <c r="P22" s="7"/>
      <c r="Q22" s="7" t="s">
        <v>105</v>
      </c>
      <c r="R22" s="7" t="s">
        <v>106</v>
      </c>
      <c r="U22" t="str">
        <f t="shared" si="9"/>
        <v/>
      </c>
    </row>
    <row r="23" spans="1:21" x14ac:dyDescent="0.2">
      <c r="A23" s="6"/>
      <c r="B23" s="7"/>
      <c r="C23" s="7"/>
      <c r="D23" s="7"/>
      <c r="E23" s="7"/>
      <c r="F23" s="7"/>
      <c r="G23" s="7"/>
      <c r="H23" s="7"/>
      <c r="I23" s="8" t="e">
        <f t="shared" si="8"/>
        <v>#N/A</v>
      </c>
      <c r="J23" s="8">
        <f t="shared" si="10"/>
        <v>0</v>
      </c>
      <c r="K23" s="7" t="str">
        <f t="shared" si="3"/>
        <v>Amazon</v>
      </c>
      <c r="L23" s="6">
        <v>45289</v>
      </c>
      <c r="M23" s="7" t="s">
        <v>253</v>
      </c>
      <c r="N23" s="7">
        <v>-14.9899997711181</v>
      </c>
      <c r="O23" s="7" t="s">
        <v>111</v>
      </c>
      <c r="P23" s="7"/>
      <c r="Q23" s="7" t="s">
        <v>105</v>
      </c>
      <c r="R23" s="7" t="s">
        <v>108</v>
      </c>
      <c r="U23" t="str">
        <f t="shared" si="9"/>
        <v/>
      </c>
    </row>
    <row r="24" spans="1:21" x14ac:dyDescent="0.2">
      <c r="A24" s="6"/>
      <c r="B24" s="7"/>
      <c r="C24" s="7"/>
      <c r="D24" s="7"/>
      <c r="E24" s="7"/>
      <c r="F24" s="7"/>
      <c r="G24" s="7"/>
      <c r="H24" s="7"/>
      <c r="I24" s="8" t="e">
        <f t="shared" si="8"/>
        <v>#N/A</v>
      </c>
      <c r="J24" s="8">
        <f t="shared" si="10"/>
        <v>0</v>
      </c>
      <c r="K24" s="7" t="str">
        <f t="shared" si="3"/>
        <v>NETFLI</v>
      </c>
      <c r="L24" s="6">
        <v>45289</v>
      </c>
      <c r="M24" s="7" t="s">
        <v>164</v>
      </c>
      <c r="N24" s="7">
        <v>-15.4899997711181</v>
      </c>
      <c r="O24" s="7" t="s">
        <v>114</v>
      </c>
      <c r="P24" s="7"/>
      <c r="Q24" s="7"/>
      <c r="R24" s="7" t="s">
        <v>108</v>
      </c>
      <c r="U24" t="str">
        <f t="shared" si="9"/>
        <v/>
      </c>
    </row>
    <row r="25" spans="1:21" x14ac:dyDescent="0.2">
      <c r="A25" s="6"/>
      <c r="B25" s="7"/>
      <c r="C25" s="7"/>
      <c r="D25" s="7"/>
      <c r="E25" s="7"/>
      <c r="F25" s="7"/>
      <c r="G25" s="7"/>
      <c r="H25" s="7"/>
      <c r="I25" s="8" t="e">
        <f t="shared" si="8"/>
        <v>#N/A</v>
      </c>
      <c r="J25" s="8">
        <f t="shared" si="10"/>
        <v>0</v>
      </c>
      <c r="K25" s="7" t="str">
        <f t="shared" si="3"/>
        <v>ATM 12</v>
      </c>
      <c r="L25" s="6">
        <v>45291</v>
      </c>
      <c r="M25" s="7" t="s">
        <v>254</v>
      </c>
      <c r="N25" s="7">
        <v>-223.5</v>
      </c>
      <c r="O25" s="7" t="s">
        <v>142</v>
      </c>
      <c r="P25" s="7"/>
      <c r="Q25" s="7"/>
      <c r="R25" s="7" t="s">
        <v>106</v>
      </c>
      <c r="U25" t="str">
        <f t="shared" si="9"/>
        <v/>
      </c>
    </row>
    <row r="26" spans="1:21" x14ac:dyDescent="0.2">
      <c r="A26" s="6"/>
      <c r="B26" s="7"/>
      <c r="C26" s="7"/>
      <c r="D26" s="7"/>
      <c r="E26" s="7"/>
      <c r="F26" s="7"/>
      <c r="G26" s="7"/>
      <c r="H26" s="7"/>
      <c r="I26" s="8" t="e">
        <f t="shared" si="8"/>
        <v>#N/A</v>
      </c>
      <c r="J26" s="8">
        <f t="shared" si="10"/>
        <v>0</v>
      </c>
      <c r="K26" s="7" t="str">
        <f t="shared" si="3"/>
        <v>DIVIDE</v>
      </c>
      <c r="L26" s="6">
        <v>45291</v>
      </c>
      <c r="M26" s="7" t="s">
        <v>146</v>
      </c>
      <c r="N26" s="7">
        <v>1.1399999856948799</v>
      </c>
      <c r="O26" s="7" t="s">
        <v>48</v>
      </c>
      <c r="P26" s="7"/>
      <c r="Q26" s="7"/>
      <c r="R26" s="7" t="s">
        <v>106</v>
      </c>
      <c r="U26" t="str">
        <f t="shared" si="9"/>
        <v/>
      </c>
    </row>
    <row r="27" spans="1:21" x14ac:dyDescent="0.2">
      <c r="A27" s="6"/>
      <c r="B27" s="7"/>
      <c r="C27" s="7"/>
      <c r="D27" s="7"/>
      <c r="E27" s="7"/>
      <c r="F27" s="7"/>
      <c r="G27" s="7"/>
      <c r="H27" s="7"/>
      <c r="I27" s="8" t="e">
        <f t="shared" si="8"/>
        <v>#N/A</v>
      </c>
      <c r="J27" s="8">
        <f t="shared" si="10"/>
        <v>0</v>
      </c>
      <c r="K27" s="7" t="str">
        <f t="shared" si="3"/>
        <v/>
      </c>
      <c r="L27" s="6"/>
      <c r="M27" s="7"/>
      <c r="N27" s="7"/>
      <c r="O27" s="7"/>
      <c r="P27" s="7"/>
      <c r="Q27" s="7"/>
      <c r="R27" s="7"/>
      <c r="U27" t="str">
        <f t="shared" si="9"/>
        <v/>
      </c>
    </row>
    <row r="28" spans="1:21" x14ac:dyDescent="0.2">
      <c r="A28" s="6"/>
      <c r="B28" s="7"/>
      <c r="C28" s="7"/>
      <c r="D28" s="7"/>
      <c r="E28" s="7"/>
      <c r="F28" s="7"/>
      <c r="G28" s="7"/>
      <c r="H28" s="7"/>
      <c r="I28" s="8" t="e">
        <f t="shared" si="8"/>
        <v>#N/A</v>
      </c>
      <c r="J28" s="8">
        <f t="shared" si="10"/>
        <v>0</v>
      </c>
      <c r="K28" s="7" t="str">
        <f t="shared" si="3"/>
        <v/>
      </c>
      <c r="L28" s="6"/>
      <c r="M28" s="7"/>
      <c r="N28" s="7"/>
      <c r="O28" s="7"/>
      <c r="P28" s="7"/>
      <c r="Q28" s="7"/>
      <c r="R28" s="7"/>
      <c r="U28" t="str">
        <f t="shared" si="9"/>
        <v/>
      </c>
    </row>
    <row r="29" spans="1:21" x14ac:dyDescent="0.2">
      <c r="A29" s="6"/>
      <c r="B29" s="7"/>
      <c r="C29" s="7"/>
      <c r="D29" s="7"/>
      <c r="E29" s="7"/>
      <c r="F29" s="7"/>
      <c r="G29" s="7"/>
      <c r="H29" s="7"/>
      <c r="I29" s="8" t="e">
        <f t="shared" si="8"/>
        <v>#N/A</v>
      </c>
      <c r="J29" s="8">
        <f t="shared" si="10"/>
        <v>0</v>
      </c>
      <c r="K29" s="7" t="str">
        <f t="shared" si="3"/>
        <v/>
      </c>
      <c r="L29" s="6"/>
      <c r="M29" s="7"/>
      <c r="N29" s="7"/>
      <c r="O29" s="7"/>
      <c r="P29" s="7"/>
      <c r="Q29" s="7"/>
      <c r="R29" s="7"/>
      <c r="U29" t="str">
        <f t="shared" si="9"/>
        <v/>
      </c>
    </row>
    <row r="30" spans="1:21" x14ac:dyDescent="0.2">
      <c r="A30" s="6"/>
      <c r="B30" s="7"/>
      <c r="C30" s="7"/>
      <c r="D30" s="7"/>
      <c r="E30" s="7"/>
      <c r="F30" s="7"/>
      <c r="G30" s="7"/>
      <c r="H30" s="7"/>
      <c r="I30" s="8" t="e">
        <f t="shared" si="8"/>
        <v>#N/A</v>
      </c>
      <c r="J30" s="8">
        <f t="shared" si="10"/>
        <v>0</v>
      </c>
      <c r="K30" s="7" t="str">
        <f t="shared" si="3"/>
        <v/>
      </c>
      <c r="L30" s="6"/>
      <c r="M30" s="7"/>
      <c r="N30" s="7"/>
      <c r="O30" s="7"/>
      <c r="P30" s="7"/>
      <c r="Q30" s="7"/>
      <c r="R30" s="7"/>
      <c r="U30" t="str">
        <f t="shared" si="9"/>
        <v/>
      </c>
    </row>
    <row r="31" spans="1:21" x14ac:dyDescent="0.2">
      <c r="A31" s="6"/>
      <c r="B31" s="7"/>
      <c r="C31" s="7"/>
      <c r="D31" s="7"/>
      <c r="E31" s="7"/>
      <c r="F31" s="7"/>
      <c r="G31" s="7"/>
      <c r="H31" s="7"/>
      <c r="I31" s="8" t="e">
        <f t="shared" si="8"/>
        <v>#N/A</v>
      </c>
      <c r="J31" s="8">
        <f t="shared" si="10"/>
        <v>0</v>
      </c>
      <c r="K31" s="7" t="str">
        <f t="shared" si="3"/>
        <v/>
      </c>
      <c r="L31" s="6"/>
      <c r="M31" s="7"/>
      <c r="N31" s="7"/>
      <c r="O31" s="7"/>
      <c r="P31" s="7"/>
      <c r="Q31" s="7"/>
      <c r="R31" s="7"/>
      <c r="U31" t="str">
        <f t="shared" si="9"/>
        <v/>
      </c>
    </row>
    <row r="32" spans="1:21" x14ac:dyDescent="0.2">
      <c r="A32" s="6"/>
      <c r="B32" s="7"/>
      <c r="C32" s="7"/>
      <c r="D32" s="7"/>
      <c r="E32" s="7"/>
      <c r="F32" s="7"/>
      <c r="G32" s="7"/>
      <c r="H32" s="7"/>
      <c r="I32" s="8" t="e">
        <f t="shared" si="8"/>
        <v>#N/A</v>
      </c>
      <c r="J32" s="8">
        <f t="shared" si="10"/>
        <v>0</v>
      </c>
      <c r="K32" s="7" t="str">
        <f t="shared" si="3"/>
        <v/>
      </c>
      <c r="L32" s="6"/>
      <c r="M32" s="7"/>
      <c r="N32" s="7"/>
      <c r="O32" s="7"/>
      <c r="P32" s="7"/>
      <c r="Q32" s="7"/>
      <c r="R32" s="7"/>
      <c r="U32" t="str">
        <f t="shared" si="9"/>
        <v/>
      </c>
    </row>
    <row r="33" spans="1:21" x14ac:dyDescent="0.2">
      <c r="A33" s="6"/>
      <c r="B33" s="7"/>
      <c r="C33" s="7"/>
      <c r="D33" s="7"/>
      <c r="E33" s="7"/>
      <c r="F33" s="7"/>
      <c r="G33" s="7"/>
      <c r="H33" s="7"/>
      <c r="I33" s="8" t="e">
        <f t="shared" si="8"/>
        <v>#N/A</v>
      </c>
      <c r="J33" s="8">
        <f t="shared" si="10"/>
        <v>0</v>
      </c>
      <c r="K33" s="7" t="str">
        <f t="shared" si="3"/>
        <v/>
      </c>
      <c r="L33" s="6"/>
      <c r="M33" s="7"/>
      <c r="N33" s="7"/>
      <c r="O33" s="7"/>
      <c r="P33" s="7"/>
      <c r="Q33" s="7"/>
      <c r="R33" s="7"/>
      <c r="U33" t="str">
        <f t="shared" si="9"/>
        <v/>
      </c>
    </row>
    <row r="34" spans="1:21" x14ac:dyDescent="0.2">
      <c r="A34" s="6"/>
      <c r="B34" s="7"/>
      <c r="C34" s="7"/>
      <c r="D34" s="7"/>
      <c r="E34" s="7"/>
      <c r="F34" s="7"/>
      <c r="G34" s="7"/>
      <c r="H34" s="7"/>
      <c r="I34" s="8" t="e">
        <f t="shared" si="8"/>
        <v>#N/A</v>
      </c>
      <c r="J34" s="8">
        <f t="shared" si="10"/>
        <v>0</v>
      </c>
      <c r="K34" s="7" t="str">
        <f t="shared" si="3"/>
        <v/>
      </c>
      <c r="L34" s="6"/>
      <c r="M34" s="7"/>
      <c r="N34" s="7"/>
      <c r="O34" s="7"/>
      <c r="P34" s="7"/>
      <c r="Q34" s="7"/>
      <c r="R34" s="7"/>
      <c r="U34" t="str">
        <f t="shared" si="9"/>
        <v/>
      </c>
    </row>
    <row r="35" spans="1:21" x14ac:dyDescent="0.2">
      <c r="A35" s="6"/>
      <c r="B35" s="7"/>
      <c r="C35" s="7"/>
      <c r="D35" s="7"/>
      <c r="E35" s="7"/>
      <c r="F35" s="7"/>
      <c r="G35" s="7"/>
      <c r="H35" s="7"/>
      <c r="I35" s="8" t="e">
        <f t="shared" si="8"/>
        <v>#N/A</v>
      </c>
      <c r="J35" s="8">
        <f t="shared" si="10"/>
        <v>0</v>
      </c>
      <c r="K35" s="7" t="str">
        <f t="shared" si="3"/>
        <v/>
      </c>
      <c r="L35" s="6"/>
      <c r="M35" s="7"/>
      <c r="N35" s="7"/>
      <c r="O35" s="7"/>
      <c r="P35" s="7"/>
      <c r="Q35" s="7"/>
      <c r="R35" s="7"/>
      <c r="U35" t="str">
        <f t="shared" si="9"/>
        <v/>
      </c>
    </row>
    <row r="36" spans="1:21" x14ac:dyDescent="0.2">
      <c r="A36" s="6"/>
      <c r="B36" s="7"/>
      <c r="C36" s="7"/>
      <c r="D36" s="7"/>
      <c r="E36" s="7"/>
      <c r="F36" s="7"/>
      <c r="G36" s="7"/>
      <c r="H36" s="7"/>
      <c r="I36" s="8" t="e">
        <f t="shared" si="8"/>
        <v>#N/A</v>
      </c>
      <c r="J36" s="8">
        <f t="shared" si="10"/>
        <v>0</v>
      </c>
      <c r="K36" s="7" t="str">
        <f t="shared" si="3"/>
        <v/>
      </c>
      <c r="L36" s="6"/>
      <c r="M36" s="7"/>
      <c r="N36" s="7"/>
      <c r="O36" s="7"/>
      <c r="P36" s="7"/>
      <c r="Q36" s="7"/>
      <c r="R36" s="7"/>
      <c r="U36" t="str">
        <f t="shared" si="9"/>
        <v/>
      </c>
    </row>
    <row r="37" spans="1:21" x14ac:dyDescent="0.2">
      <c r="A37" s="6"/>
      <c r="B37" s="7"/>
      <c r="C37" s="7"/>
      <c r="D37" s="7"/>
      <c r="E37" s="7"/>
      <c r="F37" s="7"/>
      <c r="G37" s="7"/>
      <c r="H37" s="7"/>
      <c r="I37" s="8" t="e">
        <f t="shared" si="8"/>
        <v>#N/A</v>
      </c>
      <c r="J37" s="8">
        <f t="shared" si="10"/>
        <v>0</v>
      </c>
      <c r="K37" s="7" t="str">
        <f t="shared" si="3"/>
        <v/>
      </c>
      <c r="L37" s="6"/>
      <c r="M37" s="7"/>
      <c r="N37" s="7"/>
      <c r="O37" s="7"/>
      <c r="P37" s="7"/>
      <c r="Q37" s="7"/>
      <c r="R37" s="7"/>
      <c r="U37" t="str">
        <f t="shared" si="9"/>
        <v/>
      </c>
    </row>
    <row r="38" spans="1:21" x14ac:dyDescent="0.2">
      <c r="A38" s="6"/>
      <c r="B38" s="7"/>
      <c r="C38" s="7"/>
      <c r="D38" s="7"/>
      <c r="E38" s="7"/>
      <c r="F38" s="7"/>
      <c r="G38" s="7"/>
      <c r="H38" s="7"/>
      <c r="I38" s="8" t="e">
        <f t="shared" si="8"/>
        <v>#N/A</v>
      </c>
      <c r="J38" s="8">
        <f t="shared" si="10"/>
        <v>0</v>
      </c>
      <c r="K38" s="7" t="str">
        <f t="shared" si="3"/>
        <v/>
      </c>
      <c r="L38" s="6"/>
      <c r="M38" s="7"/>
      <c r="N38" s="7"/>
      <c r="O38" s="7"/>
      <c r="P38" s="7"/>
      <c r="Q38" s="7"/>
      <c r="R38" s="7"/>
      <c r="U38" t="str">
        <f t="shared" si="9"/>
        <v/>
      </c>
    </row>
    <row r="39" spans="1:21" x14ac:dyDescent="0.2">
      <c r="A39" s="6"/>
      <c r="B39" s="7"/>
      <c r="C39" s="7"/>
      <c r="D39" s="7"/>
      <c r="E39" s="7"/>
      <c r="F39" s="7"/>
      <c r="G39" s="7"/>
      <c r="H39" s="7"/>
      <c r="I39" s="8" t="e">
        <f t="shared" si="8"/>
        <v>#N/A</v>
      </c>
      <c r="J39" s="8">
        <f t="shared" si="10"/>
        <v>0</v>
      </c>
      <c r="K39" s="7" t="str">
        <f t="shared" si="3"/>
        <v/>
      </c>
      <c r="L39" s="6"/>
      <c r="M39" s="7"/>
      <c r="N39" s="7"/>
      <c r="O39" s="7"/>
      <c r="P39" s="7"/>
      <c r="Q39" s="7"/>
      <c r="R39" s="7"/>
      <c r="U39" t="str">
        <f t="shared" si="9"/>
        <v/>
      </c>
    </row>
    <row r="40" spans="1:21" x14ac:dyDescent="0.2">
      <c r="A40" s="6"/>
      <c r="B40" s="7"/>
      <c r="C40" s="7"/>
      <c r="D40" s="7"/>
      <c r="E40" s="7"/>
      <c r="F40" s="7"/>
      <c r="G40" s="7"/>
      <c r="H40" s="7"/>
      <c r="I40" s="8" t="e">
        <f t="shared" si="8"/>
        <v>#N/A</v>
      </c>
      <c r="J40" s="8">
        <f t="shared" si="10"/>
        <v>0</v>
      </c>
      <c r="K40" s="7" t="str">
        <f t="shared" si="3"/>
        <v/>
      </c>
      <c r="L40" s="6"/>
      <c r="M40" s="7"/>
      <c r="N40" s="7"/>
      <c r="O40" s="7"/>
      <c r="P40" s="7"/>
      <c r="Q40" s="7"/>
      <c r="R40" s="7"/>
      <c r="U40" t="str">
        <f t="shared" si="9"/>
        <v/>
      </c>
    </row>
    <row r="41" spans="1:21" x14ac:dyDescent="0.2">
      <c r="A41" s="6"/>
      <c r="B41" s="7"/>
      <c r="C41" s="7"/>
      <c r="D41" s="7"/>
      <c r="E41" s="7"/>
      <c r="F41" s="7"/>
      <c r="G41" s="7"/>
      <c r="H41" s="7"/>
      <c r="I41" s="8" t="e">
        <f t="shared" si="8"/>
        <v>#N/A</v>
      </c>
      <c r="J41" s="8">
        <f t="shared" si="10"/>
        <v>0</v>
      </c>
      <c r="K41" s="7" t="str">
        <f t="shared" si="3"/>
        <v/>
      </c>
      <c r="L41" s="6"/>
      <c r="M41" s="7"/>
      <c r="N41" s="7"/>
      <c r="O41" s="7"/>
      <c r="P41" s="7"/>
      <c r="Q41" s="7"/>
      <c r="R41" s="7"/>
      <c r="U41" t="str">
        <f t="shared" si="9"/>
        <v/>
      </c>
    </row>
    <row r="42" spans="1:21" x14ac:dyDescent="0.2">
      <c r="A42" s="6"/>
      <c r="B42" s="7"/>
      <c r="C42" s="7"/>
      <c r="D42" s="7"/>
      <c r="E42" s="7"/>
      <c r="F42" s="7"/>
      <c r="G42" s="7"/>
      <c r="H42" s="7"/>
      <c r="I42" s="8" t="e">
        <f t="shared" si="8"/>
        <v>#N/A</v>
      </c>
      <c r="J42" s="8">
        <f t="shared" si="10"/>
        <v>0</v>
      </c>
      <c r="K42" s="7" t="str">
        <f t="shared" si="3"/>
        <v/>
      </c>
      <c r="L42" s="6"/>
      <c r="M42" s="7"/>
      <c r="N42" s="7"/>
      <c r="O42" s="7"/>
      <c r="P42" s="7"/>
      <c r="Q42" s="7"/>
      <c r="R42" s="7"/>
      <c r="U42" t="str">
        <f t="shared" si="9"/>
        <v/>
      </c>
    </row>
    <row r="43" spans="1:21" x14ac:dyDescent="0.2">
      <c r="A43" s="6"/>
      <c r="B43" s="7"/>
      <c r="C43" s="7"/>
      <c r="D43" s="7"/>
      <c r="E43" s="7"/>
      <c r="F43" s="7"/>
      <c r="G43" s="7"/>
      <c r="H43" s="7"/>
      <c r="I43" s="8" t="e">
        <f t="shared" si="8"/>
        <v>#N/A</v>
      </c>
      <c r="J43" s="8">
        <f t="shared" si="10"/>
        <v>0</v>
      </c>
      <c r="K43" s="7" t="str">
        <f t="shared" si="3"/>
        <v/>
      </c>
      <c r="L43" s="6"/>
      <c r="M43" s="7"/>
      <c r="N43" s="7"/>
      <c r="O43" s="7"/>
      <c r="P43" s="7"/>
      <c r="Q43" s="7"/>
      <c r="R43" s="7"/>
      <c r="U43" t="str">
        <f t="shared" si="9"/>
        <v/>
      </c>
    </row>
    <row r="44" spans="1:21" x14ac:dyDescent="0.2">
      <c r="A44" s="6"/>
      <c r="B44" s="7"/>
      <c r="C44" s="7"/>
      <c r="D44" s="7"/>
      <c r="E44" s="7"/>
      <c r="F44" s="7"/>
      <c r="G44" s="7"/>
      <c r="I44" s="8" t="e">
        <f t="shared" si="8"/>
        <v>#N/A</v>
      </c>
      <c r="J44" s="8">
        <f t="shared" si="10"/>
        <v>0</v>
      </c>
      <c r="K44" s="7" t="str">
        <f t="shared" si="3"/>
        <v/>
      </c>
      <c r="L44" s="6"/>
      <c r="M44" s="7"/>
      <c r="N44" s="7"/>
      <c r="O44" s="7"/>
      <c r="P44" s="7"/>
      <c r="Q44" s="7"/>
      <c r="R44" s="7"/>
      <c r="U44" t="str">
        <f t="shared" si="9"/>
        <v/>
      </c>
    </row>
    <row r="45" spans="1:21" x14ac:dyDescent="0.2">
      <c r="A45" s="6"/>
      <c r="B45" s="7"/>
      <c r="C45" s="7"/>
      <c r="D45" s="7"/>
      <c r="E45" s="7"/>
      <c r="F45" s="7"/>
      <c r="G45" s="7"/>
      <c r="I45" s="8" t="e">
        <f t="shared" si="8"/>
        <v>#N/A</v>
      </c>
      <c r="J45" s="8">
        <f t="shared" si="10"/>
        <v>0</v>
      </c>
      <c r="K45" s="7" t="str">
        <f t="shared" si="3"/>
        <v/>
      </c>
      <c r="L45" s="6"/>
      <c r="M45" s="7"/>
      <c r="N45" s="7"/>
      <c r="O45" s="7"/>
      <c r="P45" s="7"/>
      <c r="Q45" s="7"/>
      <c r="R45" s="7"/>
      <c r="U45" t="str">
        <f t="shared" si="9"/>
        <v/>
      </c>
    </row>
    <row r="46" spans="1:21" x14ac:dyDescent="0.2">
      <c r="A46" s="6"/>
      <c r="B46" s="7"/>
      <c r="C46" s="7"/>
      <c r="D46" s="7"/>
      <c r="E46" s="7"/>
      <c r="F46" s="7"/>
      <c r="G46" s="7"/>
      <c r="I46" s="8" t="e">
        <f t="shared" si="8"/>
        <v>#N/A</v>
      </c>
      <c r="J46" s="8">
        <f t="shared" si="10"/>
        <v>0</v>
      </c>
      <c r="K46" s="7" t="str">
        <f t="shared" si="3"/>
        <v/>
      </c>
      <c r="L46" s="6"/>
      <c r="M46" s="7"/>
      <c r="N46" s="7"/>
      <c r="O46" s="7"/>
      <c r="P46" s="7"/>
      <c r="Q46" s="7"/>
      <c r="R46" s="7"/>
      <c r="U46" t="str">
        <f t="shared" si="9"/>
        <v/>
      </c>
    </row>
    <row r="47" spans="1:21" x14ac:dyDescent="0.2">
      <c r="A47" s="6"/>
      <c r="B47" s="7"/>
      <c r="C47" s="7"/>
      <c r="D47" s="7"/>
      <c r="E47" s="7"/>
      <c r="F47" s="7"/>
      <c r="G47" s="7"/>
      <c r="I47" s="8" t="e">
        <f t="shared" si="8"/>
        <v>#N/A</v>
      </c>
      <c r="J47" s="8">
        <f t="shared" si="10"/>
        <v>0</v>
      </c>
      <c r="K47" s="7" t="str">
        <f t="shared" si="3"/>
        <v/>
      </c>
      <c r="L47" s="6"/>
      <c r="M47" s="7"/>
      <c r="N47" s="7"/>
      <c r="O47" s="7"/>
      <c r="P47" s="7"/>
      <c r="Q47" s="7"/>
      <c r="R47" s="7"/>
      <c r="U47" t="str">
        <f t="shared" si="9"/>
        <v/>
      </c>
    </row>
    <row r="48" spans="1:21" x14ac:dyDescent="0.2">
      <c r="A48" s="6"/>
      <c r="B48" s="7"/>
      <c r="C48" s="7"/>
      <c r="D48" s="7"/>
      <c r="E48" s="7"/>
      <c r="F48" s="7"/>
      <c r="G48" s="7"/>
      <c r="I48" s="8" t="e">
        <f t="shared" si="8"/>
        <v>#N/A</v>
      </c>
      <c r="J48" s="8">
        <f t="shared" si="10"/>
        <v>0</v>
      </c>
      <c r="K48" s="7" t="str">
        <f t="shared" si="3"/>
        <v/>
      </c>
      <c r="L48" s="6"/>
      <c r="M48" s="7"/>
      <c r="N48" s="7"/>
      <c r="O48" s="7"/>
      <c r="P48" s="7"/>
      <c r="Q48" s="7"/>
      <c r="R48" s="7"/>
      <c r="U48" s="9" t="e">
        <f>SUM(U2:U47)</f>
        <v>#REF!</v>
      </c>
    </row>
    <row r="49" spans="1:18" x14ac:dyDescent="0.2">
      <c r="A49" s="6"/>
      <c r="B49" s="7"/>
      <c r="C49" s="7"/>
      <c r="D49" s="7"/>
      <c r="E49" s="7"/>
      <c r="F49" s="7"/>
      <c r="G49" s="7"/>
      <c r="I49" s="8" t="e">
        <f t="shared" ref="I49:I67" si="11">VLOOKUP(H48,$K$2:$N$70,4,FALSE)</f>
        <v>#N/A</v>
      </c>
      <c r="J49" s="8">
        <f t="shared" si="10"/>
        <v>0</v>
      </c>
      <c r="K49" s="7" t="str">
        <f t="shared" si="3"/>
        <v/>
      </c>
      <c r="L49" s="6"/>
      <c r="M49" s="7"/>
      <c r="N49" s="7"/>
      <c r="O49" s="7"/>
      <c r="P49" s="7"/>
      <c r="Q49" s="7"/>
      <c r="R49" s="7"/>
    </row>
    <row r="50" spans="1:18" x14ac:dyDescent="0.2">
      <c r="A50" s="6"/>
      <c r="B50" s="7"/>
      <c r="C50" s="7"/>
      <c r="D50" s="7"/>
      <c r="E50" s="7"/>
      <c r="F50" s="7"/>
      <c r="G50" s="7"/>
      <c r="I50" s="8" t="e">
        <f t="shared" si="11"/>
        <v>#N/A</v>
      </c>
      <c r="J50" s="8">
        <f t="shared" si="10"/>
        <v>0</v>
      </c>
      <c r="K50" s="7" t="str">
        <f t="shared" si="3"/>
        <v/>
      </c>
      <c r="L50" s="6"/>
      <c r="M50" s="7"/>
      <c r="N50" s="7"/>
      <c r="O50" s="7"/>
      <c r="P50" s="7"/>
      <c r="Q50" s="7"/>
      <c r="R50" s="7"/>
    </row>
    <row r="51" spans="1:18" x14ac:dyDescent="0.2">
      <c r="A51" s="6"/>
      <c r="B51" s="7"/>
      <c r="C51" s="7"/>
      <c r="D51" s="7"/>
      <c r="E51" s="7"/>
      <c r="F51" s="7"/>
      <c r="G51" s="7"/>
      <c r="I51" s="8" t="e">
        <f t="shared" si="11"/>
        <v>#N/A</v>
      </c>
      <c r="J51" s="8">
        <f t="shared" si="10"/>
        <v>0</v>
      </c>
      <c r="K51" s="7" t="str">
        <f t="shared" si="3"/>
        <v/>
      </c>
      <c r="L51" s="6"/>
      <c r="M51" s="7"/>
      <c r="N51" s="7"/>
      <c r="O51" s="7"/>
      <c r="P51" s="7"/>
      <c r="Q51" s="7"/>
      <c r="R51" s="7"/>
    </row>
    <row r="52" spans="1:18" x14ac:dyDescent="0.2">
      <c r="A52" s="6"/>
      <c r="B52" s="7"/>
      <c r="C52" s="7"/>
      <c r="D52" s="7"/>
      <c r="E52" s="7"/>
      <c r="F52" s="7"/>
      <c r="G52" s="7"/>
      <c r="I52" s="8" t="e">
        <f t="shared" si="11"/>
        <v>#N/A</v>
      </c>
      <c r="J52" s="8">
        <f t="shared" si="10"/>
        <v>0</v>
      </c>
      <c r="K52" s="7" t="str">
        <f t="shared" si="3"/>
        <v/>
      </c>
      <c r="L52" s="6"/>
      <c r="M52" s="7"/>
      <c r="N52" s="7"/>
      <c r="O52" s="7"/>
      <c r="P52" s="7"/>
      <c r="Q52" s="7"/>
      <c r="R52" s="7"/>
    </row>
    <row r="53" spans="1:18" x14ac:dyDescent="0.2">
      <c r="A53" s="6"/>
      <c r="B53" s="7"/>
      <c r="C53" s="7"/>
      <c r="D53" s="7"/>
      <c r="E53" s="7"/>
      <c r="F53" s="7"/>
      <c r="G53" s="7"/>
      <c r="I53" s="8" t="e">
        <f t="shared" si="11"/>
        <v>#N/A</v>
      </c>
      <c r="J53" s="8">
        <f t="shared" si="10"/>
        <v>0</v>
      </c>
      <c r="K53" s="7" t="str">
        <f t="shared" si="3"/>
        <v/>
      </c>
      <c r="L53" s="6"/>
      <c r="M53" s="7"/>
      <c r="N53" s="7"/>
      <c r="O53" s="7"/>
      <c r="P53" s="7"/>
      <c r="Q53" s="7"/>
      <c r="R53" s="7"/>
    </row>
    <row r="54" spans="1:18" x14ac:dyDescent="0.2">
      <c r="I54" s="8" t="e">
        <f t="shared" si="11"/>
        <v>#N/A</v>
      </c>
      <c r="J54" s="8">
        <f t="shared" ref="J54:J70" si="12">IF(ISNA(I51),C48,0)</f>
        <v>0</v>
      </c>
      <c r="K54" s="7" t="str">
        <f t="shared" si="3"/>
        <v/>
      </c>
      <c r="L54" s="6"/>
      <c r="M54" s="7"/>
      <c r="N54" s="7"/>
      <c r="O54" s="7"/>
      <c r="P54" s="7"/>
      <c r="Q54" s="7"/>
      <c r="R54" s="7"/>
    </row>
    <row r="55" spans="1:18" x14ac:dyDescent="0.2">
      <c r="I55" s="8" t="e">
        <f t="shared" si="11"/>
        <v>#N/A</v>
      </c>
      <c r="J55" s="8">
        <f t="shared" si="12"/>
        <v>0</v>
      </c>
      <c r="K55" s="7" t="str">
        <f t="shared" si="3"/>
        <v/>
      </c>
      <c r="L55" s="6"/>
      <c r="M55" s="7"/>
      <c r="N55" s="7"/>
      <c r="O55" s="7"/>
      <c r="P55" s="7"/>
      <c r="Q55" s="7"/>
      <c r="R55" s="7"/>
    </row>
    <row r="56" spans="1:18" x14ac:dyDescent="0.2">
      <c r="I56" s="8" t="e">
        <f t="shared" si="11"/>
        <v>#N/A</v>
      </c>
      <c r="J56" s="8">
        <f t="shared" si="12"/>
        <v>0</v>
      </c>
      <c r="K56" s="7" t="str">
        <f t="shared" si="3"/>
        <v/>
      </c>
      <c r="L56" s="6"/>
      <c r="M56" s="7"/>
      <c r="N56" s="7"/>
      <c r="O56" s="7"/>
      <c r="P56" s="7"/>
      <c r="Q56" s="7"/>
      <c r="R56" s="7"/>
    </row>
    <row r="57" spans="1:18" x14ac:dyDescent="0.2">
      <c r="I57" s="8" t="e">
        <f t="shared" si="11"/>
        <v>#N/A</v>
      </c>
      <c r="J57" s="8">
        <f t="shared" si="12"/>
        <v>0</v>
      </c>
      <c r="K57" s="7" t="str">
        <f t="shared" si="3"/>
        <v/>
      </c>
      <c r="L57" s="6"/>
      <c r="M57" s="7"/>
      <c r="N57" s="7"/>
      <c r="O57" s="7"/>
      <c r="P57" s="7"/>
      <c r="Q57" s="7"/>
      <c r="R57" s="7"/>
    </row>
    <row r="58" spans="1:18" x14ac:dyDescent="0.2">
      <c r="I58" s="8" t="e">
        <f t="shared" si="11"/>
        <v>#N/A</v>
      </c>
      <c r="J58" s="8">
        <f t="shared" si="12"/>
        <v>0</v>
      </c>
      <c r="K58" s="7" t="str">
        <f t="shared" si="3"/>
        <v/>
      </c>
      <c r="L58" s="6"/>
      <c r="M58" s="7"/>
      <c r="N58" s="7"/>
      <c r="O58" s="7"/>
      <c r="P58" s="7"/>
      <c r="Q58" s="7"/>
      <c r="R58" s="7"/>
    </row>
    <row r="59" spans="1:18" x14ac:dyDescent="0.2">
      <c r="I59" s="8" t="e">
        <f t="shared" si="11"/>
        <v>#N/A</v>
      </c>
      <c r="J59" s="8">
        <f t="shared" si="12"/>
        <v>0</v>
      </c>
      <c r="K59" s="7" t="str">
        <f t="shared" si="3"/>
        <v/>
      </c>
      <c r="L59" s="6"/>
      <c r="M59" s="7"/>
      <c r="N59" s="7"/>
      <c r="O59" s="7"/>
      <c r="P59" s="7"/>
      <c r="Q59" s="7"/>
      <c r="R59" s="7"/>
    </row>
    <row r="60" spans="1:18" x14ac:dyDescent="0.2">
      <c r="I60" s="8" t="e">
        <f t="shared" si="11"/>
        <v>#N/A</v>
      </c>
      <c r="J60" s="8">
        <f t="shared" si="12"/>
        <v>0</v>
      </c>
      <c r="K60" s="7" t="str">
        <f t="shared" si="3"/>
        <v/>
      </c>
      <c r="L60" s="6"/>
      <c r="M60" s="7"/>
      <c r="N60" s="7"/>
      <c r="O60" s="7"/>
      <c r="P60" s="7"/>
      <c r="Q60" s="7"/>
      <c r="R60" s="7"/>
    </row>
    <row r="61" spans="1:18" x14ac:dyDescent="0.2">
      <c r="I61" s="8" t="e">
        <f t="shared" si="11"/>
        <v>#N/A</v>
      </c>
      <c r="J61" s="8">
        <f t="shared" si="12"/>
        <v>0</v>
      </c>
      <c r="K61" s="7" t="str">
        <f t="shared" si="3"/>
        <v/>
      </c>
      <c r="L61" s="6"/>
      <c r="M61" s="7"/>
      <c r="N61" s="7"/>
      <c r="O61" s="7"/>
      <c r="P61" s="7"/>
      <c r="Q61" s="7"/>
      <c r="R61" s="7"/>
    </row>
    <row r="62" spans="1:18" x14ac:dyDescent="0.2">
      <c r="I62" s="8" t="e">
        <f t="shared" si="11"/>
        <v>#N/A</v>
      </c>
      <c r="J62" s="8">
        <f t="shared" si="12"/>
        <v>0</v>
      </c>
      <c r="K62" s="7" t="str">
        <f t="shared" si="3"/>
        <v/>
      </c>
      <c r="L62" s="6"/>
      <c r="M62" s="7"/>
      <c r="N62" s="7"/>
      <c r="O62" s="7"/>
      <c r="P62" s="7"/>
      <c r="Q62" s="7"/>
      <c r="R62" s="7"/>
    </row>
    <row r="63" spans="1:18" x14ac:dyDescent="0.2">
      <c r="I63" s="8" t="e">
        <f t="shared" si="11"/>
        <v>#N/A</v>
      </c>
      <c r="J63" s="8">
        <f t="shared" si="12"/>
        <v>0</v>
      </c>
      <c r="K63" s="7" t="str">
        <f t="shared" si="3"/>
        <v/>
      </c>
      <c r="L63" s="6"/>
      <c r="M63" s="7"/>
      <c r="N63" s="7"/>
      <c r="O63" s="7"/>
      <c r="P63" s="7"/>
      <c r="Q63" s="7"/>
      <c r="R63" s="7"/>
    </row>
    <row r="64" spans="1:18" x14ac:dyDescent="0.2">
      <c r="I64" s="8" t="e">
        <f t="shared" si="11"/>
        <v>#N/A</v>
      </c>
      <c r="J64" s="8">
        <f t="shared" si="12"/>
        <v>0</v>
      </c>
      <c r="K64" s="7" t="str">
        <f t="shared" si="3"/>
        <v/>
      </c>
      <c r="L64" s="6"/>
      <c r="M64" s="7"/>
      <c r="N64" s="7"/>
      <c r="O64" s="7"/>
      <c r="P64" s="7"/>
      <c r="Q64" s="7"/>
      <c r="R64" s="7"/>
    </row>
    <row r="65" spans="9:18" x14ac:dyDescent="0.2">
      <c r="I65" s="8" t="e">
        <f t="shared" si="11"/>
        <v>#N/A</v>
      </c>
      <c r="J65" s="8">
        <f t="shared" si="12"/>
        <v>0</v>
      </c>
      <c r="K65" s="7" t="str">
        <f t="shared" si="3"/>
        <v/>
      </c>
      <c r="L65" s="6"/>
      <c r="M65" s="7"/>
      <c r="N65" s="7"/>
      <c r="O65" s="7"/>
      <c r="P65" s="7"/>
      <c r="Q65" s="7"/>
      <c r="R65" s="7"/>
    </row>
    <row r="66" spans="9:18" x14ac:dyDescent="0.2">
      <c r="I66" s="8" t="e">
        <f t="shared" si="11"/>
        <v>#N/A</v>
      </c>
      <c r="J66" s="8">
        <f t="shared" si="12"/>
        <v>0</v>
      </c>
      <c r="K66" s="7" t="str">
        <f t="shared" si="3"/>
        <v/>
      </c>
      <c r="L66" s="6"/>
      <c r="M66" s="7"/>
      <c r="N66" s="7"/>
      <c r="O66" s="7"/>
      <c r="P66" s="7"/>
      <c r="Q66" s="7"/>
      <c r="R66" s="7"/>
    </row>
    <row r="67" spans="9:18" x14ac:dyDescent="0.2">
      <c r="I67" s="8" t="e">
        <f t="shared" si="11"/>
        <v>#N/A</v>
      </c>
      <c r="J67" s="8">
        <f t="shared" si="12"/>
        <v>0</v>
      </c>
      <c r="K67" s="7" t="str">
        <f t="shared" ref="K67:K70" si="13">LEFT(M67,6)</f>
        <v/>
      </c>
      <c r="L67" s="6"/>
      <c r="M67" s="7"/>
      <c r="N67" s="7"/>
      <c r="O67" s="7"/>
      <c r="P67" s="7"/>
      <c r="Q67" s="7"/>
      <c r="R67" s="7"/>
    </row>
    <row r="68" spans="9:18" x14ac:dyDescent="0.2">
      <c r="J68" s="8">
        <f t="shared" si="12"/>
        <v>0</v>
      </c>
      <c r="K68" s="7" t="str">
        <f t="shared" si="13"/>
        <v/>
      </c>
      <c r="L68" s="6"/>
      <c r="M68" s="7"/>
      <c r="N68" s="7"/>
      <c r="O68" s="7"/>
      <c r="P68" s="7"/>
      <c r="Q68" s="7"/>
      <c r="R68" s="7"/>
    </row>
    <row r="69" spans="9:18" x14ac:dyDescent="0.2">
      <c r="J69" s="8">
        <f t="shared" si="12"/>
        <v>0</v>
      </c>
      <c r="K69" s="7" t="str">
        <f t="shared" si="13"/>
        <v/>
      </c>
      <c r="L69" s="6"/>
      <c r="M69" s="7"/>
      <c r="N69" s="7"/>
      <c r="O69" s="7"/>
      <c r="P69" s="7"/>
      <c r="Q69" s="7"/>
      <c r="R69" s="7"/>
    </row>
    <row r="70" spans="9:18" x14ac:dyDescent="0.2">
      <c r="J70" s="8">
        <f t="shared" si="12"/>
        <v>0</v>
      </c>
      <c r="K70" s="7" t="str">
        <f t="shared" si="13"/>
        <v/>
      </c>
      <c r="L70" s="6"/>
      <c r="M70" s="7"/>
      <c r="N70" s="7"/>
      <c r="O70" s="7"/>
      <c r="P70" s="7"/>
      <c r="Q70" s="7"/>
      <c r="R70" s="7"/>
    </row>
    <row r="71" spans="9:18" x14ac:dyDescent="0.2">
      <c r="L71" s="6"/>
      <c r="M71" s="7"/>
      <c r="N71" s="7"/>
      <c r="O71" s="7"/>
      <c r="P71" s="7"/>
      <c r="Q71" s="7"/>
      <c r="R71" s="7"/>
    </row>
    <row r="72" spans="9:18" x14ac:dyDescent="0.2">
      <c r="L72" s="6"/>
      <c r="M72" s="7"/>
      <c r="N72" s="7"/>
      <c r="O72" s="7"/>
      <c r="P72" s="7"/>
      <c r="Q72" s="7"/>
      <c r="R72" s="7"/>
    </row>
    <row r="73" spans="9:18" x14ac:dyDescent="0.2">
      <c r="L73" s="6"/>
      <c r="M73" s="7"/>
      <c r="N73" s="7"/>
      <c r="O73" s="7"/>
      <c r="P73" s="7"/>
      <c r="Q73" s="7"/>
      <c r="R73" s="7"/>
    </row>
    <row r="74" spans="9:18" x14ac:dyDescent="0.2">
      <c r="L74" s="6"/>
      <c r="M74" s="7"/>
      <c r="N74" s="7"/>
      <c r="O74" s="7"/>
      <c r="P74" s="7"/>
      <c r="Q74" s="7"/>
      <c r="R74" s="7"/>
    </row>
    <row r="75" spans="9:18" x14ac:dyDescent="0.2">
      <c r="L75" s="6"/>
      <c r="M75" s="7"/>
      <c r="N75" s="7"/>
      <c r="O75" s="7"/>
      <c r="P75" s="7"/>
      <c r="Q75" s="7"/>
      <c r="R75" s="7"/>
    </row>
    <row r="76" spans="9:18" x14ac:dyDescent="0.2">
      <c r="L76" s="6"/>
      <c r="M76" s="7"/>
      <c r="N76" s="7"/>
      <c r="O76" s="7"/>
      <c r="P76" s="7"/>
      <c r="Q76" s="7"/>
      <c r="R76" s="7"/>
    </row>
    <row r="77" spans="9:18" x14ac:dyDescent="0.2">
      <c r="L77" s="6"/>
      <c r="M77" s="7"/>
      <c r="N77" s="7"/>
      <c r="O77" s="7"/>
      <c r="P77" s="7"/>
      <c r="Q77" s="7"/>
      <c r="R77" s="7"/>
    </row>
    <row r="78" spans="9:18" x14ac:dyDescent="0.2">
      <c r="L78" s="6"/>
      <c r="M78" s="7"/>
      <c r="N78" s="7"/>
      <c r="O78" s="7"/>
      <c r="P78" s="7"/>
      <c r="Q78" s="7"/>
      <c r="R78" s="7"/>
    </row>
    <row r="79" spans="9:18" x14ac:dyDescent="0.2">
      <c r="L79" s="6"/>
      <c r="M79" s="7"/>
      <c r="N79" s="7"/>
      <c r="O79" s="7"/>
      <c r="P79" s="7"/>
      <c r="Q79" s="7"/>
      <c r="R79" s="7"/>
    </row>
    <row r="80" spans="9:18" x14ac:dyDescent="0.2">
      <c r="L80" s="6"/>
      <c r="M80" s="7"/>
      <c r="N80" s="7"/>
      <c r="O80" s="7"/>
      <c r="P80" s="7"/>
      <c r="Q80" s="7"/>
      <c r="R80" s="7"/>
    </row>
    <row r="81" spans="12:18" x14ac:dyDescent="0.2">
      <c r="L81" s="6"/>
      <c r="M81" s="7"/>
      <c r="N81" s="7"/>
      <c r="O81" s="7"/>
      <c r="P81" s="7"/>
      <c r="Q81" s="7"/>
      <c r="R81" s="7"/>
    </row>
    <row r="82" spans="12:18" x14ac:dyDescent="0.2">
      <c r="L82" s="6"/>
      <c r="M82" s="7"/>
      <c r="N82" s="7"/>
      <c r="O82" s="7"/>
      <c r="P82" s="7"/>
      <c r="Q82" s="7"/>
      <c r="R82" s="7"/>
    </row>
    <row r="83" spans="12:18" x14ac:dyDescent="0.2">
      <c r="L83" s="6"/>
      <c r="M83" s="7"/>
      <c r="N83" s="7"/>
      <c r="O83" s="7"/>
      <c r="P83" s="7"/>
      <c r="Q83" s="7"/>
      <c r="R83" s="7"/>
    </row>
    <row r="84" spans="12:18" x14ac:dyDescent="0.2">
      <c r="L84" s="6"/>
      <c r="M84" s="7"/>
      <c r="N84" s="7"/>
      <c r="O84" s="7"/>
      <c r="P84" s="7"/>
      <c r="Q84" s="7"/>
      <c r="R84" s="7"/>
    </row>
    <row r="85" spans="12:18" x14ac:dyDescent="0.2">
      <c r="L85" s="6"/>
      <c r="M85" s="7"/>
      <c r="N85" s="7"/>
      <c r="O85" s="7"/>
      <c r="P85" s="7"/>
      <c r="Q85" s="7"/>
      <c r="R85" s="7"/>
    </row>
    <row r="86" spans="12:18" x14ac:dyDescent="0.2">
      <c r="L86" s="6"/>
      <c r="M86" s="7"/>
      <c r="N86" s="7"/>
      <c r="O86" s="7"/>
      <c r="P86" s="7"/>
      <c r="Q86" s="7"/>
      <c r="R86" s="7"/>
    </row>
    <row r="87" spans="12:18" x14ac:dyDescent="0.2">
      <c r="L87" s="6"/>
      <c r="M87" s="7"/>
      <c r="N87" s="7"/>
      <c r="O87" s="7"/>
      <c r="P87" s="7"/>
      <c r="Q87" s="7"/>
      <c r="R87" s="7"/>
    </row>
    <row r="88" spans="12:18" x14ac:dyDescent="0.2">
      <c r="L88" s="6"/>
      <c r="M88" s="7"/>
      <c r="N88" s="7"/>
      <c r="O88" s="7"/>
      <c r="P88" s="7"/>
      <c r="Q88" s="7"/>
      <c r="R88" s="7"/>
    </row>
    <row r="89" spans="12:18" x14ac:dyDescent="0.2">
      <c r="L89" s="6"/>
      <c r="M89" s="7"/>
      <c r="N89" s="7"/>
      <c r="O89" s="7"/>
      <c r="P89" s="7"/>
      <c r="Q89" s="7"/>
      <c r="R89" s="7"/>
    </row>
    <row r="90" spans="12:18" x14ac:dyDescent="0.2">
      <c r="L90" s="6"/>
      <c r="M90" s="7"/>
      <c r="N90" s="7"/>
      <c r="O90" s="7"/>
      <c r="P90" s="7"/>
      <c r="Q90" s="7"/>
      <c r="R90" s="7"/>
    </row>
    <row r="91" spans="12:18" x14ac:dyDescent="0.2">
      <c r="L91" s="6"/>
      <c r="M91" s="7"/>
      <c r="N91" s="7"/>
      <c r="O91" s="7"/>
      <c r="P91" s="7"/>
      <c r="Q91" s="7"/>
      <c r="R91" s="7"/>
    </row>
    <row r="92" spans="12:18" x14ac:dyDescent="0.2">
      <c r="L92" s="6"/>
      <c r="M92" s="7"/>
      <c r="N92" s="7"/>
      <c r="O92" s="7"/>
      <c r="P92" s="7"/>
      <c r="Q92" s="7"/>
      <c r="R92" s="7"/>
    </row>
    <row r="93" spans="12:18" x14ac:dyDescent="0.2">
      <c r="L93" s="6"/>
      <c r="M93" s="7"/>
      <c r="N93" s="7"/>
      <c r="O93" s="7"/>
      <c r="P93" s="7"/>
      <c r="Q93" s="7"/>
      <c r="R93" s="7"/>
    </row>
    <row r="94" spans="12:18" x14ac:dyDescent="0.2">
      <c r="L94" s="6"/>
      <c r="M94" s="7"/>
      <c r="N94" s="7"/>
      <c r="O94" s="7"/>
      <c r="P94" s="7"/>
      <c r="Q94" s="7"/>
      <c r="R94" s="7"/>
    </row>
    <row r="95" spans="12:18" x14ac:dyDescent="0.2">
      <c r="L95" s="6"/>
      <c r="M95" s="7"/>
      <c r="N95" s="7"/>
      <c r="O95" s="7"/>
      <c r="P95" s="7"/>
      <c r="Q95" s="7"/>
      <c r="R95" s="7"/>
    </row>
    <row r="96" spans="12:18" x14ac:dyDescent="0.2">
      <c r="L96" s="6"/>
      <c r="M96" s="7"/>
      <c r="N96" s="7"/>
      <c r="O96" s="7"/>
      <c r="P96" s="7"/>
      <c r="Q96" s="7"/>
      <c r="R96" s="7"/>
    </row>
    <row r="97" spans="12:18" x14ac:dyDescent="0.2">
      <c r="L97" s="6"/>
      <c r="M97" s="7"/>
      <c r="N97" s="7"/>
      <c r="O97" s="7"/>
      <c r="P97" s="7"/>
      <c r="Q97" s="7"/>
      <c r="R97" s="7"/>
    </row>
    <row r="98" spans="12:18" x14ac:dyDescent="0.2">
      <c r="L98" s="6"/>
      <c r="M98" s="7"/>
      <c r="N98" s="7"/>
      <c r="O98" s="7"/>
      <c r="P98" s="7"/>
      <c r="Q98" s="7"/>
      <c r="R98" s="7"/>
    </row>
    <row r="99" spans="12:18" x14ac:dyDescent="0.2">
      <c r="L99" s="6"/>
      <c r="M99" s="7"/>
      <c r="N99" s="7"/>
      <c r="O99" s="7"/>
      <c r="P99" s="7"/>
      <c r="Q99" s="7"/>
      <c r="R99" s="7"/>
    </row>
    <row r="100" spans="12:18" x14ac:dyDescent="0.2">
      <c r="L100" s="6"/>
      <c r="M100" s="7"/>
      <c r="N100" s="7"/>
      <c r="O100" s="7"/>
      <c r="P100" s="7"/>
      <c r="Q100" s="7"/>
      <c r="R100" s="7"/>
    </row>
    <row r="101" spans="12:18" x14ac:dyDescent="0.2">
      <c r="L101" s="6"/>
      <c r="M101" s="7"/>
      <c r="N101" s="7"/>
      <c r="O101" s="7"/>
      <c r="P101" s="7"/>
      <c r="Q101" s="7"/>
      <c r="R101" s="7"/>
    </row>
    <row r="102" spans="12:18" x14ac:dyDescent="0.2">
      <c r="L102" s="6"/>
      <c r="M102" s="7"/>
      <c r="N102" s="7"/>
      <c r="O102" s="7"/>
      <c r="P102" s="7"/>
      <c r="Q102" s="7"/>
      <c r="R102" s="7"/>
    </row>
    <row r="103" spans="12:18" x14ac:dyDescent="0.2">
      <c r="L103" s="6"/>
      <c r="M103" s="7"/>
      <c r="N103" s="7"/>
      <c r="O103" s="7"/>
      <c r="P103" s="7"/>
      <c r="Q103" s="7"/>
      <c r="R103" s="7"/>
    </row>
    <row r="104" spans="12:18" x14ac:dyDescent="0.2">
      <c r="L104" s="6"/>
      <c r="M104" s="7"/>
      <c r="N104" s="7"/>
      <c r="O104" s="7"/>
      <c r="P104" s="7"/>
      <c r="Q104" s="7"/>
      <c r="R104" s="7"/>
    </row>
    <row r="105" spans="12:18" x14ac:dyDescent="0.2">
      <c r="L105" s="6"/>
      <c r="M105" s="7"/>
      <c r="N105" s="7"/>
      <c r="O105" s="7"/>
      <c r="P105" s="7"/>
      <c r="Q105" s="7"/>
      <c r="R105" s="7"/>
    </row>
    <row r="106" spans="12:18" x14ac:dyDescent="0.2">
      <c r="L106" s="6"/>
      <c r="M106" s="7"/>
      <c r="N106" s="7"/>
      <c r="O106" s="7"/>
      <c r="P106" s="7"/>
      <c r="Q106" s="7"/>
      <c r="R106" s="7"/>
    </row>
    <row r="107" spans="12:18" x14ac:dyDescent="0.2">
      <c r="L107" s="6"/>
      <c r="M107" s="7"/>
      <c r="N107" s="7"/>
      <c r="O107" s="7"/>
      <c r="P107" s="7"/>
      <c r="Q107" s="7"/>
      <c r="R107" s="7"/>
    </row>
    <row r="108" spans="12:18" x14ac:dyDescent="0.2">
      <c r="L108" s="6"/>
      <c r="M108" s="7"/>
      <c r="N108" s="7"/>
      <c r="O108" s="7"/>
      <c r="P108" s="7"/>
      <c r="Q108" s="7"/>
      <c r="R108" s="7"/>
    </row>
    <row r="109" spans="12:18" x14ac:dyDescent="0.2">
      <c r="L109" s="6"/>
      <c r="M109" s="7"/>
      <c r="N109" s="7"/>
      <c r="O109" s="7"/>
      <c r="P109" s="7"/>
      <c r="Q109" s="7"/>
      <c r="R109" s="7"/>
    </row>
    <row r="110" spans="12:18" x14ac:dyDescent="0.2">
      <c r="L110" s="6"/>
      <c r="M110" s="7"/>
      <c r="N110" s="7"/>
      <c r="O110" s="7"/>
      <c r="P110" s="7"/>
      <c r="Q110" s="7"/>
      <c r="R110" s="7"/>
    </row>
    <row r="111" spans="12:18" x14ac:dyDescent="0.2">
      <c r="L111" s="6"/>
      <c r="M111" s="7"/>
      <c r="N111" s="7"/>
      <c r="O111" s="7"/>
      <c r="P111" s="7"/>
      <c r="Q111" s="7"/>
      <c r="R111" s="7"/>
    </row>
    <row r="112" spans="12:18" x14ac:dyDescent="0.2">
      <c r="L112" s="6"/>
      <c r="M112" s="7"/>
      <c r="N112" s="7"/>
      <c r="O112" s="7"/>
      <c r="P112" s="7"/>
      <c r="Q112" s="7"/>
      <c r="R112" s="7"/>
    </row>
    <row r="113" spans="12:18" x14ac:dyDescent="0.2">
      <c r="L113" s="6"/>
      <c r="M113" s="7"/>
      <c r="N113" s="7"/>
      <c r="O113" s="7"/>
      <c r="P113" s="7"/>
      <c r="Q113" s="7"/>
      <c r="R113" s="7"/>
    </row>
    <row r="114" spans="12:18" x14ac:dyDescent="0.2">
      <c r="L114" s="6"/>
      <c r="M114" s="7"/>
      <c r="N114" s="7"/>
      <c r="O114" s="7"/>
      <c r="P114" s="7"/>
      <c r="Q114" s="7"/>
      <c r="R114" s="7"/>
    </row>
    <row r="115" spans="12:18" x14ac:dyDescent="0.2">
      <c r="L115" s="6"/>
      <c r="M115" s="7"/>
      <c r="N115" s="7"/>
      <c r="O115" s="7"/>
      <c r="P115" s="7"/>
      <c r="Q115" s="7"/>
      <c r="R115" s="7"/>
    </row>
    <row r="116" spans="12:18" x14ac:dyDescent="0.2">
      <c r="L116" s="6"/>
      <c r="M116" s="7"/>
      <c r="N116" s="7"/>
      <c r="O116" s="7"/>
      <c r="P116" s="7"/>
      <c r="Q116" s="7"/>
      <c r="R116" s="7"/>
    </row>
    <row r="117" spans="12:18" x14ac:dyDescent="0.2">
      <c r="L117" s="6"/>
      <c r="M117" s="7"/>
      <c r="N117" s="7"/>
      <c r="O117" s="7"/>
      <c r="P117" s="7"/>
      <c r="Q117" s="7"/>
      <c r="R117" s="7"/>
    </row>
    <row r="118" spans="12:18" x14ac:dyDescent="0.2">
      <c r="L118" s="6"/>
      <c r="M118" s="7"/>
      <c r="N118" s="7"/>
      <c r="O118" s="7"/>
      <c r="P118" s="7"/>
      <c r="Q118" s="7"/>
      <c r="R118" s="7"/>
    </row>
    <row r="119" spans="12:18" x14ac:dyDescent="0.2">
      <c r="L119" s="6"/>
      <c r="M119" s="7"/>
      <c r="N119" s="7"/>
      <c r="O119" s="7"/>
      <c r="P119" s="7"/>
      <c r="Q119" s="7"/>
      <c r="R119" s="7"/>
    </row>
    <row r="120" spans="12:18" x14ac:dyDescent="0.2">
      <c r="L120" s="6"/>
      <c r="M120" s="7"/>
      <c r="N120" s="7"/>
      <c r="O120" s="7"/>
      <c r="P120" s="7"/>
      <c r="Q120" s="7"/>
      <c r="R120" s="7"/>
    </row>
    <row r="121" spans="12:18" x14ac:dyDescent="0.2">
      <c r="L121" s="6"/>
      <c r="M121" s="7"/>
      <c r="N121" s="7"/>
      <c r="O121" s="7"/>
      <c r="P121" s="7"/>
      <c r="Q121" s="7"/>
      <c r="R121" s="7"/>
    </row>
    <row r="122" spans="12:18" x14ac:dyDescent="0.2">
      <c r="L122" s="6"/>
      <c r="M122" s="7"/>
      <c r="N122" s="7"/>
      <c r="O122" s="7"/>
      <c r="P122" s="7"/>
      <c r="Q122" s="7"/>
      <c r="R122" s="7"/>
    </row>
    <row r="123" spans="12:18" x14ac:dyDescent="0.2">
      <c r="L123" s="6"/>
      <c r="M123" s="7"/>
      <c r="N123" s="7"/>
      <c r="O123" s="7"/>
      <c r="P123" s="7"/>
      <c r="Q123" s="7"/>
      <c r="R123" s="7"/>
    </row>
    <row r="124" spans="12:18" x14ac:dyDescent="0.2">
      <c r="L124" s="6"/>
      <c r="M124" s="7"/>
      <c r="N124" s="7"/>
      <c r="O124" s="7"/>
      <c r="P124" s="7"/>
      <c r="Q124" s="7"/>
      <c r="R124" s="7"/>
    </row>
    <row r="125" spans="12:18" x14ac:dyDescent="0.2">
      <c r="L125" s="6"/>
      <c r="M125" s="7"/>
      <c r="N125" s="7"/>
      <c r="O125" s="7"/>
      <c r="P125" s="7"/>
      <c r="Q125" s="7"/>
      <c r="R125" s="7"/>
    </row>
    <row r="126" spans="12:18" x14ac:dyDescent="0.2">
      <c r="L126" s="6"/>
      <c r="M126" s="7"/>
      <c r="N126" s="7"/>
      <c r="O126" s="7"/>
      <c r="P126" s="7"/>
      <c r="Q126" s="7"/>
      <c r="R126" s="7"/>
    </row>
    <row r="127" spans="12:18" x14ac:dyDescent="0.2">
      <c r="L127" s="6"/>
      <c r="M127" s="7"/>
      <c r="N127" s="7"/>
      <c r="O127" s="7"/>
      <c r="P127" s="7"/>
      <c r="Q127" s="7"/>
      <c r="R127" s="7"/>
    </row>
    <row r="128" spans="12:18" x14ac:dyDescent="0.2">
      <c r="L128" s="6"/>
      <c r="M128" s="7"/>
      <c r="N128" s="7"/>
      <c r="O128" s="7"/>
      <c r="P128" s="7"/>
      <c r="Q128" s="7"/>
      <c r="R128" s="7"/>
    </row>
    <row r="129" spans="12:18" x14ac:dyDescent="0.2">
      <c r="L129" s="6"/>
      <c r="M129" s="7"/>
      <c r="N129" s="7"/>
      <c r="O129" s="7"/>
      <c r="P129" s="7"/>
      <c r="Q129" s="7"/>
      <c r="R129" s="7"/>
    </row>
    <row r="130" spans="12:18" x14ac:dyDescent="0.2">
      <c r="L130" s="6"/>
      <c r="M130" s="7"/>
      <c r="N130" s="7"/>
      <c r="O130" s="7"/>
      <c r="P130" s="7"/>
      <c r="Q130" s="7"/>
      <c r="R130" s="7"/>
    </row>
    <row r="131" spans="12:18" x14ac:dyDescent="0.2">
      <c r="L131" s="6"/>
      <c r="M131" s="7"/>
      <c r="N131" s="7"/>
      <c r="O131" s="7"/>
      <c r="P131" s="7"/>
      <c r="Q131" s="7"/>
      <c r="R131" s="7"/>
    </row>
    <row r="132" spans="12:18" x14ac:dyDescent="0.2">
      <c r="L132" s="6"/>
      <c r="M132" s="7"/>
      <c r="N132" s="7"/>
      <c r="O132" s="7"/>
      <c r="P132" s="7"/>
      <c r="Q132" s="7"/>
      <c r="R132" s="7"/>
    </row>
    <row r="133" spans="12:18" x14ac:dyDescent="0.2">
      <c r="L133" s="6"/>
      <c r="M133" s="7"/>
      <c r="N133" s="7"/>
      <c r="O133" s="7"/>
      <c r="P133" s="7"/>
      <c r="Q133" s="7"/>
      <c r="R133" s="7"/>
    </row>
    <row r="134" spans="12:18" x14ac:dyDescent="0.2">
      <c r="L134" s="6"/>
      <c r="M134" s="7"/>
      <c r="N134" s="7"/>
      <c r="O134" s="7"/>
      <c r="P134" s="7"/>
      <c r="Q134" s="7"/>
      <c r="R134" s="7"/>
    </row>
    <row r="135" spans="12:18" x14ac:dyDescent="0.2">
      <c r="L135" s="6"/>
      <c r="M135" s="7"/>
      <c r="N135" s="7"/>
      <c r="O135" s="7"/>
      <c r="P135" s="7"/>
      <c r="Q135" s="7"/>
      <c r="R135" s="7"/>
    </row>
    <row r="136" spans="12:18" x14ac:dyDescent="0.2">
      <c r="L136" s="6"/>
      <c r="M136" s="7"/>
      <c r="N136" s="7"/>
      <c r="O136" s="7"/>
      <c r="P136" s="7"/>
      <c r="Q136" s="7"/>
      <c r="R136" s="7"/>
    </row>
    <row r="137" spans="12:18" x14ac:dyDescent="0.2">
      <c r="L137" s="6"/>
      <c r="M137" s="7"/>
      <c r="N137" s="7"/>
      <c r="O137" s="7"/>
      <c r="P137" s="7"/>
      <c r="Q137" s="7"/>
      <c r="R137" s="7"/>
    </row>
    <row r="138" spans="12:18" x14ac:dyDescent="0.2">
      <c r="L138" s="6"/>
      <c r="M138" s="7"/>
      <c r="N138" s="7"/>
      <c r="O138" s="7"/>
      <c r="P138" s="7"/>
      <c r="Q138" s="7"/>
      <c r="R138" s="7"/>
    </row>
    <row r="139" spans="12:18" x14ac:dyDescent="0.2">
      <c r="L139" s="6"/>
      <c r="M139" s="7"/>
      <c r="N139" s="7"/>
      <c r="O139" s="7"/>
      <c r="P139" s="7"/>
      <c r="Q139" s="7"/>
      <c r="R139" s="7"/>
    </row>
    <row r="140" spans="12:18" x14ac:dyDescent="0.2">
      <c r="L140" s="6"/>
      <c r="M140" s="7"/>
      <c r="N140" s="7"/>
      <c r="O140" s="7"/>
      <c r="P140" s="7"/>
      <c r="Q140" s="7"/>
      <c r="R140" s="7"/>
    </row>
    <row r="141" spans="12:18" x14ac:dyDescent="0.2">
      <c r="L141" s="6"/>
      <c r="M141" s="7"/>
      <c r="N141" s="7"/>
      <c r="O141" s="7"/>
      <c r="P141" s="7"/>
      <c r="Q141" s="7"/>
      <c r="R141" s="7"/>
    </row>
    <row r="142" spans="12:18" x14ac:dyDescent="0.2">
      <c r="L142" s="6"/>
      <c r="M142" s="7"/>
      <c r="N142" s="7"/>
      <c r="O142" s="7"/>
      <c r="P142" s="7"/>
      <c r="Q142" s="7"/>
      <c r="R142" s="7"/>
    </row>
    <row r="143" spans="12:18" x14ac:dyDescent="0.2">
      <c r="L143" s="6"/>
      <c r="M143" s="7"/>
      <c r="N143" s="7"/>
      <c r="O143" s="7"/>
      <c r="P143" s="7"/>
      <c r="Q143" s="7"/>
      <c r="R143" s="7"/>
    </row>
    <row r="144" spans="12:18" x14ac:dyDescent="0.2">
      <c r="L144" s="6"/>
      <c r="M144" s="7"/>
      <c r="N144" s="7"/>
      <c r="O144" s="7"/>
      <c r="P144" s="7"/>
      <c r="Q144" s="7"/>
      <c r="R144" s="7"/>
    </row>
    <row r="145" spans="12:18" x14ac:dyDescent="0.2">
      <c r="L145" s="6"/>
      <c r="M145" s="7"/>
      <c r="N145" s="7"/>
      <c r="O145" s="7"/>
      <c r="P145" s="7"/>
      <c r="Q145" s="7"/>
      <c r="R145" s="7"/>
    </row>
    <row r="146" spans="12:18" x14ac:dyDescent="0.2">
      <c r="L146" s="6"/>
      <c r="M146" s="7"/>
      <c r="N146" s="7"/>
      <c r="O146" s="7"/>
      <c r="P146" s="7"/>
      <c r="Q146" s="7"/>
      <c r="R146" s="7"/>
    </row>
    <row r="147" spans="12:18" x14ac:dyDescent="0.2">
      <c r="L147" s="6"/>
      <c r="M147" s="7"/>
      <c r="N147" s="7"/>
      <c r="O147" s="7"/>
      <c r="P147" s="7"/>
      <c r="Q147" s="7"/>
      <c r="R147" s="7"/>
    </row>
    <row r="148" spans="12:18" x14ac:dyDescent="0.2">
      <c r="L148" s="6"/>
      <c r="M148" s="7"/>
      <c r="N148" s="7"/>
      <c r="O148" s="7"/>
      <c r="P148" s="7"/>
      <c r="Q148" s="7"/>
      <c r="R148" s="7"/>
    </row>
    <row r="149" spans="12:18" x14ac:dyDescent="0.2">
      <c r="L149" s="6"/>
      <c r="M149" s="7"/>
      <c r="N149" s="7"/>
      <c r="O149" s="7"/>
      <c r="P149" s="7"/>
      <c r="Q149" s="7"/>
      <c r="R149" s="7"/>
    </row>
    <row r="150" spans="12:18" x14ac:dyDescent="0.2">
      <c r="L150" s="6"/>
      <c r="M150" s="7"/>
      <c r="N150" s="7"/>
      <c r="O150" s="7"/>
      <c r="P150" s="7"/>
      <c r="Q150" s="7"/>
      <c r="R150" s="7"/>
    </row>
    <row r="151" spans="12:18" x14ac:dyDescent="0.2">
      <c r="L151" s="6"/>
      <c r="M151" s="7"/>
      <c r="N151" s="7"/>
      <c r="O151" s="7"/>
      <c r="P151" s="7"/>
      <c r="Q151" s="7"/>
      <c r="R151" s="7"/>
    </row>
    <row r="152" spans="12:18" x14ac:dyDescent="0.2">
      <c r="L152" s="6"/>
      <c r="M152" s="7"/>
      <c r="N152" s="7"/>
      <c r="O152" s="7"/>
      <c r="P152" s="7"/>
      <c r="Q152" s="7"/>
      <c r="R152" s="7"/>
    </row>
    <row r="153" spans="12:18" x14ac:dyDescent="0.2">
      <c r="L153" s="6"/>
      <c r="M153" s="7"/>
      <c r="N153" s="7"/>
      <c r="O153" s="7"/>
      <c r="P153" s="7"/>
      <c r="Q153" s="7"/>
      <c r="R153" s="7"/>
    </row>
    <row r="154" spans="12:18" x14ac:dyDescent="0.2">
      <c r="L154" s="6"/>
      <c r="M154" s="7"/>
      <c r="N154" s="7"/>
      <c r="O154" s="7"/>
      <c r="P154" s="7"/>
      <c r="Q154" s="7"/>
      <c r="R154" s="7"/>
    </row>
    <row r="155" spans="12:18" x14ac:dyDescent="0.2">
      <c r="L155" s="6"/>
      <c r="M155" s="7"/>
      <c r="N155" s="7"/>
      <c r="O155" s="7"/>
      <c r="P155" s="7"/>
      <c r="Q155" s="7"/>
      <c r="R155" s="7"/>
    </row>
    <row r="156" spans="12:18" x14ac:dyDescent="0.2">
      <c r="L156" s="6"/>
      <c r="M156" s="7"/>
      <c r="N156" s="7"/>
      <c r="O156" s="7"/>
      <c r="P156" s="7"/>
      <c r="Q156" s="7"/>
      <c r="R156" s="7"/>
    </row>
    <row r="157" spans="12:18" x14ac:dyDescent="0.2">
      <c r="L157" s="6"/>
      <c r="M157" s="7"/>
      <c r="N157" s="7"/>
      <c r="O157" s="7"/>
      <c r="P157" s="7"/>
      <c r="Q157" s="7"/>
      <c r="R157" s="7"/>
    </row>
    <row r="158" spans="12:18" x14ac:dyDescent="0.2">
      <c r="L158" s="6"/>
      <c r="M158" s="7"/>
      <c r="N158" s="7"/>
      <c r="O158" s="7"/>
      <c r="P158" s="7"/>
      <c r="Q158" s="7"/>
      <c r="R158" s="7"/>
    </row>
    <row r="159" spans="12:18" x14ac:dyDescent="0.2">
      <c r="L159" s="6"/>
      <c r="M159" s="7"/>
      <c r="N159" s="7"/>
      <c r="O159" s="7"/>
      <c r="P159" s="7"/>
      <c r="Q159" s="7"/>
      <c r="R159" s="7"/>
    </row>
    <row r="160" spans="12:18" x14ac:dyDescent="0.2">
      <c r="L160" s="6"/>
      <c r="M160" s="7"/>
      <c r="N160" s="7"/>
      <c r="O160" s="7"/>
      <c r="P160" s="7"/>
      <c r="Q160" s="7"/>
      <c r="R160" s="7"/>
    </row>
    <row r="161" spans="12:18" x14ac:dyDescent="0.2">
      <c r="L161" s="6"/>
      <c r="M161" s="7"/>
      <c r="N161" s="7"/>
      <c r="O161" s="7"/>
      <c r="P161" s="7"/>
      <c r="Q161" s="7"/>
      <c r="R161" s="7"/>
    </row>
    <row r="162" spans="12:18" x14ac:dyDescent="0.2">
      <c r="L162" s="6"/>
      <c r="M162" s="7"/>
      <c r="N162" s="7"/>
      <c r="O162" s="7"/>
      <c r="P162" s="7"/>
      <c r="Q162" s="7"/>
      <c r="R162" s="7"/>
    </row>
    <row r="163" spans="12:18" x14ac:dyDescent="0.2">
      <c r="L163" s="6"/>
      <c r="M163" s="7"/>
      <c r="N163" s="7"/>
      <c r="O163" s="7"/>
      <c r="P163" s="7"/>
      <c r="Q163" s="7"/>
      <c r="R163" s="7"/>
    </row>
    <row r="164" spans="12:18" x14ac:dyDescent="0.2">
      <c r="L164" s="6"/>
      <c r="M164" s="7"/>
      <c r="N164" s="7"/>
      <c r="O164" s="7"/>
      <c r="P164" s="7"/>
      <c r="Q164" s="7"/>
      <c r="R164" s="7"/>
    </row>
    <row r="165" spans="12:18" x14ac:dyDescent="0.2">
      <c r="L165" s="6"/>
      <c r="M165" s="7"/>
      <c r="N165" s="7"/>
      <c r="O165" s="7"/>
      <c r="P165" s="7"/>
      <c r="Q165" s="7"/>
      <c r="R165" s="7"/>
    </row>
    <row r="166" spans="12:18" x14ac:dyDescent="0.2">
      <c r="L166" s="6"/>
      <c r="M166" s="7"/>
      <c r="N166" s="7"/>
      <c r="O166" s="7"/>
      <c r="P166" s="7"/>
      <c r="Q166" s="7"/>
      <c r="R166" s="7"/>
    </row>
    <row r="167" spans="12:18" x14ac:dyDescent="0.2">
      <c r="L167" s="6"/>
      <c r="M167" s="7"/>
      <c r="N167" s="7"/>
      <c r="O167" s="7"/>
      <c r="P167" s="7"/>
      <c r="Q167" s="7"/>
      <c r="R167" s="7"/>
    </row>
    <row r="168" spans="12:18" x14ac:dyDescent="0.2">
      <c r="L168" s="6"/>
      <c r="M168" s="7"/>
      <c r="N168" s="7"/>
      <c r="O168" s="7"/>
      <c r="P168" s="7"/>
      <c r="Q168" s="7"/>
      <c r="R168" s="7"/>
    </row>
    <row r="169" spans="12:18" x14ac:dyDescent="0.2">
      <c r="L169" s="6"/>
      <c r="M169" s="7"/>
      <c r="N169" s="7"/>
      <c r="O169" s="7"/>
      <c r="P169" s="7"/>
      <c r="Q169" s="7"/>
      <c r="R169" s="7"/>
    </row>
    <row r="170" spans="12:18" x14ac:dyDescent="0.2">
      <c r="L170" s="6"/>
      <c r="M170" s="7"/>
      <c r="N170" s="7"/>
      <c r="O170" s="7"/>
      <c r="P170" s="7"/>
      <c r="Q170" s="7"/>
      <c r="R170" s="7"/>
    </row>
    <row r="171" spans="12:18" x14ac:dyDescent="0.2">
      <c r="L171" s="6"/>
      <c r="M171" s="7"/>
      <c r="N171" s="7"/>
      <c r="O171" s="7"/>
      <c r="P171" s="7"/>
      <c r="Q171" s="7"/>
      <c r="R171" s="7"/>
    </row>
    <row r="172" spans="12:18" x14ac:dyDescent="0.2">
      <c r="L172" s="6"/>
      <c r="M172" s="7"/>
      <c r="N172" s="7"/>
      <c r="O172" s="7"/>
      <c r="P172" s="7"/>
      <c r="Q172" s="7"/>
      <c r="R172" s="7"/>
    </row>
    <row r="173" spans="12:18" x14ac:dyDescent="0.2">
      <c r="L173" s="6"/>
      <c r="M173" s="7"/>
      <c r="N173" s="7"/>
      <c r="O173" s="7"/>
      <c r="P173" s="7"/>
      <c r="Q173" s="7"/>
      <c r="R173" s="7"/>
    </row>
    <row r="174" spans="12:18" x14ac:dyDescent="0.2">
      <c r="L174" s="6"/>
      <c r="M174" s="7"/>
      <c r="N174" s="7"/>
      <c r="O174" s="7"/>
      <c r="P174" s="7"/>
      <c r="Q174" s="7"/>
      <c r="R174" s="7"/>
    </row>
    <row r="175" spans="12:18" x14ac:dyDescent="0.2">
      <c r="L175" s="6"/>
      <c r="M175" s="7"/>
      <c r="N175" s="7"/>
      <c r="O175" s="7"/>
      <c r="P175" s="7"/>
      <c r="Q175" s="7"/>
      <c r="R175" s="7"/>
    </row>
    <row r="176" spans="12:18" x14ac:dyDescent="0.2">
      <c r="L176" s="6"/>
      <c r="M176" s="7"/>
      <c r="N176" s="7"/>
      <c r="O176" s="7"/>
      <c r="P176" s="7"/>
      <c r="Q176" s="7"/>
      <c r="R176" s="7"/>
    </row>
    <row r="177" spans="12:18" x14ac:dyDescent="0.2">
      <c r="L177" s="6"/>
      <c r="M177" s="7"/>
      <c r="N177" s="7"/>
      <c r="O177" s="7"/>
      <c r="P177" s="7"/>
      <c r="Q177" s="7"/>
      <c r="R177" s="7"/>
    </row>
    <row r="178" spans="12:18" x14ac:dyDescent="0.2">
      <c r="L178" s="6"/>
      <c r="M178" s="7"/>
      <c r="N178" s="7"/>
      <c r="O178" s="7"/>
      <c r="P178" s="7"/>
      <c r="Q178" s="7"/>
      <c r="R178" s="7"/>
    </row>
    <row r="179" spans="12:18" x14ac:dyDescent="0.2">
      <c r="L179" s="6"/>
      <c r="M179" s="7"/>
      <c r="N179" s="7"/>
      <c r="O179" s="7"/>
      <c r="P179" s="7"/>
      <c r="Q179" s="7"/>
      <c r="R179" s="7"/>
    </row>
    <row r="180" spans="12:18" x14ac:dyDescent="0.2">
      <c r="L180" s="6"/>
      <c r="M180" s="7"/>
      <c r="N180" s="7"/>
      <c r="O180" s="7"/>
      <c r="P180" s="7"/>
      <c r="Q180" s="7"/>
      <c r="R180" s="7"/>
    </row>
    <row r="181" spans="12:18" x14ac:dyDescent="0.2">
      <c r="L181" s="6"/>
      <c r="M181" s="7"/>
      <c r="N181" s="7"/>
      <c r="O181" s="7"/>
      <c r="P181" s="7"/>
      <c r="Q181" s="7"/>
      <c r="R181" s="7"/>
    </row>
    <row r="182" spans="12:18" x14ac:dyDescent="0.2">
      <c r="L182" s="6"/>
      <c r="M182" s="7"/>
      <c r="N182" s="7"/>
      <c r="O182" s="7"/>
      <c r="P182" s="7"/>
      <c r="Q182" s="7"/>
      <c r="R182" s="7"/>
    </row>
    <row r="183" spans="12:18" x14ac:dyDescent="0.2">
      <c r="L183" s="6"/>
      <c r="M183" s="7"/>
      <c r="N183" s="7"/>
      <c r="O183" s="7"/>
      <c r="P183" s="7"/>
      <c r="Q183" s="7"/>
      <c r="R183" s="7"/>
    </row>
    <row r="184" spans="12:18" x14ac:dyDescent="0.2">
      <c r="L184" s="6"/>
      <c r="M184" s="7"/>
      <c r="N184" s="7"/>
      <c r="O184" s="7"/>
      <c r="P184" s="7"/>
      <c r="Q184" s="7"/>
      <c r="R184" s="7"/>
    </row>
    <row r="185" spans="12:18" x14ac:dyDescent="0.2">
      <c r="L185" s="6"/>
      <c r="M185" s="7"/>
      <c r="N185" s="7"/>
      <c r="O185" s="7"/>
      <c r="P185" s="7"/>
      <c r="Q185" s="7"/>
      <c r="R185" s="7"/>
    </row>
    <row r="186" spans="12:18" x14ac:dyDescent="0.2">
      <c r="L186" s="6"/>
      <c r="M186" s="7"/>
      <c r="N186" s="7"/>
      <c r="O186" s="7"/>
      <c r="P186" s="7"/>
      <c r="Q186" s="7"/>
      <c r="R186" s="7"/>
    </row>
    <row r="187" spans="12:18" x14ac:dyDescent="0.2">
      <c r="L187" s="6"/>
      <c r="M187" s="7"/>
      <c r="N187" s="7"/>
      <c r="O187" s="7"/>
      <c r="P187" s="7"/>
      <c r="Q187" s="7"/>
      <c r="R187" s="7"/>
    </row>
    <row r="188" spans="12:18" x14ac:dyDescent="0.2">
      <c r="L188" s="6"/>
      <c r="M188" s="7"/>
      <c r="N188" s="7"/>
      <c r="O188" s="7"/>
      <c r="P188" s="7"/>
      <c r="Q188" s="7"/>
      <c r="R188" s="7"/>
    </row>
    <row r="189" spans="12:18" x14ac:dyDescent="0.2">
      <c r="L189" s="6"/>
      <c r="M189" s="7"/>
      <c r="N189" s="7"/>
      <c r="O189" s="7"/>
      <c r="P189" s="7"/>
      <c r="Q189" s="7"/>
      <c r="R189" s="7"/>
    </row>
    <row r="190" spans="12:18" x14ac:dyDescent="0.2">
      <c r="L190" s="6"/>
      <c r="M190" s="7"/>
      <c r="N190" s="7"/>
      <c r="O190" s="7"/>
      <c r="P190" s="7"/>
      <c r="Q190" s="7"/>
      <c r="R190" s="7"/>
    </row>
    <row r="191" spans="12:18" x14ac:dyDescent="0.2">
      <c r="L191" s="6"/>
      <c r="M191" s="7"/>
      <c r="N191" s="7"/>
      <c r="O191" s="7"/>
      <c r="P191" s="7"/>
      <c r="Q191" s="7"/>
      <c r="R191" s="7"/>
    </row>
    <row r="192" spans="12:18" x14ac:dyDescent="0.2">
      <c r="L192" s="6"/>
      <c r="M192" s="7"/>
      <c r="N192" s="7"/>
      <c r="O192" s="7"/>
      <c r="P192" s="7"/>
      <c r="Q192" s="7"/>
      <c r="R192" s="7"/>
    </row>
    <row r="193" spans="12:18" x14ac:dyDescent="0.2">
      <c r="L193" s="6"/>
      <c r="M193" s="7"/>
      <c r="N193" s="7"/>
      <c r="O193" s="7"/>
      <c r="P193" s="7"/>
      <c r="Q193" s="7"/>
      <c r="R193" s="7"/>
    </row>
    <row r="194" spans="12:18" x14ac:dyDescent="0.2">
      <c r="L194" s="6"/>
      <c r="M194" s="7"/>
      <c r="N194" s="7"/>
      <c r="O194" s="7"/>
      <c r="P194" s="7"/>
      <c r="Q194" s="7"/>
      <c r="R194" s="7"/>
    </row>
    <row r="195" spans="12:18" x14ac:dyDescent="0.2">
      <c r="L195" s="6"/>
      <c r="M195" s="7"/>
      <c r="N195" s="7"/>
      <c r="O195" s="7"/>
      <c r="P195" s="7"/>
      <c r="Q195" s="7"/>
      <c r="R195" s="7"/>
    </row>
    <row r="196" spans="12:18" x14ac:dyDescent="0.2">
      <c r="L196" s="6"/>
      <c r="M196" s="7"/>
      <c r="N196" s="7"/>
      <c r="O196" s="7"/>
      <c r="P196" s="7"/>
      <c r="Q196" s="7"/>
      <c r="R196" s="7"/>
    </row>
    <row r="197" spans="12:18" x14ac:dyDescent="0.2">
      <c r="L197" s="6"/>
      <c r="M197" s="7"/>
      <c r="N197" s="7"/>
      <c r="O197" s="7"/>
      <c r="P197" s="7"/>
      <c r="Q197" s="7"/>
      <c r="R197" s="7"/>
    </row>
    <row r="198" spans="12:18" x14ac:dyDescent="0.2">
      <c r="L198" s="6"/>
      <c r="M198" s="7"/>
      <c r="N198" s="7"/>
      <c r="O198" s="7"/>
      <c r="P198" s="7"/>
      <c r="Q198" s="7"/>
      <c r="R198" s="7"/>
    </row>
    <row r="199" spans="12:18" x14ac:dyDescent="0.2">
      <c r="L199" s="6"/>
      <c r="M199" s="7"/>
      <c r="N199" s="7"/>
      <c r="O199" s="7"/>
      <c r="P199" s="7"/>
      <c r="Q199" s="7"/>
      <c r="R199" s="7"/>
    </row>
    <row r="200" spans="12:18" x14ac:dyDescent="0.2">
      <c r="L200" s="6"/>
      <c r="M200" s="7"/>
      <c r="N200" s="7"/>
      <c r="O200" s="7"/>
      <c r="P200" s="7"/>
      <c r="Q200" s="7"/>
      <c r="R200" s="7"/>
    </row>
    <row r="201" spans="12:18" x14ac:dyDescent="0.2">
      <c r="L201" s="6"/>
      <c r="M201" s="7"/>
      <c r="N201" s="7"/>
      <c r="O201" s="7"/>
      <c r="P201" s="7"/>
      <c r="Q201" s="7"/>
      <c r="R201" s="7"/>
    </row>
    <row r="202" spans="12:18" x14ac:dyDescent="0.2">
      <c r="L202" s="6"/>
      <c r="M202" s="7"/>
      <c r="N202" s="7"/>
      <c r="O202" s="7"/>
      <c r="P202" s="7"/>
      <c r="Q202" s="7"/>
      <c r="R202" s="7"/>
    </row>
    <row r="203" spans="12:18" x14ac:dyDescent="0.2">
      <c r="L203" s="6"/>
      <c r="M203" s="7"/>
      <c r="N203" s="7"/>
      <c r="O203" s="7"/>
      <c r="P203" s="7"/>
      <c r="Q203" s="7"/>
      <c r="R203" s="7"/>
    </row>
    <row r="204" spans="12:18" x14ac:dyDescent="0.2">
      <c r="L204" s="6"/>
      <c r="M204" s="7"/>
      <c r="N204" s="7"/>
      <c r="O204" s="7"/>
      <c r="P204" s="7"/>
      <c r="Q204" s="7"/>
      <c r="R204" s="7"/>
    </row>
    <row r="205" spans="12:18" x14ac:dyDescent="0.2">
      <c r="L205" s="6"/>
      <c r="M205" s="7"/>
      <c r="N205" s="7"/>
      <c r="O205" s="7"/>
      <c r="P205" s="7"/>
      <c r="Q205" s="7"/>
      <c r="R205" s="7"/>
    </row>
    <row r="206" spans="12:18" x14ac:dyDescent="0.2">
      <c r="L206" s="6"/>
      <c r="M206" s="7"/>
      <c r="N206" s="7"/>
      <c r="O206" s="7"/>
      <c r="P206" s="7"/>
      <c r="Q206" s="7"/>
      <c r="R206" s="7"/>
    </row>
    <row r="207" spans="12:18" x14ac:dyDescent="0.2">
      <c r="L207" s="6"/>
      <c r="M207" s="7"/>
      <c r="N207" s="7"/>
      <c r="O207" s="7"/>
      <c r="P207" s="7"/>
      <c r="Q207" s="7"/>
      <c r="R207" s="7"/>
    </row>
    <row r="208" spans="12:18" x14ac:dyDescent="0.2">
      <c r="L208" s="6"/>
      <c r="M208" s="7"/>
      <c r="N208" s="7"/>
      <c r="O208" s="7"/>
      <c r="P208" s="7"/>
      <c r="Q208" s="7"/>
      <c r="R208" s="7"/>
    </row>
    <row r="209" spans="12:18" x14ac:dyDescent="0.2">
      <c r="L209" s="6"/>
      <c r="M209" s="7"/>
      <c r="N209" s="7"/>
      <c r="O209" s="7"/>
      <c r="P209" s="7"/>
      <c r="Q209" s="7"/>
      <c r="R209" s="7"/>
    </row>
    <row r="210" spans="12:18" x14ac:dyDescent="0.2">
      <c r="L210" s="6"/>
      <c r="M210" s="7"/>
      <c r="N210" s="7"/>
      <c r="O210" s="7"/>
      <c r="P210" s="7"/>
      <c r="Q210" s="7"/>
      <c r="R210" s="7"/>
    </row>
    <row r="211" spans="12:18" x14ac:dyDescent="0.2">
      <c r="L211" s="6"/>
      <c r="M211" s="7"/>
      <c r="N211" s="7"/>
      <c r="O211" s="7"/>
      <c r="P211" s="7"/>
      <c r="Q211" s="7"/>
      <c r="R211" s="7"/>
    </row>
    <row r="212" spans="12:18" x14ac:dyDescent="0.2">
      <c r="L212" s="6"/>
      <c r="M212" s="7"/>
      <c r="N212" s="7"/>
      <c r="O212" s="7"/>
      <c r="P212" s="7"/>
      <c r="Q212" s="7"/>
      <c r="R212" s="7"/>
    </row>
    <row r="213" spans="12:18" x14ac:dyDescent="0.2">
      <c r="L213" s="6"/>
      <c r="M213" s="7"/>
      <c r="N213" s="7"/>
      <c r="O213" s="7"/>
      <c r="P213" s="7"/>
      <c r="Q213" s="7"/>
      <c r="R213" s="7"/>
    </row>
    <row r="214" spans="12:18" x14ac:dyDescent="0.2">
      <c r="L214" s="6"/>
      <c r="M214" s="7"/>
      <c r="N214" s="7"/>
      <c r="O214" s="7"/>
      <c r="P214" s="7"/>
      <c r="Q214" s="7"/>
      <c r="R214" s="7"/>
    </row>
    <row r="215" spans="12:18" x14ac:dyDescent="0.2">
      <c r="L215" s="6"/>
      <c r="M215" s="7"/>
      <c r="N215" s="7"/>
      <c r="O215" s="7"/>
      <c r="P215" s="7"/>
      <c r="Q215" s="7"/>
      <c r="R215" s="7"/>
    </row>
    <row r="216" spans="12:18" x14ac:dyDescent="0.2">
      <c r="L216" s="6"/>
      <c r="M216" s="7"/>
      <c r="N216" s="7"/>
      <c r="O216" s="7"/>
      <c r="P216" s="7"/>
      <c r="Q216" s="7"/>
      <c r="R216" s="7"/>
    </row>
    <row r="217" spans="12:18" x14ac:dyDescent="0.2">
      <c r="L217" s="6"/>
      <c r="M217" s="7"/>
      <c r="N217" s="7"/>
      <c r="O217" s="7"/>
      <c r="P217" s="7"/>
      <c r="Q217" s="7"/>
      <c r="R217" s="7"/>
    </row>
    <row r="218" spans="12:18" x14ac:dyDescent="0.2">
      <c r="L218" s="6"/>
      <c r="M218" s="7"/>
      <c r="N218" s="7"/>
      <c r="O218" s="7"/>
      <c r="P218" s="7"/>
      <c r="Q218" s="7"/>
      <c r="R218" s="7"/>
    </row>
    <row r="219" spans="12:18" x14ac:dyDescent="0.2">
      <c r="L219" s="6"/>
      <c r="M219" s="7"/>
      <c r="N219" s="7"/>
      <c r="O219" s="7"/>
      <c r="P219" s="7"/>
      <c r="Q219" s="7"/>
      <c r="R219" s="7"/>
    </row>
    <row r="220" spans="12:18" x14ac:dyDescent="0.2">
      <c r="L220" s="6"/>
      <c r="M220" s="7"/>
      <c r="N220" s="7"/>
      <c r="O220" s="7"/>
      <c r="P220" s="7"/>
      <c r="Q220" s="7"/>
      <c r="R220" s="7"/>
    </row>
    <row r="221" spans="12:18" x14ac:dyDescent="0.2">
      <c r="L221" s="6"/>
      <c r="M221" s="7"/>
      <c r="N221" s="7"/>
      <c r="O221" s="7"/>
      <c r="P221" s="7"/>
      <c r="Q221" s="7"/>
      <c r="R221" s="7"/>
    </row>
    <row r="222" spans="12:18" x14ac:dyDescent="0.2">
      <c r="L222" s="6"/>
      <c r="M222" s="7"/>
      <c r="N222" s="7"/>
      <c r="O222" s="7"/>
      <c r="P222" s="7"/>
      <c r="Q222" s="7"/>
      <c r="R222" s="7"/>
    </row>
    <row r="223" spans="12:18" x14ac:dyDescent="0.2">
      <c r="L223" s="6"/>
      <c r="M223" s="7"/>
      <c r="N223" s="7"/>
      <c r="O223" s="7"/>
      <c r="P223" s="7"/>
      <c r="Q223" s="7"/>
      <c r="R223" s="7"/>
    </row>
    <row r="224" spans="12:18" x14ac:dyDescent="0.2">
      <c r="L224" s="6"/>
      <c r="M224" s="7"/>
      <c r="N224" s="7"/>
      <c r="O224" s="7"/>
      <c r="P224" s="7"/>
      <c r="Q224" s="7"/>
      <c r="R224" s="7"/>
    </row>
    <row r="225" spans="12:18" x14ac:dyDescent="0.2">
      <c r="L225" s="6"/>
      <c r="M225" s="7"/>
      <c r="N225" s="7"/>
      <c r="O225" s="7"/>
      <c r="P225" s="7"/>
      <c r="Q225" s="7"/>
      <c r="R225" s="7"/>
    </row>
    <row r="226" spans="12:18" x14ac:dyDescent="0.2">
      <c r="L226" s="6"/>
      <c r="M226" s="7"/>
      <c r="N226" s="7"/>
      <c r="O226" s="7"/>
      <c r="P226" s="7"/>
      <c r="Q226" s="7"/>
      <c r="R226" s="7"/>
    </row>
    <row r="227" spans="12:18" x14ac:dyDescent="0.2">
      <c r="L227" s="6"/>
      <c r="M227" s="7"/>
      <c r="N227" s="7"/>
      <c r="O227" s="7"/>
      <c r="P227" s="7"/>
      <c r="Q227" s="7"/>
      <c r="R227" s="7"/>
    </row>
    <row r="228" spans="12:18" x14ac:dyDescent="0.2">
      <c r="L228" s="6"/>
      <c r="M228" s="7"/>
      <c r="N228" s="7"/>
      <c r="O228" s="7"/>
      <c r="P228" s="7"/>
      <c r="Q228" s="7"/>
      <c r="R228" s="7"/>
    </row>
    <row r="229" spans="12:18" x14ac:dyDescent="0.2">
      <c r="L229" s="6"/>
      <c r="M229" s="7"/>
      <c r="N229" s="7"/>
      <c r="O229" s="7"/>
      <c r="P229" s="7"/>
      <c r="Q229" s="7"/>
      <c r="R229" s="7"/>
    </row>
    <row r="230" spans="12:18" x14ac:dyDescent="0.2">
      <c r="L230" s="6"/>
      <c r="M230" s="7"/>
      <c r="N230" s="7"/>
      <c r="O230" s="7"/>
      <c r="P230" s="7"/>
      <c r="Q230" s="7"/>
      <c r="R230" s="7"/>
    </row>
    <row r="231" spans="12:18" x14ac:dyDescent="0.2">
      <c r="L231" s="6"/>
      <c r="M231" s="7"/>
      <c r="N231" s="7"/>
      <c r="O231" s="7"/>
      <c r="P231" s="7"/>
      <c r="Q231" s="7"/>
      <c r="R231" s="7"/>
    </row>
    <row r="232" spans="12:18" x14ac:dyDescent="0.2">
      <c r="L232" s="6"/>
      <c r="M232" s="7"/>
      <c r="N232" s="7"/>
      <c r="O232" s="7"/>
      <c r="P232" s="7"/>
      <c r="Q232" s="7"/>
      <c r="R232" s="7"/>
    </row>
    <row r="233" spans="12:18" x14ac:dyDescent="0.2">
      <c r="L233" s="6"/>
      <c r="M233" s="7"/>
      <c r="N233" s="7"/>
      <c r="O233" s="7"/>
      <c r="P233" s="7"/>
      <c r="Q233" s="7"/>
      <c r="R233" s="7"/>
    </row>
    <row r="234" spans="12:18" x14ac:dyDescent="0.2">
      <c r="L234" s="6"/>
      <c r="M234" s="7"/>
      <c r="N234" s="7"/>
      <c r="O234" s="7"/>
      <c r="P234" s="7"/>
      <c r="Q234" s="7"/>
      <c r="R234" s="7"/>
    </row>
    <row r="235" spans="12:18" x14ac:dyDescent="0.2">
      <c r="L235" s="6"/>
      <c r="M235" s="7"/>
      <c r="N235" s="7"/>
      <c r="O235" s="7"/>
      <c r="P235" s="7"/>
      <c r="Q235" s="7"/>
      <c r="R235" s="7"/>
    </row>
    <row r="236" spans="12:18" x14ac:dyDescent="0.2">
      <c r="L236" s="6"/>
      <c r="M236" s="7"/>
      <c r="N236" s="7"/>
      <c r="O236" s="7"/>
      <c r="P236" s="7"/>
      <c r="Q236" s="7"/>
      <c r="R236" s="7"/>
    </row>
    <row r="237" spans="12:18" x14ac:dyDescent="0.2">
      <c r="L237" s="6"/>
      <c r="M237" s="7"/>
      <c r="N237" s="7"/>
      <c r="O237" s="7"/>
      <c r="P237" s="7"/>
      <c r="Q237" s="7"/>
      <c r="R237" s="7"/>
    </row>
    <row r="238" spans="12:18" x14ac:dyDescent="0.2">
      <c r="L238" s="6"/>
      <c r="M238" s="7"/>
      <c r="N238" s="7"/>
      <c r="O238" s="7"/>
      <c r="P238" s="7"/>
      <c r="Q238" s="7"/>
      <c r="R238" s="7"/>
    </row>
    <row r="239" spans="12:18" x14ac:dyDescent="0.2">
      <c r="L239" s="6"/>
      <c r="M239" s="7"/>
      <c r="N239" s="7"/>
      <c r="O239" s="7"/>
      <c r="P239" s="7"/>
      <c r="Q239" s="7"/>
      <c r="R239" s="7"/>
    </row>
    <row r="240" spans="12:18" x14ac:dyDescent="0.2">
      <c r="L240" s="6"/>
      <c r="M240" s="7"/>
      <c r="N240" s="7"/>
      <c r="O240" s="7"/>
      <c r="P240" s="7"/>
      <c r="Q240" s="7"/>
      <c r="R240" s="7"/>
    </row>
    <row r="241" spans="12:18" x14ac:dyDescent="0.2">
      <c r="L241" s="6"/>
      <c r="M241" s="7"/>
      <c r="N241" s="7"/>
      <c r="O241" s="7"/>
      <c r="P241" s="7"/>
      <c r="Q241" s="7"/>
      <c r="R241" s="7"/>
    </row>
    <row r="242" spans="12:18" x14ac:dyDescent="0.2">
      <c r="L242" s="6"/>
      <c r="M242" s="7"/>
      <c r="N242" s="7"/>
      <c r="O242" s="7"/>
      <c r="P242" s="7"/>
      <c r="Q242" s="7"/>
      <c r="R242" s="7"/>
    </row>
    <row r="243" spans="12:18" x14ac:dyDescent="0.2">
      <c r="L243" s="6"/>
      <c r="M243" s="7"/>
      <c r="N243" s="7"/>
      <c r="O243" s="7"/>
      <c r="P243" s="7"/>
      <c r="Q243" s="7"/>
      <c r="R243" s="7"/>
    </row>
    <row r="244" spans="12:18" x14ac:dyDescent="0.2">
      <c r="L244" s="6"/>
      <c r="M244" s="7"/>
      <c r="N244" s="7"/>
      <c r="O244" s="7"/>
      <c r="P244" s="7"/>
      <c r="Q244" s="7"/>
      <c r="R244" s="7"/>
    </row>
    <row r="245" spans="12:18" x14ac:dyDescent="0.2">
      <c r="L245" s="6"/>
      <c r="M245" s="7"/>
      <c r="N245" s="7"/>
      <c r="O245" s="7"/>
      <c r="P245" s="7"/>
      <c r="Q245" s="7"/>
      <c r="R245" s="7"/>
    </row>
    <row r="246" spans="12:18" x14ac:dyDescent="0.2">
      <c r="L246" s="6"/>
      <c r="M246" s="7"/>
      <c r="N246" s="7"/>
      <c r="O246" s="7"/>
      <c r="P246" s="7"/>
      <c r="Q246" s="7"/>
      <c r="R246" s="7"/>
    </row>
    <row r="247" spans="12:18" x14ac:dyDescent="0.2">
      <c r="L247" s="6"/>
      <c r="M247" s="7"/>
      <c r="N247" s="7"/>
      <c r="O247" s="7"/>
      <c r="P247" s="7"/>
      <c r="Q247" s="7"/>
      <c r="R247" s="7"/>
    </row>
    <row r="248" spans="12:18" x14ac:dyDescent="0.2">
      <c r="L248" s="6"/>
      <c r="M248" s="7"/>
      <c r="N248" s="7"/>
      <c r="O248" s="7"/>
      <c r="P248" s="7"/>
      <c r="Q248" s="7"/>
      <c r="R248" s="7"/>
    </row>
    <row r="249" spans="12:18" x14ac:dyDescent="0.2">
      <c r="L249" s="6"/>
      <c r="M249" s="7"/>
      <c r="N249" s="7"/>
      <c r="O249" s="7"/>
      <c r="P249" s="7"/>
      <c r="Q249" s="7"/>
      <c r="R249" s="7"/>
    </row>
    <row r="250" spans="12:18" x14ac:dyDescent="0.2">
      <c r="L250" s="6"/>
      <c r="M250" s="7"/>
      <c r="N250" s="7"/>
      <c r="O250" s="7"/>
      <c r="P250" s="7"/>
      <c r="Q250" s="7"/>
      <c r="R250" s="7"/>
    </row>
    <row r="251" spans="12:18" x14ac:dyDescent="0.2">
      <c r="L251" s="6"/>
      <c r="M251" s="7"/>
      <c r="N251" s="7"/>
      <c r="O251" s="7"/>
      <c r="P251" s="7"/>
      <c r="Q251" s="7"/>
      <c r="R251" s="7"/>
    </row>
    <row r="252" spans="12:18" x14ac:dyDescent="0.2">
      <c r="L252" s="6"/>
      <c r="M252" s="7"/>
      <c r="N252" s="7"/>
      <c r="O252" s="7"/>
      <c r="P252" s="7"/>
      <c r="Q252" s="7"/>
      <c r="R252" s="7"/>
    </row>
    <row r="253" spans="12:18" x14ac:dyDescent="0.2">
      <c r="L253" s="6"/>
      <c r="M253" s="7"/>
      <c r="N253" s="7"/>
      <c r="O253" s="7"/>
      <c r="P253" s="7"/>
      <c r="Q253" s="7"/>
      <c r="R253" s="7"/>
    </row>
    <row r="254" spans="12:18" x14ac:dyDescent="0.2">
      <c r="L254" s="6"/>
      <c r="M254" s="7"/>
      <c r="N254" s="7"/>
      <c r="O254" s="7"/>
      <c r="P254" s="7"/>
      <c r="Q254" s="7"/>
      <c r="R254" s="7"/>
    </row>
    <row r="255" spans="12:18" x14ac:dyDescent="0.2">
      <c r="L255" s="6"/>
      <c r="M255" s="7"/>
      <c r="N255" s="7"/>
      <c r="O255" s="7"/>
      <c r="P255" s="7"/>
      <c r="Q255" s="7"/>
      <c r="R255" s="7"/>
    </row>
    <row r="256" spans="12:18" x14ac:dyDescent="0.2">
      <c r="L256" s="6"/>
      <c r="M256" s="7"/>
      <c r="N256" s="7"/>
      <c r="O256" s="7"/>
      <c r="P256" s="7"/>
      <c r="Q256" s="7"/>
      <c r="R256" s="7"/>
    </row>
    <row r="257" spans="12:18" x14ac:dyDescent="0.2">
      <c r="L257" s="6"/>
      <c r="M257" s="7"/>
      <c r="N257" s="7"/>
      <c r="O257" s="7"/>
      <c r="P257" s="7"/>
      <c r="Q257" s="7"/>
      <c r="R257" s="7"/>
    </row>
    <row r="258" spans="12:18" x14ac:dyDescent="0.2">
      <c r="L258" s="6"/>
      <c r="M258" s="7"/>
      <c r="N258" s="7"/>
      <c r="O258" s="7"/>
      <c r="P258" s="7"/>
      <c r="Q258" s="7"/>
      <c r="R258" s="7"/>
    </row>
    <row r="259" spans="12:18" x14ac:dyDescent="0.2">
      <c r="L259" s="6"/>
      <c r="M259" s="7"/>
      <c r="N259" s="7"/>
      <c r="O259" s="7"/>
      <c r="P259" s="7"/>
      <c r="Q259" s="7"/>
      <c r="R259" s="7"/>
    </row>
    <row r="260" spans="12:18" x14ac:dyDescent="0.2">
      <c r="L260" s="6"/>
      <c r="M260" s="7"/>
      <c r="N260" s="7"/>
      <c r="O260" s="7"/>
      <c r="P260" s="7"/>
      <c r="Q260" s="7"/>
      <c r="R260" s="7"/>
    </row>
    <row r="261" spans="12:18" x14ac:dyDescent="0.2">
      <c r="L261" s="6"/>
      <c r="M261" s="7"/>
      <c r="N261" s="7"/>
      <c r="O261" s="7"/>
      <c r="P261" s="7"/>
      <c r="Q261" s="7"/>
      <c r="R261" s="7"/>
    </row>
    <row r="262" spans="12:18" x14ac:dyDescent="0.2">
      <c r="L262" s="6"/>
      <c r="M262" s="7"/>
      <c r="N262" s="7"/>
      <c r="O262" s="7"/>
      <c r="P262" s="7"/>
      <c r="Q262" s="7"/>
      <c r="R262" s="7"/>
    </row>
    <row r="263" spans="12:18" x14ac:dyDescent="0.2">
      <c r="L263" s="6"/>
      <c r="M263" s="7"/>
      <c r="N263" s="7"/>
      <c r="O263" s="7"/>
      <c r="P263" s="7"/>
      <c r="Q263" s="7"/>
      <c r="R263" s="7"/>
    </row>
    <row r="264" spans="12:18" x14ac:dyDescent="0.2">
      <c r="L264" s="6"/>
      <c r="M264" s="7"/>
      <c r="N264" s="7"/>
      <c r="O264" s="7"/>
      <c r="P264" s="7"/>
      <c r="Q264" s="7"/>
      <c r="R264" s="7"/>
    </row>
    <row r="265" spans="12:18" x14ac:dyDescent="0.2">
      <c r="L265" s="6"/>
      <c r="M265" s="7"/>
      <c r="N265" s="7"/>
      <c r="O265" s="7"/>
      <c r="P265" s="7"/>
      <c r="Q265" s="7"/>
      <c r="R265" s="7"/>
    </row>
    <row r="266" spans="12:18" x14ac:dyDescent="0.2">
      <c r="L266" s="6"/>
      <c r="M266" s="7"/>
      <c r="N266" s="7"/>
      <c r="O266" s="7"/>
      <c r="P266" s="7"/>
      <c r="Q266" s="7"/>
      <c r="R266" s="7"/>
    </row>
    <row r="267" spans="12:18" x14ac:dyDescent="0.2">
      <c r="L267" s="6"/>
      <c r="M267" s="7"/>
      <c r="N267" s="7"/>
      <c r="O267" s="7"/>
      <c r="P267" s="7"/>
      <c r="Q267" s="7"/>
      <c r="R267" s="7"/>
    </row>
    <row r="268" spans="12:18" x14ac:dyDescent="0.2">
      <c r="L268" s="6"/>
      <c r="M268" s="7"/>
      <c r="N268" s="7"/>
      <c r="O268" s="7"/>
      <c r="P268" s="7"/>
      <c r="Q268" s="7"/>
      <c r="R268" s="7"/>
    </row>
    <row r="269" spans="12:18" x14ac:dyDescent="0.2">
      <c r="L269" s="6"/>
      <c r="M269" s="7"/>
      <c r="N269" s="7"/>
      <c r="O269" s="7"/>
      <c r="P269" s="7"/>
      <c r="Q269" s="7"/>
      <c r="R269" s="7"/>
    </row>
    <row r="270" spans="12:18" x14ac:dyDescent="0.2">
      <c r="L270" s="6"/>
      <c r="M270" s="7"/>
      <c r="N270" s="7"/>
      <c r="O270" s="7"/>
      <c r="P270" s="7"/>
      <c r="Q270" s="7"/>
      <c r="R270" s="7"/>
    </row>
    <row r="271" spans="12:18" x14ac:dyDescent="0.2">
      <c r="L271" s="6"/>
      <c r="M271" s="7"/>
      <c r="N271" s="7"/>
      <c r="O271" s="7"/>
      <c r="P271" s="7"/>
      <c r="Q271" s="7"/>
      <c r="R271" s="7"/>
    </row>
    <row r="272" spans="12:18" x14ac:dyDescent="0.2">
      <c r="L272" s="6"/>
      <c r="M272" s="7"/>
      <c r="N272" s="7"/>
      <c r="O272" s="7"/>
      <c r="P272" s="7"/>
      <c r="Q272" s="7"/>
      <c r="R272" s="7"/>
    </row>
    <row r="273" spans="12:18" x14ac:dyDescent="0.2">
      <c r="L273" s="6"/>
      <c r="M273" s="7"/>
      <c r="N273" s="7"/>
      <c r="O273" s="7"/>
      <c r="P273" s="7"/>
      <c r="Q273" s="7"/>
      <c r="R273" s="7"/>
    </row>
    <row r="274" spans="12:18" x14ac:dyDescent="0.2">
      <c r="L274" s="6"/>
      <c r="M274" s="7"/>
      <c r="N274" s="7"/>
      <c r="O274" s="7"/>
      <c r="P274" s="7"/>
      <c r="Q274" s="7"/>
      <c r="R274" s="7"/>
    </row>
    <row r="275" spans="12:18" x14ac:dyDescent="0.2">
      <c r="L275" s="6"/>
      <c r="M275" s="7"/>
      <c r="N275" s="7"/>
      <c r="O275" s="7"/>
      <c r="P275" s="7"/>
      <c r="Q275" s="7"/>
      <c r="R275" s="7"/>
    </row>
    <row r="276" spans="12:18" x14ac:dyDescent="0.2">
      <c r="L276" s="6"/>
      <c r="M276" s="7"/>
      <c r="N276" s="7"/>
      <c r="O276" s="7"/>
      <c r="P276" s="7"/>
      <c r="Q276" s="7"/>
      <c r="R276" s="7"/>
    </row>
    <row r="277" spans="12:18" x14ac:dyDescent="0.2">
      <c r="L277" s="6"/>
      <c r="M277" s="7"/>
      <c r="N277" s="7"/>
      <c r="O277" s="7"/>
      <c r="P277" s="7"/>
      <c r="Q277" s="7"/>
      <c r="R277" s="7"/>
    </row>
    <row r="278" spans="12:18" x14ac:dyDescent="0.2">
      <c r="L278" s="6"/>
      <c r="M278" s="7"/>
      <c r="N278" s="7"/>
      <c r="O278" s="7"/>
      <c r="P278" s="7"/>
      <c r="Q278" s="7"/>
      <c r="R278" s="7"/>
    </row>
    <row r="279" spans="12:18" x14ac:dyDescent="0.2">
      <c r="L279" s="6"/>
      <c r="M279" s="7"/>
      <c r="N279" s="7"/>
      <c r="O279" s="7"/>
      <c r="P279" s="7"/>
      <c r="Q279" s="7"/>
      <c r="R279" s="7"/>
    </row>
    <row r="280" spans="12:18" x14ac:dyDescent="0.2">
      <c r="L280" s="6"/>
      <c r="M280" s="7"/>
      <c r="N280" s="7"/>
      <c r="O280" s="7"/>
      <c r="P280" s="7"/>
      <c r="Q280" s="7"/>
      <c r="R280" s="7"/>
    </row>
    <row r="281" spans="12:18" x14ac:dyDescent="0.2">
      <c r="L281" s="6"/>
      <c r="M281" s="7"/>
      <c r="N281" s="7"/>
      <c r="O281" s="7"/>
      <c r="P281" s="7"/>
      <c r="Q281" s="7"/>
      <c r="R281" s="7"/>
    </row>
    <row r="282" spans="12:18" x14ac:dyDescent="0.2">
      <c r="L282" s="6"/>
      <c r="M282" s="7"/>
      <c r="N282" s="7"/>
      <c r="O282" s="7"/>
      <c r="P282" s="7"/>
      <c r="Q282" s="7"/>
      <c r="R282" s="7"/>
    </row>
    <row r="283" spans="12:18" x14ac:dyDescent="0.2">
      <c r="L283" s="6"/>
      <c r="M283" s="7"/>
      <c r="N283" s="7"/>
      <c r="O283" s="7"/>
      <c r="P283" s="7"/>
      <c r="Q283" s="7"/>
      <c r="R283" s="7"/>
    </row>
    <row r="284" spans="12:18" x14ac:dyDescent="0.2">
      <c r="L284" s="6"/>
      <c r="M284" s="7"/>
      <c r="N284" s="7"/>
      <c r="O284" s="7"/>
      <c r="P284" s="7"/>
      <c r="Q284" s="7"/>
      <c r="R284" s="7"/>
    </row>
    <row r="285" spans="12:18" x14ac:dyDescent="0.2">
      <c r="L285" s="6"/>
      <c r="M285" s="7"/>
      <c r="N285" s="7"/>
      <c r="O285" s="7"/>
      <c r="P285" s="7"/>
      <c r="Q285" s="7"/>
      <c r="R285" s="7"/>
    </row>
    <row r="286" spans="12:18" x14ac:dyDescent="0.2">
      <c r="L286" s="6"/>
      <c r="M286" s="7"/>
      <c r="N286" s="7"/>
      <c r="O286" s="7"/>
      <c r="P286" s="7"/>
      <c r="Q286" s="7"/>
      <c r="R286" s="7"/>
    </row>
    <row r="287" spans="12:18" x14ac:dyDescent="0.2">
      <c r="L287" s="6"/>
      <c r="M287" s="7"/>
      <c r="N287" s="7"/>
      <c r="O287" s="7"/>
      <c r="P287" s="7"/>
      <c r="Q287" s="7"/>
      <c r="R287" s="7"/>
    </row>
    <row r="288" spans="12:18" x14ac:dyDescent="0.2">
      <c r="L288" s="6"/>
      <c r="M288" s="7"/>
      <c r="N288" s="7"/>
      <c r="O288" s="7"/>
      <c r="P288" s="7"/>
      <c r="Q288" s="7"/>
      <c r="R288" s="7"/>
    </row>
    <row r="289" spans="12:18" x14ac:dyDescent="0.2">
      <c r="L289" s="6"/>
      <c r="M289" s="7"/>
      <c r="N289" s="7"/>
      <c r="O289" s="7"/>
      <c r="P289" s="7"/>
      <c r="Q289" s="7"/>
      <c r="R289" s="7"/>
    </row>
    <row r="290" spans="12:18" x14ac:dyDescent="0.2">
      <c r="L290" s="6"/>
      <c r="M290" s="7"/>
      <c r="N290" s="7"/>
      <c r="O290" s="7"/>
      <c r="P290" s="7"/>
      <c r="Q290" s="7"/>
      <c r="R290" s="7"/>
    </row>
    <row r="291" spans="12:18" x14ac:dyDescent="0.2">
      <c r="L291" s="6"/>
      <c r="M291" s="7"/>
      <c r="N291" s="7"/>
      <c r="O291" s="7"/>
      <c r="P291" s="7"/>
      <c r="Q291" s="7"/>
      <c r="R291" s="7"/>
    </row>
    <row r="292" spans="12:18" x14ac:dyDescent="0.2">
      <c r="L292" s="6"/>
      <c r="M292" s="7"/>
      <c r="N292" s="7"/>
      <c r="O292" s="7"/>
      <c r="P292" s="7"/>
      <c r="Q292" s="7"/>
      <c r="R292" s="7"/>
    </row>
    <row r="293" spans="12:18" x14ac:dyDescent="0.2">
      <c r="L293" s="6"/>
      <c r="M293" s="7"/>
      <c r="N293" s="7"/>
      <c r="O293" s="7"/>
      <c r="P293" s="7"/>
      <c r="Q293" s="7"/>
      <c r="R293" s="7"/>
    </row>
    <row r="294" spans="12:18" x14ac:dyDescent="0.2">
      <c r="L294" s="6"/>
      <c r="M294" s="7"/>
      <c r="N294" s="7"/>
      <c r="O294" s="7"/>
      <c r="P294" s="7"/>
      <c r="Q294" s="7"/>
      <c r="R294" s="7"/>
    </row>
    <row r="295" spans="12:18" x14ac:dyDescent="0.2">
      <c r="L295" s="6"/>
      <c r="M295" s="7"/>
      <c r="N295" s="7"/>
      <c r="O295" s="7"/>
      <c r="P295" s="7"/>
      <c r="Q295" s="7"/>
      <c r="R295" s="7"/>
    </row>
    <row r="296" spans="12:18" x14ac:dyDescent="0.2">
      <c r="L296" s="6"/>
      <c r="M296" s="7"/>
      <c r="N296" s="7"/>
      <c r="O296" s="7"/>
      <c r="P296" s="7"/>
      <c r="Q296" s="7"/>
      <c r="R296" s="7"/>
    </row>
    <row r="297" spans="12:18" x14ac:dyDescent="0.2">
      <c r="L297" s="6"/>
      <c r="M297" s="7"/>
      <c r="N297" s="7"/>
      <c r="O297" s="7"/>
      <c r="P297" s="7"/>
      <c r="Q297" s="7"/>
      <c r="R297" s="7"/>
    </row>
    <row r="298" spans="12:18" x14ac:dyDescent="0.2">
      <c r="L298" s="6"/>
      <c r="M298" s="7"/>
      <c r="N298" s="7"/>
      <c r="O298" s="7"/>
      <c r="P298" s="7"/>
      <c r="Q298" s="7"/>
      <c r="R298" s="7"/>
    </row>
    <row r="299" spans="12:18" x14ac:dyDescent="0.2">
      <c r="L299" s="6"/>
      <c r="M299" s="7"/>
      <c r="N299" s="7"/>
      <c r="O299" s="7"/>
      <c r="P299" s="7"/>
      <c r="Q299" s="7"/>
      <c r="R299" s="7"/>
    </row>
    <row r="300" spans="12:18" x14ac:dyDescent="0.2">
      <c r="L300" s="6"/>
      <c r="M300" s="7"/>
      <c r="N300" s="7"/>
      <c r="O300" s="7"/>
      <c r="P300" s="7"/>
      <c r="Q300" s="7"/>
      <c r="R300" s="7"/>
    </row>
    <row r="301" spans="12:18" x14ac:dyDescent="0.2">
      <c r="L301" s="6"/>
      <c r="M301" s="7"/>
      <c r="N301" s="7"/>
      <c r="O301" s="7"/>
      <c r="P301" s="7"/>
      <c r="Q301" s="7"/>
      <c r="R301" s="7"/>
    </row>
    <row r="302" spans="12:18" x14ac:dyDescent="0.2">
      <c r="L302" s="6"/>
      <c r="M302" s="7"/>
      <c r="N302" s="7"/>
      <c r="O302" s="7"/>
      <c r="P302" s="7"/>
      <c r="Q302" s="7"/>
      <c r="R302" s="7"/>
    </row>
    <row r="303" spans="12:18" x14ac:dyDescent="0.2">
      <c r="L303" s="6"/>
      <c r="M303" s="7"/>
      <c r="N303" s="7"/>
      <c r="O303" s="7"/>
      <c r="P303" s="7"/>
      <c r="Q303" s="7"/>
      <c r="R303" s="7"/>
    </row>
    <row r="304" spans="12:18" x14ac:dyDescent="0.2">
      <c r="L304" s="6"/>
      <c r="M304" s="7"/>
      <c r="N304" s="7"/>
      <c r="O304" s="7"/>
      <c r="P304" s="7"/>
      <c r="Q304" s="7"/>
      <c r="R304" s="7"/>
    </row>
    <row r="305" spans="12:18" x14ac:dyDescent="0.2">
      <c r="L305" s="6"/>
      <c r="M305" s="7"/>
      <c r="N305" s="7"/>
      <c r="O305" s="7"/>
      <c r="P305" s="7"/>
      <c r="Q305" s="7"/>
      <c r="R305" s="7"/>
    </row>
    <row r="306" spans="12:18" x14ac:dyDescent="0.2">
      <c r="L306" s="6"/>
      <c r="M306" s="7"/>
      <c r="N306" s="7"/>
      <c r="O306" s="7"/>
      <c r="P306" s="7"/>
      <c r="Q306" s="7"/>
      <c r="R306" s="7"/>
    </row>
    <row r="307" spans="12:18" x14ac:dyDescent="0.2">
      <c r="L307" s="6"/>
      <c r="M307" s="7"/>
      <c r="N307" s="7"/>
      <c r="O307" s="7"/>
      <c r="P307" s="7"/>
      <c r="Q307" s="7"/>
      <c r="R307" s="7"/>
    </row>
    <row r="308" spans="12:18" x14ac:dyDescent="0.2">
      <c r="L308" s="6"/>
      <c r="M308" s="7"/>
      <c r="N308" s="7"/>
      <c r="O308" s="7"/>
      <c r="P308" s="7"/>
      <c r="Q308" s="7"/>
      <c r="R308" s="7"/>
    </row>
    <row r="309" spans="12:18" x14ac:dyDescent="0.2">
      <c r="L309" s="6"/>
      <c r="M309" s="7"/>
      <c r="N309" s="7"/>
      <c r="O309" s="7"/>
      <c r="P309" s="7"/>
      <c r="Q309" s="7"/>
      <c r="R309" s="7"/>
    </row>
    <row r="310" spans="12:18" x14ac:dyDescent="0.2">
      <c r="L310" s="6"/>
      <c r="M310" s="7"/>
      <c r="N310" s="7"/>
      <c r="O310" s="7"/>
      <c r="P310" s="7"/>
      <c r="Q310" s="7"/>
      <c r="R310" s="7"/>
    </row>
    <row r="311" spans="12:18" x14ac:dyDescent="0.2">
      <c r="L311" s="6"/>
      <c r="M311" s="7"/>
      <c r="N311" s="7"/>
      <c r="O311" s="7"/>
      <c r="P311" s="7"/>
      <c r="Q311" s="7"/>
      <c r="R311" s="7"/>
    </row>
    <row r="312" spans="12:18" x14ac:dyDescent="0.2">
      <c r="L312" s="6"/>
      <c r="M312" s="7"/>
      <c r="N312" s="7"/>
      <c r="O312" s="7"/>
      <c r="P312" s="7"/>
      <c r="Q312" s="7"/>
      <c r="R312" s="7"/>
    </row>
    <row r="313" spans="12:18" x14ac:dyDescent="0.2">
      <c r="L313" s="6"/>
      <c r="M313" s="7"/>
      <c r="N313" s="7"/>
      <c r="O313" s="7"/>
      <c r="P313" s="7"/>
      <c r="Q313" s="7"/>
      <c r="R313" s="7"/>
    </row>
    <row r="314" spans="12:18" x14ac:dyDescent="0.2">
      <c r="L314" s="6"/>
      <c r="M314" s="7"/>
      <c r="N314" s="7"/>
      <c r="O314" s="7"/>
      <c r="P314" s="7"/>
      <c r="Q314" s="7"/>
      <c r="R314" s="7"/>
    </row>
    <row r="315" spans="12:18" x14ac:dyDescent="0.2">
      <c r="L315" s="6"/>
      <c r="M315" s="7"/>
      <c r="N315" s="7"/>
      <c r="O315" s="7"/>
      <c r="P315" s="7"/>
      <c r="Q315" s="7"/>
      <c r="R315" s="7"/>
    </row>
    <row r="316" spans="12:18" x14ac:dyDescent="0.2">
      <c r="L316" s="6"/>
      <c r="M316" s="7"/>
      <c r="N316" s="7"/>
      <c r="O316" s="7"/>
      <c r="P316" s="7"/>
      <c r="Q316" s="7"/>
      <c r="R316" s="7"/>
    </row>
    <row r="317" spans="12:18" x14ac:dyDescent="0.2">
      <c r="L317" s="6"/>
      <c r="M317" s="7"/>
      <c r="N317" s="7"/>
      <c r="O317" s="7"/>
      <c r="P317" s="7"/>
      <c r="Q317" s="7"/>
      <c r="R317" s="7"/>
    </row>
    <row r="318" spans="12:18" x14ac:dyDescent="0.2">
      <c r="L318" s="6"/>
      <c r="M318" s="7"/>
      <c r="N318" s="7"/>
      <c r="O318" s="7"/>
      <c r="P318" s="7"/>
      <c r="Q318" s="7"/>
      <c r="R318" s="7"/>
    </row>
    <row r="319" spans="12:18" x14ac:dyDescent="0.2">
      <c r="L319" s="6"/>
      <c r="M319" s="7"/>
      <c r="N319" s="7"/>
      <c r="O319" s="7"/>
      <c r="P319" s="7"/>
      <c r="Q319" s="7"/>
      <c r="R319" s="7"/>
    </row>
    <row r="320" spans="12:18" x14ac:dyDescent="0.2">
      <c r="L320" s="6"/>
      <c r="M320" s="7"/>
      <c r="N320" s="7"/>
      <c r="O320" s="7"/>
      <c r="P320" s="7"/>
      <c r="Q320" s="7"/>
      <c r="R320" s="7"/>
    </row>
    <row r="321" spans="12:18" x14ac:dyDescent="0.2">
      <c r="L321" s="6"/>
      <c r="M321" s="7"/>
      <c r="N321" s="7"/>
      <c r="O321" s="7"/>
      <c r="P321" s="7"/>
      <c r="Q321" s="7"/>
      <c r="R321" s="7"/>
    </row>
    <row r="322" spans="12:18" x14ac:dyDescent="0.2">
      <c r="L322" s="6"/>
      <c r="M322" s="7"/>
      <c r="N322" s="7"/>
      <c r="O322" s="7"/>
      <c r="P322" s="7"/>
      <c r="Q322" s="7"/>
      <c r="R322" s="7"/>
    </row>
    <row r="323" spans="12:18" x14ac:dyDescent="0.2">
      <c r="L323" s="6"/>
      <c r="M323" s="7"/>
      <c r="N323" s="7"/>
      <c r="O323" s="7"/>
      <c r="P323" s="7"/>
      <c r="Q323" s="7"/>
      <c r="R323" s="7"/>
    </row>
    <row r="324" spans="12:18" x14ac:dyDescent="0.2">
      <c r="L324" s="6"/>
      <c r="M324" s="7"/>
      <c r="N324" s="7"/>
      <c r="O324" s="7"/>
      <c r="P324" s="7"/>
      <c r="Q324" s="7"/>
      <c r="R324" s="7"/>
    </row>
    <row r="325" spans="12:18" x14ac:dyDescent="0.2">
      <c r="L325" s="6"/>
      <c r="M325" s="7"/>
      <c r="N325" s="7"/>
      <c r="O325" s="7"/>
      <c r="P325" s="7"/>
      <c r="Q325" s="7"/>
      <c r="R325" s="7"/>
    </row>
    <row r="326" spans="12:18" x14ac:dyDescent="0.2">
      <c r="L326" s="6"/>
      <c r="M326" s="7"/>
      <c r="N326" s="7"/>
      <c r="O326" s="7"/>
      <c r="P326" s="7"/>
      <c r="Q326" s="7"/>
      <c r="R326" s="7"/>
    </row>
    <row r="327" spans="12:18" x14ac:dyDescent="0.2">
      <c r="L327" s="6"/>
      <c r="M327" s="7"/>
      <c r="N327" s="7"/>
      <c r="O327" s="7"/>
      <c r="P327" s="7"/>
      <c r="Q327" s="7"/>
      <c r="R327" s="7"/>
    </row>
    <row r="328" spans="12:18" x14ac:dyDescent="0.2">
      <c r="L328" s="6"/>
      <c r="M328" s="7"/>
      <c r="N328" s="7"/>
      <c r="O328" s="7"/>
      <c r="P328" s="7"/>
      <c r="Q328" s="7"/>
      <c r="R328" s="7"/>
    </row>
    <row r="329" spans="12:18" x14ac:dyDescent="0.2">
      <c r="L329" s="6"/>
      <c r="M329" s="7"/>
      <c r="N329" s="7"/>
      <c r="O329" s="7"/>
      <c r="P329" s="7"/>
      <c r="Q329" s="7"/>
      <c r="R329" s="7"/>
    </row>
    <row r="330" spans="12:18" x14ac:dyDescent="0.2">
      <c r="L330" s="6"/>
      <c r="M330" s="7"/>
      <c r="N330" s="7"/>
      <c r="O330" s="7"/>
      <c r="P330" s="7"/>
      <c r="Q330" s="7"/>
      <c r="R330" s="7"/>
    </row>
    <row r="331" spans="12:18" x14ac:dyDescent="0.2">
      <c r="L331" s="6"/>
      <c r="M331" s="7"/>
      <c r="N331" s="7"/>
      <c r="O331" s="7"/>
      <c r="P331" s="7"/>
      <c r="Q331" s="7"/>
      <c r="R331" s="7"/>
    </row>
    <row r="332" spans="12:18" x14ac:dyDescent="0.2">
      <c r="L332" s="6"/>
      <c r="M332" s="7"/>
      <c r="N332" s="7"/>
      <c r="O332" s="7"/>
      <c r="P332" s="7"/>
      <c r="Q332" s="7"/>
      <c r="R332" s="7"/>
    </row>
    <row r="333" spans="12:18" x14ac:dyDescent="0.2">
      <c r="L333" s="6"/>
      <c r="M333" s="7"/>
      <c r="N333" s="7"/>
      <c r="O333" s="7"/>
      <c r="P333" s="7"/>
      <c r="Q333" s="7"/>
      <c r="R333" s="7"/>
    </row>
    <row r="334" spans="12:18" x14ac:dyDescent="0.2">
      <c r="L334" s="6"/>
      <c r="M334" s="7"/>
      <c r="N334" s="7"/>
      <c r="O334" s="7"/>
      <c r="P334" s="7"/>
      <c r="Q334" s="7"/>
      <c r="R334" s="7"/>
    </row>
    <row r="335" spans="12:18" x14ac:dyDescent="0.2">
      <c r="L335" s="6"/>
      <c r="M335" s="7"/>
      <c r="N335" s="7"/>
      <c r="O335" s="7"/>
      <c r="P335" s="7"/>
      <c r="Q335" s="7"/>
      <c r="R335" s="7"/>
    </row>
    <row r="336" spans="12:18" x14ac:dyDescent="0.2">
      <c r="L336" s="6"/>
      <c r="M336" s="7"/>
      <c r="N336" s="7"/>
      <c r="O336" s="7"/>
      <c r="P336" s="7"/>
      <c r="Q336" s="7"/>
      <c r="R336" s="7"/>
    </row>
    <row r="337" spans="12:18" x14ac:dyDescent="0.2">
      <c r="L337" s="6"/>
      <c r="M337" s="7"/>
      <c r="N337" s="7"/>
      <c r="O337" s="7"/>
      <c r="P337" s="7"/>
      <c r="Q337" s="7"/>
      <c r="R337" s="7"/>
    </row>
    <row r="338" spans="12:18" x14ac:dyDescent="0.2">
      <c r="L338" s="6"/>
      <c r="M338" s="7"/>
      <c r="N338" s="7"/>
      <c r="O338" s="7"/>
      <c r="P338" s="7"/>
      <c r="Q338" s="7"/>
      <c r="R338" s="7"/>
    </row>
    <row r="339" spans="12:18" x14ac:dyDescent="0.2">
      <c r="L339" s="6"/>
      <c r="M339" s="7"/>
      <c r="N339" s="7"/>
      <c r="O339" s="7"/>
      <c r="P339" s="7"/>
      <c r="Q339" s="7"/>
      <c r="R339" s="7"/>
    </row>
    <row r="340" spans="12:18" x14ac:dyDescent="0.2">
      <c r="L340" s="6"/>
      <c r="M340" s="7"/>
      <c r="N340" s="7"/>
      <c r="O340" s="7"/>
      <c r="P340" s="7"/>
      <c r="Q340" s="7"/>
      <c r="R340" s="7"/>
    </row>
    <row r="341" spans="12:18" x14ac:dyDescent="0.2">
      <c r="L341" s="6"/>
      <c r="M341" s="7"/>
      <c r="N341" s="7"/>
      <c r="O341" s="7"/>
      <c r="P341" s="7"/>
      <c r="Q341" s="7"/>
      <c r="R341" s="7"/>
    </row>
    <row r="342" spans="12:18" x14ac:dyDescent="0.2">
      <c r="L342" s="6"/>
      <c r="M342" s="7"/>
      <c r="N342" s="7"/>
      <c r="O342" s="7"/>
      <c r="P342" s="7"/>
      <c r="Q342" s="7"/>
      <c r="R342" s="7"/>
    </row>
    <row r="343" spans="12:18" x14ac:dyDescent="0.2">
      <c r="L343" s="6"/>
      <c r="M343" s="7"/>
      <c r="N343" s="7"/>
      <c r="O343" s="7"/>
      <c r="P343" s="7"/>
      <c r="Q343" s="7"/>
      <c r="R343" s="7"/>
    </row>
    <row r="344" spans="12:18" x14ac:dyDescent="0.2">
      <c r="L344" s="6"/>
      <c r="M344" s="7"/>
      <c r="N344" s="7"/>
      <c r="O344" s="7"/>
      <c r="P344" s="7"/>
      <c r="Q344" s="7"/>
      <c r="R344" s="7"/>
    </row>
    <row r="345" spans="12:18" x14ac:dyDescent="0.2">
      <c r="L345" s="6"/>
      <c r="M345" s="7"/>
      <c r="N345" s="7"/>
      <c r="O345" s="7"/>
      <c r="P345" s="7"/>
      <c r="Q345" s="7"/>
      <c r="R345" s="7"/>
    </row>
    <row r="346" spans="12:18" x14ac:dyDescent="0.2">
      <c r="L346" s="6"/>
      <c r="M346" s="7"/>
      <c r="N346" s="7"/>
      <c r="O346" s="7"/>
      <c r="P346" s="7"/>
      <c r="Q346" s="7"/>
      <c r="R346" s="7"/>
    </row>
    <row r="347" spans="12:18" x14ac:dyDescent="0.2">
      <c r="L347" s="6"/>
      <c r="M347" s="7"/>
      <c r="N347" s="7"/>
      <c r="O347" s="7"/>
      <c r="P347" s="7"/>
      <c r="Q347" s="7"/>
      <c r="R347" s="7"/>
    </row>
    <row r="348" spans="12:18" x14ac:dyDescent="0.2">
      <c r="L348" s="6"/>
      <c r="M348" s="7"/>
      <c r="N348" s="7"/>
      <c r="O348" s="7"/>
      <c r="P348" s="7"/>
      <c r="Q348" s="7"/>
      <c r="R348" s="7"/>
    </row>
    <row r="349" spans="12:18" x14ac:dyDescent="0.2">
      <c r="L349" s="6"/>
      <c r="M349" s="7"/>
      <c r="N349" s="7"/>
      <c r="O349" s="7"/>
      <c r="P349" s="7"/>
      <c r="Q349" s="7"/>
      <c r="R349" s="7"/>
    </row>
    <row r="350" spans="12:18" x14ac:dyDescent="0.2">
      <c r="L350" s="6"/>
      <c r="M350" s="7"/>
      <c r="N350" s="7"/>
      <c r="O350" s="7"/>
      <c r="P350" s="7"/>
      <c r="Q350" s="7"/>
      <c r="R350" s="7"/>
    </row>
    <row r="351" spans="12:18" x14ac:dyDescent="0.2">
      <c r="L351" s="6"/>
      <c r="M351" s="7"/>
      <c r="N351" s="7"/>
      <c r="O351" s="7"/>
      <c r="P351" s="7"/>
      <c r="Q351" s="7"/>
      <c r="R351" s="7"/>
    </row>
    <row r="352" spans="12:18" x14ac:dyDescent="0.2">
      <c r="L352" s="6"/>
      <c r="M352" s="7"/>
      <c r="N352" s="7"/>
      <c r="O352" s="7"/>
      <c r="P352" s="7"/>
      <c r="Q352" s="7"/>
      <c r="R352" s="7"/>
    </row>
    <row r="353" spans="12:18" x14ac:dyDescent="0.2">
      <c r="L353" s="6"/>
      <c r="M353" s="7"/>
      <c r="N353" s="7"/>
      <c r="O353" s="7"/>
      <c r="P353" s="7"/>
      <c r="Q353" s="7"/>
      <c r="R353" s="7"/>
    </row>
    <row r="354" spans="12:18" x14ac:dyDescent="0.2">
      <c r="L354" s="6"/>
      <c r="M354" s="7"/>
      <c r="N354" s="7"/>
      <c r="O354" s="7"/>
      <c r="P354" s="7"/>
      <c r="Q354" s="7"/>
      <c r="R354" s="7"/>
    </row>
    <row r="355" spans="12:18" x14ac:dyDescent="0.2">
      <c r="L355" s="6"/>
      <c r="M355" s="7"/>
      <c r="N355" s="7"/>
      <c r="O355" s="7"/>
      <c r="P355" s="7"/>
      <c r="Q355" s="7"/>
      <c r="R355" s="7"/>
    </row>
    <row r="356" spans="12:18" x14ac:dyDescent="0.2">
      <c r="L356" s="6"/>
      <c r="M356" s="7"/>
      <c r="N356" s="7"/>
      <c r="O356" s="7"/>
      <c r="P356" s="7"/>
      <c r="Q356" s="7"/>
      <c r="R356" s="7"/>
    </row>
    <row r="357" spans="12:18" x14ac:dyDescent="0.2">
      <c r="L357" s="6"/>
      <c r="M357" s="7"/>
      <c r="N357" s="7"/>
      <c r="O357" s="7"/>
      <c r="P357" s="7"/>
      <c r="Q357" s="7"/>
      <c r="R357" s="7"/>
    </row>
    <row r="358" spans="12:18" x14ac:dyDescent="0.2">
      <c r="L358" s="6"/>
      <c r="M358" s="7"/>
      <c r="N358" s="7"/>
      <c r="O358" s="7"/>
      <c r="P358" s="7"/>
      <c r="Q358" s="7"/>
      <c r="R358" s="7"/>
    </row>
    <row r="359" spans="12:18" x14ac:dyDescent="0.2">
      <c r="L359" s="6"/>
      <c r="M359" s="7"/>
      <c r="N359" s="7"/>
      <c r="O359" s="7"/>
      <c r="P359" s="7"/>
      <c r="Q359" s="7"/>
      <c r="R359" s="7"/>
    </row>
    <row r="360" spans="12:18" x14ac:dyDescent="0.2">
      <c r="L360" s="6"/>
      <c r="M360" s="7"/>
      <c r="N360" s="7"/>
      <c r="O360" s="7"/>
      <c r="P360" s="7"/>
      <c r="Q360" s="7"/>
      <c r="R360" s="7"/>
    </row>
    <row r="361" spans="12:18" x14ac:dyDescent="0.2">
      <c r="L361" s="6"/>
      <c r="M361" s="7"/>
      <c r="N361" s="7"/>
      <c r="O361" s="7"/>
      <c r="P361" s="7"/>
      <c r="Q361" s="7"/>
      <c r="R361" s="7"/>
    </row>
    <row r="362" spans="12:18" x14ac:dyDescent="0.2">
      <c r="L362" s="6"/>
      <c r="M362" s="7"/>
      <c r="N362" s="7"/>
      <c r="O362" s="7"/>
      <c r="P362" s="7"/>
      <c r="Q362" s="7"/>
      <c r="R362" s="7"/>
    </row>
    <row r="363" spans="12:18" x14ac:dyDescent="0.2">
      <c r="L363" s="6"/>
      <c r="M363" s="7"/>
      <c r="N363" s="7"/>
      <c r="O363" s="7"/>
      <c r="P363" s="7"/>
      <c r="Q363" s="7"/>
      <c r="R363" s="7"/>
    </row>
    <row r="364" spans="12:18" x14ac:dyDescent="0.2">
      <c r="L364" s="6"/>
      <c r="M364" s="7"/>
      <c r="N364" s="7"/>
      <c r="O364" s="7"/>
      <c r="P364" s="7"/>
      <c r="Q364" s="7"/>
      <c r="R364" s="7"/>
    </row>
    <row r="365" spans="12:18" x14ac:dyDescent="0.2">
      <c r="L365" s="6"/>
      <c r="M365" s="7"/>
      <c r="N365" s="7"/>
      <c r="O365" s="7"/>
      <c r="P365" s="7"/>
      <c r="Q365" s="7"/>
      <c r="R365" s="7"/>
    </row>
    <row r="366" spans="12:18" x14ac:dyDescent="0.2">
      <c r="L366" s="6"/>
      <c r="M366" s="7"/>
      <c r="N366" s="7"/>
      <c r="O366" s="7"/>
      <c r="P366" s="7"/>
      <c r="Q366" s="7"/>
      <c r="R366" s="7"/>
    </row>
    <row r="367" spans="12:18" x14ac:dyDescent="0.2">
      <c r="L367" s="6"/>
      <c r="M367" s="7"/>
      <c r="N367" s="7"/>
      <c r="O367" s="7"/>
      <c r="P367" s="7"/>
      <c r="Q367" s="7"/>
      <c r="R367" s="7"/>
    </row>
    <row r="368" spans="12:18" x14ac:dyDescent="0.2">
      <c r="L368" s="6"/>
      <c r="M368" s="7"/>
      <c r="N368" s="7"/>
      <c r="O368" s="7"/>
      <c r="P368" s="7"/>
      <c r="Q368" s="7"/>
      <c r="R368" s="7"/>
    </row>
    <row r="369" spans="12:18" x14ac:dyDescent="0.2">
      <c r="L369" s="6"/>
      <c r="M369" s="7"/>
      <c r="N369" s="7"/>
      <c r="O369" s="7"/>
      <c r="P369" s="7"/>
      <c r="Q369" s="7"/>
      <c r="R369" s="7"/>
    </row>
    <row r="370" spans="12:18" x14ac:dyDescent="0.2">
      <c r="L370" s="6"/>
      <c r="M370" s="7"/>
      <c r="N370" s="7"/>
      <c r="O370" s="7"/>
      <c r="P370" s="7"/>
      <c r="Q370" s="7"/>
      <c r="R370" s="7"/>
    </row>
    <row r="371" spans="12:18" x14ac:dyDescent="0.2">
      <c r="L371" s="6"/>
      <c r="M371" s="7"/>
      <c r="N371" s="7"/>
      <c r="O371" s="7"/>
      <c r="P371" s="7"/>
      <c r="Q371" s="7"/>
      <c r="R371" s="7"/>
    </row>
    <row r="372" spans="12:18" x14ac:dyDescent="0.2">
      <c r="L372" s="6"/>
      <c r="M372" s="7"/>
      <c r="N372" s="7"/>
      <c r="O372" s="7"/>
      <c r="P372" s="7"/>
      <c r="Q372" s="7"/>
      <c r="R372" s="7"/>
    </row>
    <row r="373" spans="12:18" x14ac:dyDescent="0.2">
      <c r="L373" s="6"/>
      <c r="M373" s="7"/>
      <c r="N373" s="7"/>
      <c r="O373" s="7"/>
      <c r="P373" s="7"/>
      <c r="Q373" s="7"/>
      <c r="R373" s="7"/>
    </row>
    <row r="374" spans="12:18" x14ac:dyDescent="0.2">
      <c r="L374" s="6"/>
      <c r="M374" s="7"/>
      <c r="N374" s="7"/>
      <c r="O374" s="7"/>
      <c r="P374" s="7"/>
      <c r="Q374" s="7"/>
      <c r="R374" s="7"/>
    </row>
    <row r="375" spans="12:18" x14ac:dyDescent="0.2">
      <c r="L375" s="6"/>
      <c r="M375" s="7"/>
      <c r="N375" s="7"/>
      <c r="O375" s="7"/>
      <c r="P375" s="7"/>
      <c r="Q375" s="7"/>
      <c r="R375" s="7"/>
    </row>
    <row r="376" spans="12:18" x14ac:dyDescent="0.2">
      <c r="L376" s="6"/>
      <c r="M376" s="7"/>
      <c r="N376" s="7"/>
      <c r="O376" s="7"/>
      <c r="P376" s="7"/>
      <c r="Q376" s="7"/>
      <c r="R376" s="7"/>
    </row>
    <row r="377" spans="12:18" x14ac:dyDescent="0.2">
      <c r="L377" s="6"/>
      <c r="M377" s="7"/>
      <c r="N377" s="7"/>
      <c r="O377" s="7"/>
      <c r="P377" s="7"/>
      <c r="Q377" s="7"/>
      <c r="R377" s="7"/>
    </row>
    <row r="378" spans="12:18" x14ac:dyDescent="0.2">
      <c r="L378" s="6"/>
      <c r="M378" s="7"/>
      <c r="N378" s="7"/>
      <c r="O378" s="7"/>
      <c r="P378" s="7"/>
      <c r="Q378" s="7"/>
      <c r="R378" s="7"/>
    </row>
    <row r="379" spans="12:18" x14ac:dyDescent="0.2">
      <c r="L379" s="6"/>
      <c r="M379" s="7"/>
      <c r="N379" s="7"/>
      <c r="O379" s="7"/>
      <c r="P379" s="7"/>
      <c r="Q379" s="7"/>
      <c r="R379" s="7"/>
    </row>
    <row r="380" spans="12:18" x14ac:dyDescent="0.2">
      <c r="L380" s="6"/>
      <c r="M380" s="7"/>
      <c r="N380" s="7"/>
      <c r="O380" s="7"/>
      <c r="P380" s="7"/>
      <c r="Q380" s="7"/>
      <c r="R380" s="7"/>
    </row>
    <row r="381" spans="12:18" x14ac:dyDescent="0.2">
      <c r="L381" s="6"/>
      <c r="M381" s="7"/>
      <c r="N381" s="7"/>
      <c r="O381" s="7"/>
      <c r="P381" s="7"/>
      <c r="Q381" s="7"/>
      <c r="R381" s="7"/>
    </row>
    <row r="382" spans="12:18" x14ac:dyDescent="0.2">
      <c r="L382" s="6"/>
      <c r="M382" s="7"/>
      <c r="N382" s="7"/>
      <c r="O382" s="7"/>
      <c r="P382" s="7"/>
      <c r="Q382" s="7"/>
      <c r="R382" s="7"/>
    </row>
    <row r="383" spans="12:18" x14ac:dyDescent="0.2">
      <c r="L383" s="6"/>
      <c r="M383" s="7"/>
      <c r="N383" s="7"/>
      <c r="O383" s="7"/>
      <c r="P383" s="7"/>
      <c r="Q383" s="7"/>
      <c r="R383" s="7"/>
    </row>
    <row r="384" spans="12:18" x14ac:dyDescent="0.2">
      <c r="L384" s="6"/>
      <c r="M384" s="7"/>
      <c r="N384" s="7"/>
      <c r="O384" s="7"/>
      <c r="P384" s="7"/>
      <c r="Q384" s="7"/>
      <c r="R384" s="7"/>
    </row>
    <row r="385" spans="12:18" x14ac:dyDescent="0.2">
      <c r="L385" s="6"/>
      <c r="M385" s="7"/>
      <c r="N385" s="7"/>
      <c r="O385" s="7"/>
      <c r="P385" s="7"/>
      <c r="Q385" s="7"/>
      <c r="R385" s="7"/>
    </row>
    <row r="386" spans="12:18" x14ac:dyDescent="0.2">
      <c r="L386" s="6"/>
      <c r="M386" s="7"/>
      <c r="N386" s="7"/>
      <c r="O386" s="7"/>
      <c r="P386" s="7"/>
      <c r="Q386" s="7"/>
      <c r="R386" s="7"/>
    </row>
    <row r="387" spans="12:18" x14ac:dyDescent="0.2">
      <c r="L387" s="6"/>
      <c r="M387" s="7"/>
      <c r="N387" s="7"/>
      <c r="O387" s="7"/>
      <c r="P387" s="7"/>
      <c r="Q387" s="7"/>
      <c r="R387" s="7"/>
    </row>
    <row r="388" spans="12:18" x14ac:dyDescent="0.2">
      <c r="L388" s="6"/>
      <c r="M388" s="7"/>
      <c r="N388" s="7"/>
      <c r="O388" s="7"/>
      <c r="P388" s="7"/>
      <c r="Q388" s="7"/>
      <c r="R388" s="7"/>
    </row>
    <row r="389" spans="12:18" x14ac:dyDescent="0.2">
      <c r="L389" s="6"/>
      <c r="M389" s="7"/>
      <c r="N389" s="7"/>
      <c r="O389" s="7"/>
      <c r="P389" s="7"/>
      <c r="Q389" s="7"/>
      <c r="R389" s="7"/>
    </row>
    <row r="390" spans="12:18" x14ac:dyDescent="0.2">
      <c r="L390" s="6"/>
      <c r="M390" s="7"/>
      <c r="N390" s="7"/>
      <c r="O390" s="7"/>
      <c r="P390" s="7"/>
      <c r="Q390" s="7"/>
      <c r="R390" s="7"/>
    </row>
    <row r="391" spans="12:18" x14ac:dyDescent="0.2">
      <c r="L391" s="6"/>
      <c r="M391" s="7"/>
      <c r="N391" s="7"/>
      <c r="O391" s="7"/>
      <c r="P391" s="7"/>
      <c r="Q391" s="7"/>
      <c r="R391" s="7"/>
    </row>
    <row r="392" spans="12:18" x14ac:dyDescent="0.2">
      <c r="L392" s="6"/>
      <c r="M392" s="7"/>
      <c r="N392" s="7"/>
      <c r="O392" s="7"/>
      <c r="P392" s="7"/>
      <c r="Q392" s="7"/>
      <c r="R392" s="7"/>
    </row>
    <row r="393" spans="12:18" x14ac:dyDescent="0.2">
      <c r="L393" s="6"/>
      <c r="M393" s="7"/>
      <c r="N393" s="7"/>
      <c r="O393" s="7"/>
      <c r="P393" s="7"/>
      <c r="Q393" s="7"/>
      <c r="R393" s="7"/>
    </row>
    <row r="394" spans="12:18" x14ac:dyDescent="0.2">
      <c r="L394" s="6"/>
      <c r="M394" s="7"/>
      <c r="N394" s="7"/>
      <c r="O394" s="7"/>
      <c r="P394" s="7"/>
      <c r="Q394" s="7"/>
      <c r="R394" s="7"/>
    </row>
    <row r="395" spans="12:18" x14ac:dyDescent="0.2">
      <c r="L395" s="6"/>
      <c r="M395" s="7"/>
      <c r="N395" s="7"/>
      <c r="O395" s="7"/>
      <c r="P395" s="7"/>
      <c r="Q395" s="7"/>
      <c r="R395" s="7"/>
    </row>
    <row r="396" spans="12:18" x14ac:dyDescent="0.2">
      <c r="L396" s="6"/>
      <c r="M396" s="7"/>
      <c r="N396" s="7"/>
      <c r="O396" s="7"/>
      <c r="P396" s="7"/>
      <c r="Q396" s="7"/>
      <c r="R396" s="7"/>
    </row>
    <row r="397" spans="12:18" x14ac:dyDescent="0.2">
      <c r="L397" s="6"/>
      <c r="M397" s="7"/>
      <c r="N397" s="7"/>
      <c r="O397" s="7"/>
      <c r="P397" s="7"/>
      <c r="Q397" s="7"/>
      <c r="R397" s="7"/>
    </row>
    <row r="398" spans="12:18" x14ac:dyDescent="0.2">
      <c r="L398" s="6"/>
      <c r="M398" s="7"/>
      <c r="N398" s="7"/>
      <c r="O398" s="7"/>
      <c r="P398" s="7"/>
      <c r="Q398" s="7"/>
      <c r="R398" s="7"/>
    </row>
    <row r="399" spans="12:18" x14ac:dyDescent="0.2">
      <c r="L399" s="6"/>
      <c r="M399" s="7"/>
      <c r="N399" s="7"/>
      <c r="O399" s="7"/>
      <c r="P399" s="7"/>
      <c r="Q399" s="7"/>
      <c r="R399" s="7"/>
    </row>
    <row r="400" spans="12:18" x14ac:dyDescent="0.2">
      <c r="L400" s="6"/>
      <c r="M400" s="7"/>
      <c r="N400" s="7"/>
      <c r="O400" s="7"/>
      <c r="P400" s="7"/>
      <c r="Q400" s="7"/>
      <c r="R400" s="7"/>
    </row>
    <row r="401" spans="12:18" x14ac:dyDescent="0.2">
      <c r="L401" s="6"/>
      <c r="M401" s="7"/>
      <c r="N401" s="7"/>
      <c r="O401" s="7"/>
      <c r="P401" s="7"/>
      <c r="Q401" s="7"/>
      <c r="R401" s="7"/>
    </row>
    <row r="402" spans="12:18" x14ac:dyDescent="0.2">
      <c r="L402" s="6"/>
      <c r="M402" s="7"/>
      <c r="N402" s="7"/>
      <c r="O402" s="7"/>
      <c r="P402" s="7"/>
      <c r="Q402" s="7"/>
      <c r="R402" s="7"/>
    </row>
    <row r="403" spans="12:18" x14ac:dyDescent="0.2">
      <c r="L403" s="6"/>
      <c r="M403" s="7"/>
      <c r="N403" s="7"/>
      <c r="O403" s="7"/>
      <c r="P403" s="7"/>
      <c r="Q403" s="7"/>
      <c r="R403" s="7"/>
    </row>
    <row r="404" spans="12:18" x14ac:dyDescent="0.2">
      <c r="L404" s="6"/>
      <c r="M404" s="7"/>
      <c r="N404" s="7"/>
      <c r="O404" s="7"/>
      <c r="P404" s="7"/>
      <c r="Q404" s="7"/>
      <c r="R404" s="7"/>
    </row>
    <row r="405" spans="12:18" x14ac:dyDescent="0.2">
      <c r="L405" s="6"/>
      <c r="M405" s="7"/>
      <c r="N405" s="7"/>
      <c r="O405" s="7"/>
      <c r="P405" s="7"/>
      <c r="Q405" s="7"/>
      <c r="R405" s="7"/>
    </row>
    <row r="406" spans="12:18" x14ac:dyDescent="0.2">
      <c r="L406" s="6"/>
      <c r="M406" s="7"/>
      <c r="N406" s="7"/>
      <c r="O406" s="7"/>
      <c r="P406" s="7"/>
      <c r="Q406" s="7"/>
      <c r="R406" s="7"/>
    </row>
    <row r="407" spans="12:18" x14ac:dyDescent="0.2">
      <c r="L407" s="6"/>
      <c r="M407" s="7"/>
      <c r="N407" s="7"/>
      <c r="O407" s="7"/>
      <c r="P407" s="7"/>
      <c r="Q407" s="7"/>
      <c r="R407" s="7"/>
    </row>
    <row r="408" spans="12:18" x14ac:dyDescent="0.2">
      <c r="L408" s="6"/>
      <c r="M408" s="7"/>
      <c r="N408" s="7"/>
      <c r="O408" s="7"/>
      <c r="P408" s="7"/>
      <c r="Q408" s="7"/>
      <c r="R408" s="7"/>
    </row>
    <row r="409" spans="12:18" x14ac:dyDescent="0.2">
      <c r="L409" s="6"/>
      <c r="M409" s="7"/>
      <c r="N409" s="7"/>
      <c r="O409" s="7"/>
      <c r="P409" s="7"/>
      <c r="Q409" s="7"/>
      <c r="R409" s="7"/>
    </row>
    <row r="410" spans="12:18" x14ac:dyDescent="0.2">
      <c r="L410" s="6"/>
      <c r="M410" s="7"/>
      <c r="N410" s="7"/>
      <c r="O410" s="7"/>
      <c r="P410" s="7"/>
      <c r="Q410" s="7"/>
      <c r="R410" s="7"/>
    </row>
    <row r="411" spans="12:18" x14ac:dyDescent="0.2">
      <c r="L411" s="6"/>
      <c r="M411" s="7"/>
      <c r="N411" s="7"/>
      <c r="O411" s="7"/>
      <c r="P411" s="7"/>
      <c r="Q411" s="7"/>
      <c r="R411" s="7"/>
    </row>
    <row r="412" spans="12:18" x14ac:dyDescent="0.2">
      <c r="L412" s="6"/>
      <c r="M412" s="7"/>
      <c r="N412" s="7"/>
      <c r="O412" s="7"/>
      <c r="P412" s="7"/>
      <c r="Q412" s="7"/>
      <c r="R412" s="7"/>
    </row>
    <row r="413" spans="12:18" x14ac:dyDescent="0.2">
      <c r="L413" s="6"/>
      <c r="M413" s="7"/>
      <c r="N413" s="7"/>
      <c r="O413" s="7"/>
      <c r="P413" s="7"/>
      <c r="Q413" s="7"/>
      <c r="R413" s="7"/>
    </row>
    <row r="414" spans="12:18" x14ac:dyDescent="0.2">
      <c r="L414" s="6"/>
      <c r="M414" s="7"/>
      <c r="N414" s="7"/>
      <c r="O414" s="7"/>
      <c r="P414" s="7"/>
      <c r="Q414" s="7"/>
      <c r="R414" s="7"/>
    </row>
    <row r="415" spans="12:18" x14ac:dyDescent="0.2">
      <c r="L415" s="6"/>
      <c r="M415" s="7"/>
      <c r="N415" s="7"/>
      <c r="O415" s="7"/>
      <c r="P415" s="7"/>
      <c r="Q415" s="7"/>
      <c r="R415" s="7"/>
    </row>
    <row r="416" spans="12:18" x14ac:dyDescent="0.2">
      <c r="L416" s="6"/>
      <c r="M416" s="7"/>
      <c r="N416" s="7"/>
      <c r="O416" s="7"/>
      <c r="P416" s="7"/>
      <c r="Q416" s="7"/>
      <c r="R416" s="7"/>
    </row>
    <row r="417" spans="12:18" x14ac:dyDescent="0.2">
      <c r="L417" s="6"/>
      <c r="M417" s="7"/>
      <c r="N417" s="7"/>
      <c r="O417" s="7"/>
      <c r="P417" s="7"/>
      <c r="Q417" s="7"/>
      <c r="R417" s="7"/>
    </row>
    <row r="418" spans="12:18" x14ac:dyDescent="0.2">
      <c r="L418" s="6"/>
      <c r="M418" s="7"/>
      <c r="N418" s="7"/>
      <c r="O418" s="7"/>
      <c r="P418" s="7"/>
      <c r="Q418" s="7"/>
      <c r="R418" s="7"/>
    </row>
    <row r="419" spans="12:18" x14ac:dyDescent="0.2">
      <c r="L419" s="6"/>
      <c r="M419" s="7"/>
      <c r="N419" s="7"/>
      <c r="O419" s="7"/>
      <c r="P419" s="7"/>
      <c r="Q419" s="7"/>
      <c r="R419" s="7"/>
    </row>
    <row r="420" spans="12:18" x14ac:dyDescent="0.2">
      <c r="L420" s="6"/>
      <c r="M420" s="7"/>
      <c r="N420" s="7"/>
      <c r="O420" s="7"/>
      <c r="P420" s="7"/>
      <c r="Q420" s="7"/>
      <c r="R420" s="7"/>
    </row>
    <row r="421" spans="12:18" x14ac:dyDescent="0.2">
      <c r="L421" s="6"/>
      <c r="M421" s="7"/>
      <c r="N421" s="7"/>
      <c r="O421" s="7"/>
      <c r="P421" s="7"/>
      <c r="Q421" s="7"/>
      <c r="R421" s="7"/>
    </row>
    <row r="422" spans="12:18" x14ac:dyDescent="0.2">
      <c r="L422" s="6"/>
      <c r="M422" s="7"/>
      <c r="N422" s="7"/>
      <c r="O422" s="7"/>
      <c r="P422" s="7"/>
      <c r="Q422" s="7"/>
      <c r="R422" s="7"/>
    </row>
    <row r="423" spans="12:18" x14ac:dyDescent="0.2">
      <c r="L423" s="6"/>
      <c r="M423" s="7"/>
      <c r="N423" s="7"/>
      <c r="O423" s="7"/>
      <c r="P423" s="7"/>
      <c r="Q423" s="7"/>
      <c r="R423" s="7"/>
    </row>
    <row r="424" spans="12:18" x14ac:dyDescent="0.2">
      <c r="L424" s="6"/>
      <c r="M424" s="7"/>
      <c r="N424" s="7"/>
      <c r="O424" s="7"/>
      <c r="P424" s="7"/>
      <c r="Q424" s="7"/>
      <c r="R424" s="7"/>
    </row>
    <row r="425" spans="12:18" x14ac:dyDescent="0.2">
      <c r="L425" s="6"/>
      <c r="M425" s="7"/>
      <c r="N425" s="7"/>
      <c r="O425" s="7"/>
      <c r="P425" s="7"/>
      <c r="Q425" s="7"/>
      <c r="R425" s="7"/>
    </row>
    <row r="426" spans="12:18" x14ac:dyDescent="0.2">
      <c r="L426" s="6"/>
      <c r="M426" s="7"/>
      <c r="N426" s="7"/>
      <c r="O426" s="7"/>
      <c r="P426" s="7"/>
      <c r="Q426" s="7"/>
      <c r="R426" s="7"/>
    </row>
    <row r="427" spans="12:18" x14ac:dyDescent="0.2">
      <c r="L427" s="6"/>
      <c r="M427" s="7"/>
      <c r="N427" s="7"/>
      <c r="O427" s="7"/>
      <c r="P427" s="7"/>
      <c r="Q427" s="7"/>
      <c r="R427" s="7"/>
    </row>
    <row r="428" spans="12:18" x14ac:dyDescent="0.2">
      <c r="L428" s="6"/>
      <c r="M428" s="7"/>
      <c r="N428" s="7"/>
      <c r="O428" s="7"/>
      <c r="P428" s="7"/>
      <c r="Q428" s="7"/>
      <c r="R428" s="7"/>
    </row>
    <row r="429" spans="12:18" x14ac:dyDescent="0.2">
      <c r="L429" s="6"/>
      <c r="M429" s="7"/>
      <c r="N429" s="7"/>
      <c r="O429" s="7"/>
      <c r="P429" s="7"/>
      <c r="Q429" s="7"/>
      <c r="R429" s="7"/>
    </row>
    <row r="430" spans="12:18" x14ac:dyDescent="0.2">
      <c r="L430" s="6"/>
      <c r="M430" s="7"/>
      <c r="N430" s="7"/>
      <c r="O430" s="7"/>
      <c r="P430" s="7"/>
      <c r="Q430" s="7"/>
      <c r="R430" s="7"/>
    </row>
    <row r="431" spans="12:18" x14ac:dyDescent="0.2">
      <c r="L431" s="6"/>
      <c r="M431" s="7"/>
      <c r="N431" s="7"/>
      <c r="O431" s="7"/>
      <c r="P431" s="7"/>
      <c r="Q431" s="7"/>
      <c r="R431" s="7"/>
    </row>
    <row r="432" spans="12:18" x14ac:dyDescent="0.2">
      <c r="L432" s="6"/>
      <c r="M432" s="7"/>
      <c r="N432" s="7"/>
      <c r="O432" s="7"/>
      <c r="P432" s="7"/>
      <c r="Q432" s="7"/>
      <c r="R432" s="7"/>
    </row>
    <row r="433" spans="12:18" x14ac:dyDescent="0.2">
      <c r="L433" s="6"/>
      <c r="M433" s="7"/>
      <c r="N433" s="7"/>
      <c r="O433" s="7"/>
      <c r="P433" s="7"/>
      <c r="Q433" s="7"/>
      <c r="R433" s="7"/>
    </row>
    <row r="434" spans="12:18" x14ac:dyDescent="0.2">
      <c r="L434" s="6"/>
      <c r="M434" s="7"/>
      <c r="N434" s="7"/>
      <c r="O434" s="7"/>
      <c r="P434" s="7"/>
      <c r="Q434" s="7"/>
      <c r="R434" s="7"/>
    </row>
    <row r="435" spans="12:18" x14ac:dyDescent="0.2">
      <c r="L435" s="6"/>
      <c r="M435" s="7"/>
      <c r="N435" s="7"/>
      <c r="O435" s="7"/>
      <c r="P435" s="7"/>
      <c r="Q435" s="7"/>
      <c r="R435" s="7"/>
    </row>
    <row r="436" spans="12:18" x14ac:dyDescent="0.2">
      <c r="L436" s="6"/>
      <c r="M436" s="7"/>
      <c r="N436" s="7"/>
      <c r="O436" s="7"/>
      <c r="P436" s="7"/>
      <c r="Q436" s="7"/>
      <c r="R436" s="7"/>
    </row>
    <row r="437" spans="12:18" x14ac:dyDescent="0.2">
      <c r="L437" s="6"/>
      <c r="M437" s="7"/>
      <c r="N437" s="7"/>
      <c r="O437" s="7"/>
      <c r="P437" s="7"/>
      <c r="Q437" s="7"/>
      <c r="R437" s="7"/>
    </row>
    <row r="438" spans="12:18" x14ac:dyDescent="0.2">
      <c r="L438" s="6"/>
      <c r="M438" s="7"/>
      <c r="N438" s="7"/>
      <c r="O438" s="7"/>
      <c r="P438" s="7"/>
      <c r="Q438" s="7"/>
      <c r="R438" s="7"/>
    </row>
    <row r="439" spans="12:18" x14ac:dyDescent="0.2">
      <c r="L439" s="6"/>
      <c r="M439" s="7"/>
      <c r="N439" s="7"/>
      <c r="O439" s="7"/>
      <c r="P439" s="7"/>
      <c r="Q439" s="7"/>
      <c r="R439" s="7"/>
    </row>
    <row r="440" spans="12:18" x14ac:dyDescent="0.2">
      <c r="L440" s="6"/>
      <c r="M440" s="7"/>
      <c r="N440" s="7"/>
      <c r="O440" s="7"/>
      <c r="P440" s="7"/>
      <c r="Q440" s="7"/>
      <c r="R440" s="7"/>
    </row>
    <row r="441" spans="12:18" x14ac:dyDescent="0.2">
      <c r="L441" s="6"/>
      <c r="M441" s="7"/>
      <c r="N441" s="7"/>
      <c r="O441" s="7"/>
      <c r="P441" s="7"/>
      <c r="Q441" s="7"/>
      <c r="R441" s="7"/>
    </row>
    <row r="442" spans="12:18" x14ac:dyDescent="0.2">
      <c r="L442" s="6"/>
      <c r="M442" s="7"/>
      <c r="N442" s="7"/>
      <c r="O442" s="7"/>
      <c r="P442" s="7"/>
      <c r="Q442" s="7"/>
      <c r="R442" s="7"/>
    </row>
    <row r="443" spans="12:18" x14ac:dyDescent="0.2">
      <c r="L443" s="6"/>
      <c r="M443" s="7"/>
      <c r="N443" s="7"/>
      <c r="O443" s="7"/>
      <c r="P443" s="7"/>
      <c r="Q443" s="7"/>
      <c r="R443" s="7"/>
    </row>
    <row r="444" spans="12:18" x14ac:dyDescent="0.2">
      <c r="L444" s="6"/>
      <c r="M444" s="7"/>
      <c r="N444" s="7"/>
      <c r="O444" s="7"/>
      <c r="P444" s="7"/>
      <c r="Q444" s="7"/>
      <c r="R444" s="7"/>
    </row>
    <row r="445" spans="12:18" x14ac:dyDescent="0.2">
      <c r="L445" s="6"/>
      <c r="M445" s="7"/>
      <c r="N445" s="7"/>
      <c r="O445" s="7"/>
      <c r="P445" s="7"/>
      <c r="Q445" s="7"/>
      <c r="R445" s="7"/>
    </row>
    <row r="446" spans="12:18" x14ac:dyDescent="0.2">
      <c r="L446" s="6"/>
      <c r="M446" s="7"/>
      <c r="N446" s="7"/>
      <c r="O446" s="7"/>
      <c r="P446" s="7"/>
      <c r="Q446" s="7"/>
      <c r="R446" s="7"/>
    </row>
    <row r="447" spans="12:18" x14ac:dyDescent="0.2">
      <c r="L447" s="6"/>
      <c r="M447" s="7"/>
      <c r="N447" s="7"/>
      <c r="O447" s="7"/>
      <c r="P447" s="7"/>
      <c r="Q447" s="7"/>
      <c r="R447" s="7"/>
    </row>
    <row r="448" spans="12:18" x14ac:dyDescent="0.2">
      <c r="L448" s="6"/>
      <c r="M448" s="7"/>
      <c r="N448" s="7"/>
      <c r="O448" s="7"/>
      <c r="P448" s="7"/>
      <c r="Q448" s="7"/>
      <c r="R448" s="7"/>
    </row>
    <row r="449" spans="12:18" x14ac:dyDescent="0.2">
      <c r="L449" s="6"/>
      <c r="M449" s="7"/>
      <c r="N449" s="7"/>
      <c r="O449" s="7"/>
      <c r="P449" s="7"/>
      <c r="Q449" s="7"/>
      <c r="R449" s="7"/>
    </row>
    <row r="450" spans="12:18" x14ac:dyDescent="0.2">
      <c r="L450" s="6"/>
      <c r="M450" s="7"/>
      <c r="N450" s="7"/>
      <c r="O450" s="7"/>
      <c r="P450" s="7"/>
      <c r="Q450" s="7"/>
      <c r="R450" s="7"/>
    </row>
    <row r="451" spans="12:18" x14ac:dyDescent="0.2">
      <c r="L451" s="6"/>
      <c r="M451" s="7"/>
      <c r="N451" s="7"/>
      <c r="O451" s="7"/>
      <c r="P451" s="7"/>
      <c r="Q451" s="7"/>
      <c r="R451" s="7"/>
    </row>
    <row r="452" spans="12:18" x14ac:dyDescent="0.2">
      <c r="L452" s="6"/>
      <c r="M452" s="7"/>
      <c r="N452" s="7"/>
      <c r="O452" s="7"/>
      <c r="P452" s="7"/>
      <c r="Q452" s="7"/>
      <c r="R452" s="7"/>
    </row>
    <row r="453" spans="12:18" x14ac:dyDescent="0.2">
      <c r="L453" s="6"/>
      <c r="M453" s="7"/>
      <c r="N453" s="7"/>
      <c r="O453" s="7"/>
      <c r="P453" s="7"/>
      <c r="Q453" s="7"/>
      <c r="R453" s="7"/>
    </row>
    <row r="454" spans="12:18" x14ac:dyDescent="0.2">
      <c r="L454" s="6"/>
      <c r="M454" s="7"/>
      <c r="N454" s="7"/>
      <c r="O454" s="7"/>
      <c r="P454" s="7"/>
      <c r="Q454" s="7"/>
      <c r="R454" s="7"/>
    </row>
    <row r="455" spans="12:18" x14ac:dyDescent="0.2">
      <c r="L455" s="6"/>
      <c r="M455" s="7"/>
      <c r="N455" s="7"/>
      <c r="O455" s="7"/>
      <c r="P455" s="7"/>
      <c r="Q455" s="7"/>
      <c r="R455" s="7"/>
    </row>
    <row r="456" spans="12:18" x14ac:dyDescent="0.2">
      <c r="L456" s="6"/>
      <c r="M456" s="7"/>
      <c r="N456" s="7"/>
      <c r="O456" s="7"/>
      <c r="P456" s="7"/>
      <c r="Q456" s="7"/>
      <c r="R456" s="7"/>
    </row>
    <row r="457" spans="12:18" x14ac:dyDescent="0.2">
      <c r="L457" s="6"/>
      <c r="M457" s="7"/>
      <c r="N457" s="7"/>
      <c r="O457" s="7"/>
      <c r="P457" s="7"/>
      <c r="Q457" s="7"/>
      <c r="R457" s="7"/>
    </row>
    <row r="458" spans="12:18" x14ac:dyDescent="0.2">
      <c r="L458" s="6"/>
      <c r="M458" s="7"/>
      <c r="N458" s="7"/>
      <c r="O458" s="7"/>
      <c r="P458" s="7"/>
      <c r="Q458" s="7"/>
      <c r="R458" s="7"/>
    </row>
    <row r="459" spans="12:18" x14ac:dyDescent="0.2">
      <c r="L459" s="6"/>
      <c r="M459" s="7"/>
      <c r="N459" s="7"/>
      <c r="O459" s="7"/>
      <c r="P459" s="7"/>
      <c r="Q459" s="7"/>
      <c r="R459" s="7"/>
    </row>
    <row r="460" spans="12:18" x14ac:dyDescent="0.2">
      <c r="L460" s="6"/>
      <c r="M460" s="7"/>
      <c r="N460" s="7"/>
      <c r="O460" s="7"/>
      <c r="P460" s="7"/>
      <c r="Q460" s="7"/>
      <c r="R460" s="7"/>
    </row>
    <row r="461" spans="12:18" x14ac:dyDescent="0.2">
      <c r="L461" s="6"/>
      <c r="M461" s="7"/>
      <c r="N461" s="7"/>
      <c r="O461" s="7"/>
      <c r="P461" s="7"/>
      <c r="Q461" s="7"/>
      <c r="R461" s="7"/>
    </row>
    <row r="462" spans="12:18" x14ac:dyDescent="0.2">
      <c r="L462" s="6"/>
      <c r="M462" s="7"/>
      <c r="N462" s="7"/>
      <c r="O462" s="7"/>
      <c r="P462" s="7"/>
      <c r="Q462" s="7"/>
      <c r="R462" s="7"/>
    </row>
    <row r="463" spans="12:18" x14ac:dyDescent="0.2">
      <c r="L463" s="6"/>
      <c r="M463" s="7"/>
      <c r="N463" s="7"/>
      <c r="O463" s="7"/>
      <c r="P463" s="7"/>
      <c r="Q463" s="7"/>
      <c r="R463" s="7"/>
    </row>
    <row r="464" spans="12:18" x14ac:dyDescent="0.2">
      <c r="L464" s="6"/>
      <c r="M464" s="7"/>
      <c r="N464" s="7"/>
      <c r="O464" s="7"/>
      <c r="P464" s="7"/>
      <c r="Q464" s="7"/>
      <c r="R464" s="7"/>
    </row>
    <row r="465" spans="12:18" x14ac:dyDescent="0.2">
      <c r="L465" s="6"/>
      <c r="M465" s="7"/>
      <c r="N465" s="7"/>
      <c r="O465" s="7"/>
      <c r="P465" s="7"/>
      <c r="Q465" s="7"/>
      <c r="R465" s="7"/>
    </row>
    <row r="466" spans="12:18" x14ac:dyDescent="0.2">
      <c r="L466" s="6"/>
      <c r="M466" s="7"/>
      <c r="N466" s="7"/>
      <c r="O466" s="7"/>
      <c r="P466" s="7"/>
      <c r="Q466" s="7"/>
      <c r="R466" s="7"/>
    </row>
    <row r="467" spans="12:18" x14ac:dyDescent="0.2">
      <c r="L467" s="6"/>
      <c r="M467" s="7"/>
      <c r="N467" s="7"/>
      <c r="O467" s="7"/>
      <c r="P467" s="7"/>
      <c r="Q467" s="7"/>
      <c r="R467" s="7"/>
    </row>
    <row r="468" spans="12:18" x14ac:dyDescent="0.2">
      <c r="L468" s="6"/>
      <c r="M468" s="7"/>
      <c r="N468" s="7"/>
      <c r="O468" s="7"/>
      <c r="P468" s="7"/>
      <c r="Q468" s="7"/>
      <c r="R468" s="7"/>
    </row>
    <row r="469" spans="12:18" x14ac:dyDescent="0.2">
      <c r="L469" s="6"/>
      <c r="M469" s="7"/>
      <c r="N469" s="7"/>
      <c r="O469" s="7"/>
      <c r="P469" s="7"/>
      <c r="Q469" s="7"/>
      <c r="R469" s="7"/>
    </row>
    <row r="470" spans="12:18" x14ac:dyDescent="0.2">
      <c r="L470" s="6"/>
      <c r="M470" s="7"/>
      <c r="N470" s="7"/>
      <c r="O470" s="7"/>
      <c r="P470" s="7"/>
      <c r="Q470" s="7"/>
      <c r="R470" s="7"/>
    </row>
    <row r="471" spans="12:18" x14ac:dyDescent="0.2">
      <c r="L471" s="6"/>
      <c r="M471" s="7"/>
      <c r="N471" s="7"/>
      <c r="O471" s="7"/>
      <c r="P471" s="7"/>
      <c r="Q471" s="7"/>
      <c r="R471" s="7"/>
    </row>
    <row r="472" spans="12:18" x14ac:dyDescent="0.2">
      <c r="L472" s="6"/>
      <c r="M472" s="7"/>
      <c r="N472" s="7"/>
      <c r="O472" s="7"/>
      <c r="P472" s="7"/>
      <c r="Q472" s="7"/>
      <c r="R472" s="7"/>
    </row>
    <row r="473" spans="12:18" x14ac:dyDescent="0.2">
      <c r="L473" s="6"/>
      <c r="M473" s="7"/>
      <c r="N473" s="7"/>
      <c r="O473" s="7"/>
      <c r="P473" s="7"/>
      <c r="Q473" s="7"/>
      <c r="R473" s="7"/>
    </row>
    <row r="474" spans="12:18" x14ac:dyDescent="0.2">
      <c r="L474" s="6"/>
      <c r="M474" s="7"/>
      <c r="N474" s="7"/>
      <c r="O474" s="7"/>
      <c r="P474" s="7"/>
      <c r="Q474" s="7"/>
      <c r="R474" s="7"/>
    </row>
    <row r="475" spans="12:18" x14ac:dyDescent="0.2">
      <c r="L475" s="6"/>
      <c r="M475" s="7"/>
      <c r="N475" s="7"/>
      <c r="O475" s="7"/>
      <c r="P475" s="7"/>
      <c r="Q475" s="7"/>
      <c r="R475" s="7"/>
    </row>
    <row r="476" spans="12:18" x14ac:dyDescent="0.2">
      <c r="L476" s="6"/>
      <c r="M476" s="7"/>
      <c r="N476" s="7"/>
      <c r="O476" s="7"/>
      <c r="P476" s="7"/>
      <c r="Q476" s="7"/>
      <c r="R476" s="7"/>
    </row>
    <row r="477" spans="12:18" x14ac:dyDescent="0.2">
      <c r="L477" s="6"/>
      <c r="M477" s="7"/>
      <c r="N477" s="7"/>
      <c r="O477" s="7"/>
      <c r="P477" s="7"/>
      <c r="Q477" s="7"/>
      <c r="R477" s="7"/>
    </row>
    <row r="478" spans="12:18" x14ac:dyDescent="0.2">
      <c r="L478" s="6"/>
      <c r="M478" s="7"/>
      <c r="N478" s="7"/>
      <c r="O478" s="7"/>
      <c r="P478" s="7"/>
      <c r="Q478" s="7"/>
      <c r="R478" s="7"/>
    </row>
    <row r="479" spans="12:18" x14ac:dyDescent="0.2">
      <c r="L479" s="6"/>
      <c r="M479" s="7"/>
      <c r="N479" s="7"/>
      <c r="O479" s="7"/>
      <c r="P479" s="7"/>
      <c r="Q479" s="7"/>
      <c r="R479" s="7"/>
    </row>
    <row r="480" spans="12:18" x14ac:dyDescent="0.2">
      <c r="L480" s="6"/>
      <c r="M480" s="7"/>
      <c r="N480" s="7"/>
      <c r="O480" s="7"/>
      <c r="P480" s="7"/>
      <c r="Q480" s="7"/>
      <c r="R480" s="7"/>
    </row>
    <row r="481" spans="12:18" x14ac:dyDescent="0.2">
      <c r="L481" s="6"/>
      <c r="M481" s="7"/>
      <c r="N481" s="7"/>
      <c r="O481" s="7"/>
      <c r="P481" s="7"/>
      <c r="Q481" s="7"/>
      <c r="R481" s="7"/>
    </row>
    <row r="482" spans="12:18" x14ac:dyDescent="0.2">
      <c r="L482" s="6"/>
      <c r="M482" s="7"/>
      <c r="N482" s="7"/>
      <c r="O482" s="7"/>
      <c r="P482" s="7"/>
      <c r="Q482" s="7"/>
      <c r="R482" s="7"/>
    </row>
    <row r="483" spans="12:18" x14ac:dyDescent="0.2">
      <c r="L483" s="6"/>
      <c r="M483" s="7"/>
      <c r="N483" s="7"/>
      <c r="O483" s="7"/>
      <c r="P483" s="7"/>
      <c r="Q483" s="7"/>
      <c r="R483" s="7"/>
    </row>
    <row r="484" spans="12:18" x14ac:dyDescent="0.2">
      <c r="L484" s="6"/>
      <c r="M484" s="7"/>
      <c r="N484" s="7"/>
      <c r="O484" s="7"/>
      <c r="P484" s="7"/>
      <c r="Q484" s="7"/>
      <c r="R484" s="7"/>
    </row>
    <row r="485" spans="12:18" x14ac:dyDescent="0.2">
      <c r="L485" s="6"/>
      <c r="M485" s="7"/>
      <c r="N485" s="7"/>
      <c r="O485" s="7"/>
      <c r="P485" s="7"/>
      <c r="Q485" s="7"/>
      <c r="R485" s="7"/>
    </row>
    <row r="486" spans="12:18" x14ac:dyDescent="0.2">
      <c r="L486" s="6"/>
      <c r="M486" s="7"/>
      <c r="N486" s="7"/>
      <c r="O486" s="7"/>
      <c r="P486" s="7"/>
      <c r="Q486" s="7"/>
      <c r="R486" s="7"/>
    </row>
    <row r="487" spans="12:18" x14ac:dyDescent="0.2">
      <c r="L487" s="6"/>
      <c r="M487" s="7"/>
      <c r="N487" s="7"/>
      <c r="O487" s="7"/>
      <c r="P487" s="7"/>
      <c r="Q487" s="7"/>
      <c r="R487" s="7"/>
    </row>
    <row r="488" spans="12:18" x14ac:dyDescent="0.2">
      <c r="L488" s="6"/>
      <c r="M488" s="7"/>
      <c r="N488" s="7"/>
      <c r="O488" s="7"/>
      <c r="P488" s="7"/>
      <c r="Q488" s="7"/>
      <c r="R488" s="7"/>
    </row>
    <row r="489" spans="12:18" x14ac:dyDescent="0.2">
      <c r="L489" s="6"/>
      <c r="M489" s="7"/>
      <c r="N489" s="7"/>
      <c r="O489" s="7"/>
      <c r="P489" s="7"/>
      <c r="Q489" s="7"/>
      <c r="R489" s="7"/>
    </row>
    <row r="490" spans="12:18" x14ac:dyDescent="0.2">
      <c r="L490" s="6"/>
      <c r="M490" s="7"/>
      <c r="N490" s="7"/>
      <c r="O490" s="7"/>
      <c r="P490" s="7"/>
      <c r="Q490" s="7"/>
      <c r="R490" s="7"/>
    </row>
    <row r="491" spans="12:18" x14ac:dyDescent="0.2">
      <c r="L491" s="6"/>
      <c r="M491" s="7"/>
      <c r="N491" s="7"/>
      <c r="O491" s="7"/>
      <c r="P491" s="7"/>
      <c r="Q491" s="7"/>
      <c r="R491" s="7"/>
    </row>
    <row r="492" spans="12:18" x14ac:dyDescent="0.2">
      <c r="L492" s="6"/>
      <c r="M492" s="7"/>
      <c r="N492" s="7"/>
      <c r="O492" s="7"/>
      <c r="P492" s="7"/>
      <c r="Q492" s="7"/>
      <c r="R492" s="7"/>
    </row>
    <row r="493" spans="12:18" x14ac:dyDescent="0.2">
      <c r="L493" s="6"/>
      <c r="M493" s="7"/>
      <c r="N493" s="7"/>
      <c r="O493" s="7"/>
      <c r="P493" s="7"/>
      <c r="Q493" s="7"/>
      <c r="R493" s="7"/>
    </row>
    <row r="494" spans="12:18" x14ac:dyDescent="0.2">
      <c r="L494" s="6"/>
      <c r="M494" s="7"/>
      <c r="N494" s="7"/>
      <c r="O494" s="7"/>
      <c r="P494" s="7"/>
      <c r="Q494" s="7"/>
      <c r="R494" s="7"/>
    </row>
    <row r="495" spans="12:18" x14ac:dyDescent="0.2">
      <c r="L495" s="6"/>
      <c r="M495" s="7"/>
      <c r="N495" s="7"/>
      <c r="O495" s="7"/>
      <c r="P495" s="7"/>
      <c r="Q495" s="7"/>
      <c r="R495" s="7"/>
    </row>
    <row r="496" spans="12:18" x14ac:dyDescent="0.2">
      <c r="L496" s="6"/>
      <c r="M496" s="7"/>
      <c r="N496" s="7"/>
      <c r="O496" s="7"/>
      <c r="P496" s="7"/>
      <c r="Q496" s="7"/>
      <c r="R496" s="7"/>
    </row>
    <row r="497" spans="12:18" x14ac:dyDescent="0.2">
      <c r="L497" s="6"/>
      <c r="M497" s="7"/>
      <c r="N497" s="7"/>
      <c r="O497" s="7"/>
      <c r="P497" s="7"/>
      <c r="Q497" s="7"/>
      <c r="R497" s="7"/>
    </row>
    <row r="498" spans="12:18" x14ac:dyDescent="0.2">
      <c r="L498" s="6"/>
      <c r="M498" s="7"/>
      <c r="N498" s="7"/>
      <c r="O498" s="7"/>
      <c r="P498" s="7"/>
      <c r="Q498" s="7"/>
      <c r="R498" s="7"/>
    </row>
    <row r="499" spans="12:18" x14ac:dyDescent="0.2">
      <c r="L499" s="6"/>
      <c r="M499" s="7"/>
      <c r="N499" s="7"/>
      <c r="O499" s="7"/>
      <c r="P499" s="7"/>
      <c r="Q499" s="7"/>
      <c r="R499" s="7"/>
    </row>
    <row r="500" spans="12:18" x14ac:dyDescent="0.2">
      <c r="L500" s="6"/>
      <c r="M500" s="7"/>
      <c r="N500" s="7"/>
      <c r="O500" s="7"/>
      <c r="P500" s="7"/>
      <c r="Q500" s="7"/>
      <c r="R500" s="7"/>
    </row>
    <row r="501" spans="12:18" x14ac:dyDescent="0.2">
      <c r="L501" s="6"/>
      <c r="M501" s="7"/>
      <c r="N501" s="7"/>
      <c r="O501" s="7"/>
      <c r="P501" s="7"/>
      <c r="Q501" s="7"/>
      <c r="R501" s="7"/>
    </row>
    <row r="502" spans="12:18" x14ac:dyDescent="0.2">
      <c r="L502" s="6"/>
      <c r="M502" s="7"/>
      <c r="N502" s="7"/>
      <c r="O502" s="7"/>
      <c r="P502" s="7"/>
      <c r="Q502" s="7"/>
      <c r="R502" s="7"/>
    </row>
    <row r="503" spans="12:18" x14ac:dyDescent="0.2">
      <c r="L503" s="6"/>
      <c r="M503" s="7"/>
      <c r="N503" s="7"/>
      <c r="O503" s="7"/>
      <c r="P503" s="7"/>
      <c r="Q503" s="7"/>
      <c r="R503" s="7"/>
    </row>
    <row r="504" spans="12:18" x14ac:dyDescent="0.2">
      <c r="L504" s="6"/>
      <c r="M504" s="7"/>
      <c r="N504" s="7"/>
      <c r="O504" s="7"/>
      <c r="P504" s="7"/>
      <c r="Q504" s="7"/>
      <c r="R504" s="7"/>
    </row>
    <row r="505" spans="12:18" x14ac:dyDescent="0.2">
      <c r="L505" s="6"/>
      <c r="M505" s="7"/>
      <c r="N505" s="7"/>
      <c r="O505" s="7"/>
      <c r="P505" s="7"/>
      <c r="Q505" s="7"/>
      <c r="R505" s="7"/>
    </row>
    <row r="506" spans="12:18" x14ac:dyDescent="0.2">
      <c r="L506" s="6"/>
      <c r="M506" s="7"/>
      <c r="N506" s="7"/>
      <c r="O506" s="7"/>
      <c r="P506" s="7"/>
      <c r="Q506" s="7"/>
      <c r="R506" s="7"/>
    </row>
    <row r="507" spans="12:18" x14ac:dyDescent="0.2">
      <c r="L507" s="6"/>
      <c r="M507" s="7"/>
      <c r="N507" s="7"/>
      <c r="O507" s="7"/>
      <c r="P507" s="7"/>
      <c r="Q507" s="7"/>
      <c r="R507" s="7"/>
    </row>
    <row r="508" spans="12:18" x14ac:dyDescent="0.2">
      <c r="L508" s="6"/>
      <c r="M508" s="7"/>
      <c r="N508" s="7"/>
      <c r="O508" s="7"/>
      <c r="P508" s="7"/>
      <c r="Q508" s="7"/>
      <c r="R508" s="7"/>
    </row>
    <row r="509" spans="12:18" x14ac:dyDescent="0.2">
      <c r="L509" s="6"/>
      <c r="M509" s="7"/>
      <c r="N509" s="7"/>
      <c r="O509" s="7"/>
      <c r="P509" s="7"/>
      <c r="Q509" s="7"/>
      <c r="R509" s="7"/>
    </row>
    <row r="510" spans="12:18" x14ac:dyDescent="0.2">
      <c r="L510" s="6"/>
      <c r="M510" s="7"/>
      <c r="N510" s="7"/>
      <c r="O510" s="7"/>
      <c r="P510" s="7"/>
      <c r="Q510" s="7"/>
      <c r="R510" s="7"/>
    </row>
    <row r="511" spans="12:18" x14ac:dyDescent="0.2">
      <c r="L511" s="6"/>
      <c r="M511" s="7"/>
      <c r="N511" s="7"/>
      <c r="O511" s="7"/>
      <c r="P511" s="7"/>
      <c r="Q511" s="7"/>
      <c r="R511" s="7"/>
    </row>
    <row r="512" spans="12:18" x14ac:dyDescent="0.2">
      <c r="L512" s="6"/>
      <c r="M512" s="7"/>
      <c r="N512" s="7"/>
      <c r="O512" s="7"/>
      <c r="P512" s="7"/>
      <c r="Q512" s="7"/>
      <c r="R512" s="7"/>
    </row>
    <row r="513" spans="12:18" x14ac:dyDescent="0.2">
      <c r="L513" s="6"/>
      <c r="M513" s="7"/>
      <c r="N513" s="7"/>
      <c r="O513" s="7"/>
      <c r="P513" s="7"/>
      <c r="Q513" s="7"/>
      <c r="R513" s="7"/>
    </row>
    <row r="514" spans="12:18" x14ac:dyDescent="0.2">
      <c r="L514" s="6"/>
      <c r="M514" s="7"/>
      <c r="N514" s="7"/>
      <c r="O514" s="7"/>
      <c r="P514" s="7"/>
      <c r="Q514" s="7"/>
      <c r="R514" s="7"/>
    </row>
    <row r="515" spans="12:18" x14ac:dyDescent="0.2">
      <c r="L515" s="6"/>
      <c r="M515" s="7"/>
      <c r="N515" s="7"/>
      <c r="O515" s="7"/>
      <c r="P515" s="7"/>
      <c r="Q515" s="7"/>
      <c r="R515" s="7"/>
    </row>
    <row r="516" spans="12:18" x14ac:dyDescent="0.2">
      <c r="L516" s="6"/>
      <c r="M516" s="7"/>
      <c r="N516" s="7"/>
      <c r="O516" s="7"/>
      <c r="P516" s="7"/>
      <c r="Q516" s="7"/>
      <c r="R516" s="7"/>
    </row>
    <row r="517" spans="12:18" x14ac:dyDescent="0.2">
      <c r="L517" s="6"/>
      <c r="M517" s="7"/>
      <c r="N517" s="7"/>
      <c r="O517" s="7"/>
      <c r="P517" s="7"/>
      <c r="Q517" s="7"/>
      <c r="R517" s="7"/>
    </row>
    <row r="518" spans="12:18" x14ac:dyDescent="0.2">
      <c r="L518" s="6"/>
      <c r="M518" s="7"/>
      <c r="N518" s="7"/>
      <c r="O518" s="7"/>
      <c r="P518" s="7"/>
      <c r="Q518" s="7"/>
      <c r="R518" s="7"/>
    </row>
    <row r="519" spans="12:18" x14ac:dyDescent="0.2">
      <c r="L519" s="6"/>
      <c r="M519" s="7"/>
      <c r="N519" s="7"/>
      <c r="O519" s="7"/>
      <c r="P519" s="7"/>
      <c r="Q519" s="7"/>
      <c r="R519" s="7"/>
    </row>
    <row r="520" spans="12:18" x14ac:dyDescent="0.2">
      <c r="L520" s="6"/>
      <c r="M520" s="7"/>
      <c r="N520" s="7"/>
      <c r="O520" s="7"/>
      <c r="P520" s="7"/>
      <c r="Q520" s="7"/>
      <c r="R520" s="7"/>
    </row>
    <row r="521" spans="12:18" x14ac:dyDescent="0.2">
      <c r="L521" s="6"/>
      <c r="M521" s="7"/>
      <c r="N521" s="7"/>
      <c r="O521" s="7"/>
      <c r="P521" s="7"/>
      <c r="Q521" s="7"/>
      <c r="R521" s="7"/>
    </row>
    <row r="522" spans="12:18" x14ac:dyDescent="0.2">
      <c r="L522" s="6"/>
      <c r="M522" s="7"/>
      <c r="N522" s="7"/>
      <c r="O522" s="7"/>
      <c r="P522" s="7"/>
      <c r="Q522" s="7"/>
      <c r="R522" s="7"/>
    </row>
    <row r="523" spans="12:18" x14ac:dyDescent="0.2">
      <c r="L523" s="6"/>
      <c r="M523" s="7"/>
      <c r="N523" s="7"/>
      <c r="O523" s="7"/>
      <c r="P523" s="7"/>
      <c r="Q523" s="7"/>
      <c r="R523" s="7"/>
    </row>
    <row r="524" spans="12:18" x14ac:dyDescent="0.2">
      <c r="L524" s="6"/>
      <c r="M524" s="7"/>
      <c r="N524" s="7"/>
      <c r="O524" s="7"/>
      <c r="P524" s="7"/>
      <c r="Q524" s="7"/>
      <c r="R524" s="7"/>
    </row>
    <row r="525" spans="12:18" x14ac:dyDescent="0.2">
      <c r="L525" s="6"/>
      <c r="M525" s="7"/>
      <c r="N525" s="7"/>
      <c r="O525" s="7"/>
      <c r="P525" s="7"/>
      <c r="Q525" s="7"/>
      <c r="R525" s="7"/>
    </row>
    <row r="526" spans="12:18" x14ac:dyDescent="0.2">
      <c r="L526" s="6"/>
      <c r="M526" s="7"/>
      <c r="N526" s="7"/>
      <c r="O526" s="7"/>
      <c r="P526" s="7"/>
      <c r="Q526" s="7"/>
      <c r="R526" s="7"/>
    </row>
    <row r="527" spans="12:18" x14ac:dyDescent="0.2">
      <c r="L527" s="6"/>
      <c r="M527" s="7"/>
      <c r="N527" s="7"/>
      <c r="O527" s="7"/>
      <c r="P527" s="7"/>
      <c r="Q527" s="7"/>
      <c r="R527" s="7"/>
    </row>
    <row r="528" spans="12:18" x14ac:dyDescent="0.2">
      <c r="L528" s="6"/>
      <c r="M528" s="7"/>
      <c r="N528" s="7"/>
      <c r="O528" s="7"/>
      <c r="P528" s="7"/>
      <c r="Q528" s="7"/>
      <c r="R528" s="7"/>
    </row>
    <row r="529" spans="12:18" x14ac:dyDescent="0.2">
      <c r="L529" s="6"/>
      <c r="M529" s="7"/>
      <c r="N529" s="7"/>
      <c r="O529" s="7"/>
      <c r="P529" s="7"/>
      <c r="Q529" s="7"/>
      <c r="R529" s="7"/>
    </row>
    <row r="530" spans="12:18" x14ac:dyDescent="0.2">
      <c r="L530" s="6"/>
      <c r="M530" s="7"/>
      <c r="N530" s="7"/>
      <c r="O530" s="7"/>
      <c r="P530" s="7"/>
      <c r="Q530" s="7"/>
      <c r="R530" s="7"/>
    </row>
    <row r="531" spans="12:18" x14ac:dyDescent="0.2">
      <c r="L531" s="6"/>
      <c r="M531" s="7"/>
      <c r="N531" s="7"/>
      <c r="O531" s="7"/>
      <c r="P531" s="7"/>
      <c r="Q531" s="7"/>
      <c r="R531" s="7"/>
    </row>
    <row r="532" spans="12:18" x14ac:dyDescent="0.2">
      <c r="L532" s="6"/>
      <c r="M532" s="7"/>
      <c r="N532" s="7"/>
      <c r="O532" s="7"/>
      <c r="P532" s="7"/>
      <c r="Q532" s="7"/>
      <c r="R532" s="7"/>
    </row>
    <row r="533" spans="12:18" x14ac:dyDescent="0.2">
      <c r="L533" s="6"/>
      <c r="M533" s="7"/>
      <c r="N533" s="7"/>
      <c r="O533" s="7"/>
      <c r="P533" s="7"/>
      <c r="Q533" s="7"/>
      <c r="R533" s="7"/>
    </row>
    <row r="534" spans="12:18" x14ac:dyDescent="0.2">
      <c r="L534" s="6"/>
      <c r="M534" s="7"/>
      <c r="N534" s="7"/>
      <c r="O534" s="7"/>
      <c r="P534" s="7"/>
      <c r="Q534" s="7"/>
      <c r="R534" s="7"/>
    </row>
    <row r="535" spans="12:18" x14ac:dyDescent="0.2">
      <c r="L535" s="6"/>
      <c r="M535" s="7"/>
      <c r="N535" s="7"/>
      <c r="O535" s="7"/>
      <c r="P535" s="7"/>
      <c r="Q535" s="7"/>
      <c r="R535" s="7"/>
    </row>
    <row r="536" spans="12:18" x14ac:dyDescent="0.2">
      <c r="L536" s="6"/>
      <c r="M536" s="7"/>
      <c r="N536" s="7"/>
      <c r="O536" s="7"/>
      <c r="P536" s="7"/>
      <c r="Q536" s="7"/>
      <c r="R536" s="7"/>
    </row>
    <row r="537" spans="12:18" x14ac:dyDescent="0.2">
      <c r="L537" s="6"/>
      <c r="M537" s="7"/>
      <c r="N537" s="7"/>
      <c r="O537" s="7"/>
      <c r="P537" s="7"/>
      <c r="Q537" s="7"/>
      <c r="R537" s="7"/>
    </row>
    <row r="538" spans="12:18" x14ac:dyDescent="0.2">
      <c r="L538" s="6"/>
      <c r="M538" s="7"/>
      <c r="N538" s="7"/>
      <c r="O538" s="7"/>
      <c r="P538" s="7"/>
      <c r="Q538" s="7"/>
      <c r="R538" s="7"/>
    </row>
    <row r="539" spans="12:18" x14ac:dyDescent="0.2">
      <c r="L539" s="6"/>
      <c r="M539" s="7"/>
      <c r="N539" s="7"/>
      <c r="O539" s="7"/>
      <c r="P539" s="7"/>
      <c r="Q539" s="7"/>
      <c r="R539" s="7"/>
    </row>
    <row r="540" spans="12:18" x14ac:dyDescent="0.2">
      <c r="L540" s="6"/>
      <c r="M540" s="7"/>
      <c r="N540" s="7"/>
      <c r="O540" s="7"/>
      <c r="P540" s="7"/>
      <c r="Q540" s="7"/>
      <c r="R540" s="7"/>
    </row>
    <row r="541" spans="12:18" x14ac:dyDescent="0.2">
      <c r="L541" s="6"/>
      <c r="M541" s="7"/>
      <c r="N541" s="7"/>
      <c r="O541" s="7"/>
      <c r="P541" s="7"/>
      <c r="Q541" s="7"/>
      <c r="R541" s="7"/>
    </row>
    <row r="542" spans="12:18" x14ac:dyDescent="0.2">
      <c r="L542" s="6"/>
      <c r="M542" s="7"/>
      <c r="N542" s="7"/>
      <c r="O542" s="7"/>
      <c r="P542" s="7"/>
      <c r="Q542" s="7"/>
      <c r="R542" s="7"/>
    </row>
    <row r="543" spans="12:18" x14ac:dyDescent="0.2">
      <c r="L543" s="6"/>
      <c r="M543" s="7"/>
      <c r="N543" s="7"/>
      <c r="O543" s="7"/>
      <c r="P543" s="7"/>
      <c r="Q543" s="7"/>
      <c r="R543" s="7"/>
    </row>
    <row r="544" spans="12:18" x14ac:dyDescent="0.2">
      <c r="L544" s="6"/>
      <c r="M544" s="7"/>
      <c r="N544" s="7"/>
      <c r="O544" s="7"/>
      <c r="P544" s="7"/>
      <c r="Q544" s="7"/>
      <c r="R544" s="7"/>
    </row>
    <row r="545" spans="12:18" x14ac:dyDescent="0.2">
      <c r="L545" s="6"/>
      <c r="M545" s="7"/>
      <c r="N545" s="7"/>
      <c r="O545" s="7"/>
      <c r="P545" s="7"/>
      <c r="Q545" s="7"/>
      <c r="R545" s="7"/>
    </row>
    <row r="546" spans="12:18" x14ac:dyDescent="0.2">
      <c r="L546" s="6"/>
      <c r="M546" s="7"/>
      <c r="N546" s="7"/>
      <c r="O546" s="7"/>
      <c r="P546" s="7"/>
      <c r="Q546" s="7"/>
      <c r="R546" s="7"/>
    </row>
    <row r="547" spans="12:18" x14ac:dyDescent="0.2">
      <c r="L547" s="6"/>
      <c r="M547" s="7"/>
      <c r="N547" s="7"/>
      <c r="O547" s="7"/>
      <c r="P547" s="7"/>
      <c r="Q547" s="7"/>
      <c r="R547" s="7"/>
    </row>
    <row r="548" spans="12:18" x14ac:dyDescent="0.2">
      <c r="L548" s="6"/>
      <c r="M548" s="7"/>
      <c r="N548" s="7"/>
      <c r="O548" s="7"/>
      <c r="P548" s="7"/>
      <c r="Q548" s="7"/>
      <c r="R548" s="7"/>
    </row>
    <row r="549" spans="12:18" x14ac:dyDescent="0.2">
      <c r="L549" s="6"/>
      <c r="M549" s="7"/>
      <c r="N549" s="7"/>
      <c r="O549" s="7"/>
      <c r="P549" s="7"/>
      <c r="Q549" s="7"/>
      <c r="R549" s="7"/>
    </row>
    <row r="550" spans="12:18" x14ac:dyDescent="0.2">
      <c r="L550" s="6"/>
      <c r="M550" s="7"/>
      <c r="N550" s="7"/>
      <c r="O550" s="7"/>
      <c r="P550" s="7"/>
      <c r="Q550" s="7"/>
      <c r="R550" s="7"/>
    </row>
    <row r="551" spans="12:18" x14ac:dyDescent="0.2">
      <c r="L551" s="6"/>
      <c r="M551" s="7"/>
      <c r="N551" s="7"/>
      <c r="O551" s="7"/>
      <c r="P551" s="7"/>
      <c r="Q551" s="7"/>
      <c r="R551" s="7"/>
    </row>
    <row r="552" spans="12:18" x14ac:dyDescent="0.2">
      <c r="L552" s="6"/>
      <c r="M552" s="7"/>
      <c r="N552" s="7"/>
      <c r="O552" s="7"/>
      <c r="P552" s="7"/>
      <c r="Q552" s="7"/>
      <c r="R552" s="7"/>
    </row>
    <row r="553" spans="12:18" x14ac:dyDescent="0.2">
      <c r="L553" s="6"/>
      <c r="M553" s="7"/>
      <c r="N553" s="7"/>
      <c r="O553" s="7"/>
      <c r="P553" s="7"/>
      <c r="Q553" s="7"/>
      <c r="R553" s="7"/>
    </row>
    <row r="554" spans="12:18" x14ac:dyDescent="0.2">
      <c r="L554" s="6"/>
      <c r="M554" s="7"/>
      <c r="N554" s="7"/>
      <c r="O554" s="7"/>
      <c r="P554" s="7"/>
      <c r="Q554" s="7"/>
      <c r="R554" s="7"/>
    </row>
    <row r="555" spans="12:18" x14ac:dyDescent="0.2">
      <c r="L555" s="6"/>
      <c r="M555" s="7"/>
      <c r="N555" s="7"/>
      <c r="O555" s="7"/>
      <c r="P555" s="7"/>
      <c r="Q555" s="7"/>
      <c r="R555" s="7"/>
    </row>
    <row r="556" spans="12:18" x14ac:dyDescent="0.2">
      <c r="L556" s="6"/>
      <c r="M556" s="7"/>
      <c r="N556" s="7"/>
      <c r="O556" s="7"/>
      <c r="P556" s="7"/>
      <c r="Q556" s="7"/>
      <c r="R556" s="7"/>
    </row>
    <row r="557" spans="12:18" x14ac:dyDescent="0.2">
      <c r="L557" s="6"/>
      <c r="M557" s="7"/>
      <c r="N557" s="7"/>
      <c r="O557" s="7"/>
      <c r="P557" s="7"/>
      <c r="Q557" s="7"/>
      <c r="R557" s="7"/>
    </row>
    <row r="558" spans="12:18" x14ac:dyDescent="0.2">
      <c r="L558" s="6"/>
      <c r="M558" s="7"/>
      <c r="N558" s="7"/>
      <c r="O558" s="7"/>
      <c r="P558" s="7"/>
      <c r="Q558" s="7"/>
      <c r="R558" s="7"/>
    </row>
    <row r="559" spans="12:18" x14ac:dyDescent="0.2">
      <c r="L559" s="6"/>
      <c r="M559" s="7"/>
      <c r="N559" s="7"/>
      <c r="O559" s="7"/>
      <c r="P559" s="7"/>
      <c r="Q559" s="7"/>
      <c r="R559" s="7"/>
    </row>
    <row r="560" spans="12:18" x14ac:dyDescent="0.2">
      <c r="L560" s="6"/>
      <c r="M560" s="7"/>
      <c r="N560" s="7"/>
      <c r="O560" s="7"/>
      <c r="P560" s="7"/>
      <c r="Q560" s="7"/>
      <c r="R560" s="7"/>
    </row>
    <row r="561" spans="12:18" x14ac:dyDescent="0.2">
      <c r="L561" s="6"/>
      <c r="M561" s="7"/>
      <c r="N561" s="7"/>
      <c r="O561" s="7"/>
      <c r="P561" s="7"/>
      <c r="Q561" s="7"/>
      <c r="R561" s="7"/>
    </row>
    <row r="562" spans="12:18" x14ac:dyDescent="0.2">
      <c r="L562" s="6"/>
      <c r="M562" s="7"/>
      <c r="N562" s="7"/>
      <c r="O562" s="7"/>
      <c r="P562" s="7"/>
      <c r="Q562" s="7"/>
      <c r="R562" s="7"/>
    </row>
    <row r="563" spans="12:18" x14ac:dyDescent="0.2">
      <c r="L563" s="6"/>
      <c r="M563" s="7"/>
      <c r="N563" s="7"/>
      <c r="O563" s="7"/>
      <c r="P563" s="7"/>
      <c r="Q563" s="7"/>
      <c r="R563" s="7"/>
    </row>
    <row r="564" spans="12:18" x14ac:dyDescent="0.2">
      <c r="L564" s="6"/>
      <c r="M564" s="7"/>
      <c r="N564" s="7"/>
      <c r="O564" s="7"/>
      <c r="P564" s="7"/>
      <c r="Q564" s="7"/>
      <c r="R564" s="7"/>
    </row>
    <row r="565" spans="12:18" x14ac:dyDescent="0.2">
      <c r="L565" s="6"/>
      <c r="M565" s="7"/>
      <c r="N565" s="7"/>
      <c r="O565" s="7"/>
      <c r="P565" s="7"/>
      <c r="Q565" s="7"/>
      <c r="R565" s="7"/>
    </row>
    <row r="566" spans="12:18" x14ac:dyDescent="0.2">
      <c r="L566" s="6"/>
      <c r="M566" s="7"/>
      <c r="N566" s="7"/>
      <c r="O566" s="7"/>
      <c r="P566" s="7"/>
      <c r="Q566" s="7"/>
      <c r="R566" s="7"/>
    </row>
    <row r="567" spans="12:18" x14ac:dyDescent="0.2">
      <c r="L567" s="6"/>
      <c r="M567" s="7"/>
      <c r="N567" s="7"/>
      <c r="O567" s="7"/>
      <c r="P567" s="7"/>
      <c r="Q567" s="7"/>
      <c r="R567" s="7"/>
    </row>
    <row r="568" spans="12:18" x14ac:dyDescent="0.2">
      <c r="L568" s="6"/>
      <c r="M568" s="7"/>
      <c r="N568" s="7"/>
      <c r="O568" s="7"/>
      <c r="P568" s="7"/>
      <c r="Q568" s="7"/>
      <c r="R568" s="7"/>
    </row>
    <row r="569" spans="12:18" x14ac:dyDescent="0.2">
      <c r="L569" s="6"/>
      <c r="M569" s="7"/>
      <c r="N569" s="7"/>
      <c r="O569" s="7"/>
      <c r="P569" s="7"/>
      <c r="Q569" s="7"/>
      <c r="R569" s="7"/>
    </row>
    <row r="570" spans="12:18" x14ac:dyDescent="0.2">
      <c r="L570" s="6"/>
      <c r="M570" s="7"/>
      <c r="N570" s="7"/>
      <c r="O570" s="7"/>
      <c r="P570" s="7"/>
      <c r="Q570" s="7"/>
      <c r="R570" s="7"/>
    </row>
    <row r="571" spans="12:18" x14ac:dyDescent="0.2">
      <c r="L571" s="6"/>
      <c r="M571" s="7"/>
      <c r="N571" s="7"/>
      <c r="O571" s="7"/>
      <c r="P571" s="7"/>
      <c r="Q571" s="7"/>
      <c r="R571" s="7"/>
    </row>
    <row r="572" spans="12:18" x14ac:dyDescent="0.2">
      <c r="L572" s="6"/>
      <c r="M572" s="7"/>
      <c r="N572" s="7"/>
      <c r="O572" s="7"/>
      <c r="P572" s="7"/>
      <c r="Q572" s="7"/>
      <c r="R572" s="7"/>
    </row>
    <row r="573" spans="12:18" x14ac:dyDescent="0.2">
      <c r="L573" s="6"/>
      <c r="M573" s="7"/>
      <c r="N573" s="7"/>
      <c r="O573" s="7"/>
      <c r="P573" s="7"/>
      <c r="Q573" s="7"/>
      <c r="R573" s="7"/>
    </row>
    <row r="574" spans="12:18" x14ac:dyDescent="0.2">
      <c r="L574" s="6"/>
      <c r="M574" s="7"/>
      <c r="N574" s="7"/>
      <c r="O574" s="7"/>
      <c r="P574" s="7"/>
      <c r="Q574" s="7"/>
      <c r="R574" s="7"/>
    </row>
    <row r="575" spans="12:18" x14ac:dyDescent="0.2">
      <c r="L575" s="6"/>
      <c r="M575" s="7"/>
      <c r="N575" s="7"/>
      <c r="O575" s="7"/>
      <c r="P575" s="7"/>
      <c r="Q575" s="7"/>
      <c r="R575" s="7"/>
    </row>
    <row r="576" spans="12:18" x14ac:dyDescent="0.2">
      <c r="L576" s="6"/>
      <c r="M576" s="7"/>
      <c r="N576" s="7"/>
      <c r="O576" s="7"/>
      <c r="P576" s="7"/>
      <c r="Q576" s="7"/>
      <c r="R576" s="7"/>
    </row>
    <row r="577" spans="12:18" x14ac:dyDescent="0.2">
      <c r="L577" s="6"/>
      <c r="M577" s="7"/>
      <c r="N577" s="7"/>
      <c r="O577" s="7"/>
      <c r="P577" s="7"/>
      <c r="Q577" s="7"/>
      <c r="R577" s="7"/>
    </row>
    <row r="578" spans="12:18" x14ac:dyDescent="0.2">
      <c r="L578" s="6"/>
      <c r="M578" s="7"/>
      <c r="N578" s="7"/>
      <c r="O578" s="7"/>
      <c r="P578" s="7"/>
      <c r="Q578" s="7"/>
      <c r="R578" s="7"/>
    </row>
    <row r="579" spans="12:18" x14ac:dyDescent="0.2">
      <c r="L579" s="6"/>
      <c r="M579" s="7"/>
      <c r="N579" s="7"/>
      <c r="O579" s="7"/>
      <c r="P579" s="7"/>
      <c r="Q579" s="7"/>
      <c r="R579" s="7"/>
    </row>
    <row r="580" spans="12:18" x14ac:dyDescent="0.2">
      <c r="L580" s="6"/>
      <c r="M580" s="7"/>
      <c r="N580" s="7"/>
      <c r="O580" s="7"/>
      <c r="P580" s="7"/>
      <c r="Q580" s="7"/>
      <c r="R580" s="7"/>
    </row>
    <row r="581" spans="12:18" x14ac:dyDescent="0.2">
      <c r="L581" s="6"/>
      <c r="M581" s="7"/>
      <c r="N581" s="7"/>
      <c r="O581" s="7"/>
      <c r="P581" s="7"/>
      <c r="Q581" s="7"/>
      <c r="R581" s="7"/>
    </row>
    <row r="582" spans="12:18" x14ac:dyDescent="0.2">
      <c r="L582" s="6"/>
      <c r="M582" s="7"/>
      <c r="N582" s="7"/>
      <c r="O582" s="7"/>
      <c r="P582" s="7"/>
      <c r="Q582" s="7"/>
      <c r="R582" s="7"/>
    </row>
    <row r="583" spans="12:18" x14ac:dyDescent="0.2">
      <c r="L583" s="6"/>
      <c r="M583" s="7"/>
      <c r="N583" s="7"/>
      <c r="O583" s="7"/>
      <c r="P583" s="7"/>
      <c r="Q583" s="7"/>
      <c r="R583" s="7"/>
    </row>
    <row r="584" spans="12:18" x14ac:dyDescent="0.2">
      <c r="L584" s="6"/>
      <c r="M584" s="7"/>
      <c r="N584" s="7"/>
      <c r="O584" s="7"/>
      <c r="P584" s="7"/>
      <c r="Q584" s="7"/>
      <c r="R584" s="7"/>
    </row>
    <row r="585" spans="12:18" x14ac:dyDescent="0.2">
      <c r="L585" s="6"/>
      <c r="M585" s="7"/>
      <c r="N585" s="7"/>
      <c r="O585" s="7"/>
      <c r="P585" s="7"/>
      <c r="Q585" s="7"/>
      <c r="R585" s="7"/>
    </row>
    <row r="586" spans="12:18" x14ac:dyDescent="0.2">
      <c r="L586" s="6"/>
      <c r="M586" s="7"/>
      <c r="N586" s="7"/>
      <c r="O586" s="7"/>
      <c r="P586" s="7"/>
      <c r="Q586" s="7"/>
      <c r="R586" s="7"/>
    </row>
    <row r="587" spans="12:18" x14ac:dyDescent="0.2">
      <c r="L587" s="6"/>
      <c r="M587" s="7"/>
      <c r="N587" s="7"/>
      <c r="O587" s="7"/>
      <c r="P587" s="7"/>
      <c r="Q587" s="7"/>
      <c r="R587" s="7"/>
    </row>
    <row r="588" spans="12:18" x14ac:dyDescent="0.2">
      <c r="L588" s="6"/>
      <c r="M588" s="7"/>
      <c r="N588" s="7"/>
      <c r="O588" s="7"/>
      <c r="P588" s="7"/>
      <c r="Q588" s="7"/>
      <c r="R588" s="7"/>
    </row>
    <row r="589" spans="12:18" x14ac:dyDescent="0.2">
      <c r="L589" s="6"/>
      <c r="M589" s="7"/>
      <c r="N589" s="7"/>
      <c r="O589" s="7"/>
      <c r="P589" s="7"/>
      <c r="Q589" s="7"/>
      <c r="R589" s="7"/>
    </row>
    <row r="590" spans="12:18" x14ac:dyDescent="0.2">
      <c r="L590" s="6"/>
      <c r="M590" s="7"/>
      <c r="N590" s="7"/>
      <c r="O590" s="7"/>
      <c r="P590" s="7"/>
      <c r="Q590" s="7"/>
      <c r="R590" s="7"/>
    </row>
    <row r="591" spans="12:18" x14ac:dyDescent="0.2">
      <c r="L591" s="6"/>
      <c r="M591" s="7"/>
      <c r="N591" s="7"/>
      <c r="O591" s="7"/>
      <c r="P591" s="7"/>
      <c r="Q591" s="7"/>
      <c r="R591" s="7"/>
    </row>
    <row r="592" spans="12:18" x14ac:dyDescent="0.2">
      <c r="L592" s="6"/>
      <c r="M592" s="7"/>
      <c r="N592" s="7"/>
      <c r="O592" s="7"/>
      <c r="P592" s="7"/>
      <c r="Q592" s="7"/>
      <c r="R592" s="7"/>
    </row>
    <row r="593" spans="12:18" x14ac:dyDescent="0.2">
      <c r="L593" s="6"/>
      <c r="M593" s="7"/>
      <c r="N593" s="7"/>
      <c r="O593" s="7"/>
      <c r="P593" s="7"/>
      <c r="Q593" s="7"/>
      <c r="R593" s="7"/>
    </row>
    <row r="594" spans="12:18" x14ac:dyDescent="0.2">
      <c r="L594" s="6"/>
      <c r="M594" s="7"/>
      <c r="N594" s="7"/>
      <c r="O594" s="7"/>
      <c r="P594" s="7"/>
      <c r="Q594" s="7"/>
      <c r="R594" s="7"/>
    </row>
    <row r="595" spans="12:18" x14ac:dyDescent="0.2">
      <c r="L595" s="6"/>
      <c r="M595" s="7"/>
      <c r="N595" s="7"/>
      <c r="O595" s="7"/>
      <c r="P595" s="7"/>
      <c r="Q595" s="7"/>
      <c r="R595" s="7"/>
    </row>
    <row r="596" spans="12:18" x14ac:dyDescent="0.2">
      <c r="L596" s="6"/>
      <c r="M596" s="7"/>
      <c r="N596" s="7"/>
      <c r="O596" s="7"/>
      <c r="P596" s="7"/>
      <c r="Q596" s="7"/>
      <c r="R596" s="7"/>
    </row>
    <row r="597" spans="12:18" x14ac:dyDescent="0.2">
      <c r="L597" s="6"/>
      <c r="M597" s="7"/>
      <c r="N597" s="7"/>
      <c r="O597" s="7"/>
      <c r="P597" s="7"/>
      <c r="Q597" s="7"/>
      <c r="R597" s="7"/>
    </row>
    <row r="598" spans="12:18" x14ac:dyDescent="0.2">
      <c r="L598" s="6"/>
      <c r="M598" s="7"/>
      <c r="N598" s="7"/>
      <c r="O598" s="7"/>
      <c r="P598" s="7"/>
      <c r="Q598" s="7"/>
      <c r="R598" s="7"/>
    </row>
    <row r="599" spans="12:18" x14ac:dyDescent="0.2">
      <c r="L599" s="6"/>
      <c r="M599" s="7"/>
      <c r="N599" s="7"/>
      <c r="O599" s="7"/>
      <c r="P599" s="7"/>
      <c r="Q599" s="7"/>
      <c r="R599" s="7"/>
    </row>
    <row r="600" spans="12:18" x14ac:dyDescent="0.2">
      <c r="L600" s="6"/>
      <c r="M600" s="7"/>
      <c r="N600" s="7"/>
      <c r="O600" s="7"/>
      <c r="P600" s="7"/>
      <c r="Q600" s="7"/>
      <c r="R600" s="7"/>
    </row>
    <row r="601" spans="12:18" x14ac:dyDescent="0.2">
      <c r="L601" s="6"/>
      <c r="M601" s="7"/>
      <c r="N601" s="7"/>
      <c r="O601" s="7"/>
      <c r="P601" s="7"/>
      <c r="Q601" s="7"/>
      <c r="R601" s="7"/>
    </row>
    <row r="602" spans="12:18" x14ac:dyDescent="0.2">
      <c r="L602" s="6"/>
      <c r="M602" s="7"/>
      <c r="N602" s="7"/>
      <c r="O602" s="7"/>
      <c r="P602" s="7"/>
      <c r="Q602" s="7"/>
      <c r="R602" s="7"/>
    </row>
    <row r="603" spans="12:18" x14ac:dyDescent="0.2">
      <c r="L603" s="6"/>
      <c r="M603" s="7"/>
      <c r="N603" s="7"/>
      <c r="O603" s="7"/>
      <c r="P603" s="7"/>
      <c r="Q603" s="7"/>
      <c r="R603" s="7"/>
    </row>
    <row r="604" spans="12:18" x14ac:dyDescent="0.2">
      <c r="L604" s="6"/>
      <c r="M604" s="7"/>
      <c r="N604" s="7"/>
      <c r="O604" s="7"/>
      <c r="P604" s="7"/>
      <c r="Q604" s="7"/>
      <c r="R604" s="7"/>
    </row>
    <row r="605" spans="12:18" x14ac:dyDescent="0.2">
      <c r="L605" s="6"/>
      <c r="M605" s="7"/>
      <c r="N605" s="7"/>
      <c r="O605" s="7"/>
      <c r="P605" s="7"/>
      <c r="Q605" s="7"/>
      <c r="R605" s="7"/>
    </row>
    <row r="606" spans="12:18" x14ac:dyDescent="0.2">
      <c r="L606" s="6"/>
      <c r="M606" s="7"/>
      <c r="N606" s="7"/>
      <c r="O606" s="7"/>
      <c r="P606" s="7"/>
      <c r="Q606" s="7"/>
      <c r="R606" s="7"/>
    </row>
    <row r="607" spans="12:18" x14ac:dyDescent="0.2">
      <c r="L607" s="6"/>
      <c r="M607" s="7"/>
      <c r="N607" s="7"/>
      <c r="O607" s="7"/>
      <c r="P607" s="7"/>
      <c r="Q607" s="7"/>
      <c r="R607" s="7"/>
    </row>
    <row r="608" spans="12:18" x14ac:dyDescent="0.2">
      <c r="L608" s="6"/>
      <c r="M608" s="7"/>
      <c r="N608" s="7"/>
      <c r="O608" s="7"/>
      <c r="P608" s="7"/>
      <c r="Q608" s="7"/>
      <c r="R608" s="7"/>
    </row>
    <row r="609" spans="12:18" x14ac:dyDescent="0.2">
      <c r="L609" s="6"/>
      <c r="M609" s="7"/>
      <c r="N609" s="7"/>
      <c r="O609" s="7"/>
      <c r="P609" s="7"/>
      <c r="Q609" s="7"/>
      <c r="R609" s="7"/>
    </row>
    <row r="610" spans="12:18" x14ac:dyDescent="0.2">
      <c r="L610" s="6"/>
      <c r="M610" s="7"/>
      <c r="N610" s="7"/>
      <c r="O610" s="7"/>
      <c r="P610" s="7"/>
      <c r="Q610" s="7"/>
      <c r="R610" s="7"/>
    </row>
    <row r="611" spans="12:18" x14ac:dyDescent="0.2">
      <c r="L611" s="6"/>
      <c r="M611" s="7"/>
      <c r="N611" s="7"/>
      <c r="O611" s="7"/>
      <c r="P611" s="7"/>
      <c r="Q611" s="7"/>
      <c r="R611" s="7"/>
    </row>
    <row r="612" spans="12:18" x14ac:dyDescent="0.2">
      <c r="L612" s="6"/>
      <c r="M612" s="7"/>
      <c r="N612" s="7"/>
      <c r="O612" s="7"/>
      <c r="P612" s="7"/>
      <c r="Q612" s="7"/>
      <c r="R612" s="7"/>
    </row>
    <row r="613" spans="12:18" x14ac:dyDescent="0.2">
      <c r="L613" s="6"/>
      <c r="M613" s="7"/>
      <c r="N613" s="7"/>
      <c r="O613" s="7"/>
      <c r="P613" s="7"/>
      <c r="Q613" s="7"/>
      <c r="R613" s="7"/>
    </row>
    <row r="614" spans="12:18" x14ac:dyDescent="0.2">
      <c r="L614" s="6"/>
      <c r="M614" s="7"/>
      <c r="N614" s="7"/>
      <c r="O614" s="7"/>
      <c r="P614" s="7"/>
      <c r="Q614" s="7"/>
      <c r="R614" s="7"/>
    </row>
    <row r="615" spans="12:18" x14ac:dyDescent="0.2">
      <c r="L615" s="6"/>
      <c r="M615" s="7"/>
      <c r="N615" s="7"/>
      <c r="O615" s="7"/>
      <c r="P615" s="7"/>
      <c r="Q615" s="7"/>
      <c r="R615" s="7"/>
    </row>
    <row r="616" spans="12:18" x14ac:dyDescent="0.2">
      <c r="L616" s="6"/>
      <c r="M616" s="7"/>
      <c r="N616" s="7"/>
      <c r="O616" s="7"/>
      <c r="P616" s="7"/>
      <c r="Q616" s="7"/>
      <c r="R616" s="7"/>
    </row>
    <row r="617" spans="12:18" x14ac:dyDescent="0.2">
      <c r="L617" s="6"/>
      <c r="M617" s="7"/>
      <c r="N617" s="7"/>
      <c r="O617" s="7"/>
      <c r="P617" s="7"/>
      <c r="Q617" s="7"/>
      <c r="R617" s="7"/>
    </row>
    <row r="618" spans="12:18" x14ac:dyDescent="0.2">
      <c r="L618" s="6"/>
      <c r="M618" s="7"/>
      <c r="N618" s="7"/>
      <c r="O618" s="7"/>
      <c r="P618" s="7"/>
      <c r="Q618" s="7"/>
      <c r="R618" s="7"/>
    </row>
    <row r="619" spans="12:18" x14ac:dyDescent="0.2">
      <c r="L619" s="6"/>
      <c r="M619" s="7"/>
      <c r="N619" s="7"/>
      <c r="O619" s="7"/>
      <c r="P619" s="7"/>
      <c r="Q619" s="7"/>
      <c r="R619" s="7"/>
    </row>
    <row r="620" spans="12:18" x14ac:dyDescent="0.2">
      <c r="L620" s="6"/>
      <c r="M620" s="7"/>
      <c r="N620" s="7"/>
      <c r="O620" s="7"/>
      <c r="P620" s="7"/>
      <c r="Q620" s="7"/>
      <c r="R620" s="7"/>
    </row>
    <row r="621" spans="12:18" x14ac:dyDescent="0.2">
      <c r="L621" s="6"/>
      <c r="M621" s="7"/>
      <c r="N621" s="7"/>
      <c r="O621" s="7"/>
      <c r="P621" s="7"/>
      <c r="Q621" s="7"/>
      <c r="R621" s="7"/>
    </row>
    <row r="622" spans="12:18" x14ac:dyDescent="0.2">
      <c r="L622" s="6"/>
      <c r="M622" s="7"/>
      <c r="N622" s="7"/>
      <c r="O622" s="7"/>
      <c r="P622" s="7"/>
      <c r="Q622" s="7"/>
      <c r="R622" s="7"/>
    </row>
    <row r="623" spans="12:18" x14ac:dyDescent="0.2">
      <c r="L623" s="6"/>
      <c r="M623" s="7"/>
      <c r="N623" s="7"/>
      <c r="O623" s="7"/>
      <c r="P623" s="7"/>
      <c r="Q623" s="7"/>
      <c r="R623" s="7"/>
    </row>
    <row r="624" spans="12:18" x14ac:dyDescent="0.2">
      <c r="L624" s="6"/>
      <c r="M624" s="7"/>
      <c r="N624" s="7"/>
      <c r="O624" s="7"/>
      <c r="P624" s="7"/>
      <c r="Q624" s="7"/>
      <c r="R624" s="7"/>
    </row>
    <row r="625" spans="12:18" x14ac:dyDescent="0.2">
      <c r="L625" s="6"/>
      <c r="M625" s="7"/>
      <c r="N625" s="7"/>
      <c r="O625" s="7"/>
      <c r="P625" s="7"/>
      <c r="Q625" s="7"/>
      <c r="R625" s="7"/>
    </row>
    <row r="626" spans="12:18" x14ac:dyDescent="0.2">
      <c r="L626" s="6"/>
      <c r="M626" s="7"/>
      <c r="N626" s="7"/>
      <c r="O626" s="7"/>
      <c r="P626" s="7"/>
      <c r="Q626" s="7"/>
      <c r="R626" s="7"/>
    </row>
    <row r="627" spans="12:18" x14ac:dyDescent="0.2">
      <c r="L627" s="6"/>
      <c r="M627" s="7"/>
      <c r="N627" s="7"/>
      <c r="O627" s="7"/>
      <c r="P627" s="7"/>
      <c r="Q627" s="7"/>
      <c r="R627" s="7"/>
    </row>
    <row r="628" spans="12:18" x14ac:dyDescent="0.2">
      <c r="L628" s="6"/>
      <c r="M628" s="7"/>
      <c r="N628" s="7"/>
      <c r="O628" s="7"/>
      <c r="P628" s="7"/>
      <c r="Q628" s="7"/>
      <c r="R628" s="7"/>
    </row>
    <row r="629" spans="12:18" x14ac:dyDescent="0.2">
      <c r="L629" s="6"/>
      <c r="M629" s="7"/>
      <c r="N629" s="7"/>
      <c r="O629" s="7"/>
      <c r="P629" s="7"/>
      <c r="Q629" s="7"/>
      <c r="R629" s="7"/>
    </row>
    <row r="630" spans="12:18" x14ac:dyDescent="0.2">
      <c r="L630" s="6"/>
      <c r="M630" s="7"/>
      <c r="N630" s="7"/>
      <c r="O630" s="7"/>
      <c r="P630" s="7"/>
      <c r="Q630" s="7"/>
      <c r="R630" s="7"/>
    </row>
    <row r="631" spans="12:18" x14ac:dyDescent="0.2">
      <c r="L631" s="6"/>
      <c r="M631" s="7"/>
      <c r="N631" s="7"/>
      <c r="O631" s="7"/>
      <c r="P631" s="7"/>
      <c r="Q631" s="7"/>
      <c r="R631" s="7"/>
    </row>
    <row r="632" spans="12:18" x14ac:dyDescent="0.2">
      <c r="L632" s="6"/>
      <c r="M632" s="7"/>
      <c r="N632" s="7"/>
      <c r="O632" s="7"/>
      <c r="P632" s="7"/>
      <c r="Q632" s="7"/>
      <c r="R632" s="7"/>
    </row>
    <row r="633" spans="12:18" x14ac:dyDescent="0.2">
      <c r="L633" s="6"/>
      <c r="M633" s="7"/>
      <c r="N633" s="7"/>
      <c r="O633" s="7"/>
      <c r="P633" s="7"/>
      <c r="Q633" s="7"/>
      <c r="R633" s="7"/>
    </row>
    <row r="634" spans="12:18" x14ac:dyDescent="0.2">
      <c r="L634" s="6"/>
      <c r="M634" s="7"/>
      <c r="N634" s="7"/>
      <c r="O634" s="7"/>
      <c r="P634" s="7"/>
      <c r="Q634" s="7"/>
      <c r="R634" s="7"/>
    </row>
    <row r="635" spans="12:18" x14ac:dyDescent="0.2">
      <c r="L635" s="6"/>
      <c r="M635" s="7"/>
      <c r="N635" s="7"/>
      <c r="O635" s="7"/>
      <c r="P635" s="7"/>
      <c r="Q635" s="7"/>
      <c r="R635" s="7"/>
    </row>
    <row r="636" spans="12:18" x14ac:dyDescent="0.2">
      <c r="L636" s="6"/>
      <c r="M636" s="7"/>
      <c r="N636" s="7"/>
      <c r="O636" s="7"/>
      <c r="P636" s="7"/>
      <c r="Q636" s="7"/>
      <c r="R636" s="7"/>
    </row>
    <row r="637" spans="12:18" x14ac:dyDescent="0.2">
      <c r="L637" s="6"/>
      <c r="M637" s="7"/>
      <c r="N637" s="7"/>
      <c r="O637" s="7"/>
      <c r="P637" s="7"/>
      <c r="Q637" s="7"/>
      <c r="R637" s="7"/>
    </row>
    <row r="638" spans="12:18" x14ac:dyDescent="0.2">
      <c r="L638" s="6"/>
      <c r="M638" s="7"/>
      <c r="N638" s="7"/>
      <c r="O638" s="7"/>
      <c r="P638" s="7"/>
      <c r="Q638" s="7"/>
      <c r="R638" s="7"/>
    </row>
    <row r="639" spans="12:18" x14ac:dyDescent="0.2">
      <c r="L639" s="6"/>
      <c r="M639" s="7"/>
      <c r="N639" s="7"/>
      <c r="O639" s="7"/>
      <c r="P639" s="7"/>
      <c r="Q639" s="7"/>
      <c r="R639" s="7"/>
    </row>
    <row r="640" spans="12:18" x14ac:dyDescent="0.2">
      <c r="L640" s="6"/>
      <c r="M640" s="7"/>
      <c r="N640" s="7"/>
      <c r="O640" s="7"/>
      <c r="P640" s="7"/>
      <c r="Q640" s="7"/>
      <c r="R640" s="7"/>
    </row>
    <row r="641" spans="12:18" x14ac:dyDescent="0.2">
      <c r="L641" s="6"/>
      <c r="M641" s="7"/>
      <c r="N641" s="7"/>
      <c r="O641" s="7"/>
      <c r="P641" s="7"/>
      <c r="Q641" s="7"/>
      <c r="R641" s="7"/>
    </row>
    <row r="642" spans="12:18" x14ac:dyDescent="0.2">
      <c r="L642" s="6"/>
      <c r="M642" s="7"/>
      <c r="N642" s="7"/>
      <c r="O642" s="7"/>
      <c r="P642" s="7"/>
      <c r="Q642" s="7"/>
      <c r="R642" s="7"/>
    </row>
    <row r="643" spans="12:18" x14ac:dyDescent="0.2">
      <c r="L643" s="6"/>
      <c r="M643" s="7"/>
      <c r="N643" s="7"/>
      <c r="O643" s="7"/>
      <c r="P643" s="7"/>
      <c r="Q643" s="7"/>
      <c r="R643" s="7"/>
    </row>
    <row r="644" spans="12:18" x14ac:dyDescent="0.2">
      <c r="L644" s="6"/>
      <c r="M644" s="7"/>
      <c r="N644" s="7"/>
      <c r="O644" s="7"/>
      <c r="P644" s="7"/>
      <c r="Q644" s="7"/>
      <c r="R644" s="7"/>
    </row>
    <row r="645" spans="12:18" x14ac:dyDescent="0.2">
      <c r="L645" s="6"/>
      <c r="M645" s="7"/>
      <c r="N645" s="7"/>
      <c r="O645" s="7"/>
      <c r="P645" s="7"/>
      <c r="Q645" s="7"/>
      <c r="R645" s="7"/>
    </row>
    <row r="646" spans="12:18" x14ac:dyDescent="0.2">
      <c r="L646" s="6"/>
      <c r="M646" s="7"/>
      <c r="N646" s="7"/>
      <c r="O646" s="7"/>
      <c r="P646" s="7"/>
      <c r="Q646" s="7"/>
      <c r="R646" s="7"/>
    </row>
    <row r="647" spans="12:18" x14ac:dyDescent="0.2">
      <c r="L647" s="6"/>
      <c r="M647" s="7"/>
      <c r="N647" s="7"/>
      <c r="O647" s="7"/>
      <c r="P647" s="7"/>
      <c r="Q647" s="7"/>
      <c r="R647" s="7"/>
    </row>
    <row r="648" spans="12:18" x14ac:dyDescent="0.2">
      <c r="L648" s="6"/>
      <c r="M648" s="7"/>
      <c r="N648" s="7"/>
      <c r="O648" s="7"/>
      <c r="P648" s="7"/>
      <c r="Q648" s="7"/>
      <c r="R648" s="7"/>
    </row>
    <row r="649" spans="12:18" x14ac:dyDescent="0.2">
      <c r="L649" s="6"/>
      <c r="M649" s="7"/>
      <c r="N649" s="7"/>
      <c r="O649" s="7"/>
      <c r="P649" s="7"/>
      <c r="Q649" s="7"/>
      <c r="R649" s="7"/>
    </row>
    <row r="650" spans="12:18" x14ac:dyDescent="0.2">
      <c r="L650" s="6"/>
      <c r="M650" s="7"/>
      <c r="N650" s="7"/>
      <c r="O650" s="7"/>
      <c r="P650" s="7"/>
      <c r="Q650" s="7"/>
      <c r="R650" s="7"/>
    </row>
    <row r="651" spans="12:18" x14ac:dyDescent="0.2">
      <c r="L651" s="6"/>
      <c r="M651" s="7"/>
      <c r="N651" s="7"/>
      <c r="O651" s="7"/>
      <c r="P651" s="7"/>
      <c r="Q651" s="7"/>
      <c r="R651" s="7"/>
    </row>
    <row r="652" spans="12:18" x14ac:dyDescent="0.2">
      <c r="L652" s="6"/>
      <c r="M652" s="7"/>
      <c r="N652" s="7"/>
      <c r="O652" s="7"/>
      <c r="P652" s="7"/>
      <c r="Q652" s="7"/>
      <c r="R652" s="7"/>
    </row>
    <row r="653" spans="12:18" x14ac:dyDescent="0.2">
      <c r="L653" s="6"/>
      <c r="M653" s="7"/>
      <c r="N653" s="7"/>
      <c r="O653" s="7"/>
      <c r="P653" s="7"/>
      <c r="Q653" s="7"/>
      <c r="R653" s="7"/>
    </row>
    <row r="654" spans="12:18" x14ac:dyDescent="0.2">
      <c r="L654" s="6"/>
      <c r="M654" s="7"/>
      <c r="N654" s="7"/>
      <c r="O654" s="7"/>
      <c r="P654" s="7"/>
      <c r="Q654" s="7"/>
      <c r="R654" s="7"/>
    </row>
    <row r="655" spans="12:18" x14ac:dyDescent="0.2">
      <c r="L655" s="6"/>
      <c r="M655" s="7"/>
      <c r="N655" s="7"/>
      <c r="O655" s="7"/>
      <c r="P655" s="7"/>
      <c r="Q655" s="7"/>
      <c r="R655" s="7"/>
    </row>
    <row r="656" spans="12:18" x14ac:dyDescent="0.2">
      <c r="L656" s="6"/>
      <c r="M656" s="7"/>
      <c r="N656" s="7"/>
      <c r="O656" s="7"/>
      <c r="P656" s="7"/>
      <c r="Q656" s="7"/>
      <c r="R656" s="7"/>
    </row>
    <row r="657" spans="12:18" x14ac:dyDescent="0.2">
      <c r="L657" s="6"/>
      <c r="M657" s="7"/>
      <c r="N657" s="7"/>
      <c r="O657" s="7"/>
      <c r="P657" s="7"/>
      <c r="Q657" s="7"/>
      <c r="R657" s="7"/>
    </row>
    <row r="658" spans="12:18" x14ac:dyDescent="0.2">
      <c r="L658" s="6"/>
      <c r="M658" s="7"/>
      <c r="N658" s="7"/>
      <c r="O658" s="7"/>
      <c r="P658" s="7"/>
      <c r="Q658" s="7"/>
      <c r="R658" s="7"/>
    </row>
    <row r="659" spans="12:18" x14ac:dyDescent="0.2">
      <c r="L659" s="6"/>
      <c r="M659" s="7"/>
      <c r="N659" s="7"/>
      <c r="O659" s="7"/>
      <c r="P659" s="7"/>
      <c r="Q659" s="7"/>
      <c r="R659" s="7"/>
    </row>
    <row r="660" spans="12:18" x14ac:dyDescent="0.2">
      <c r="L660" s="6"/>
      <c r="M660" s="7"/>
      <c r="N660" s="7"/>
      <c r="O660" s="7"/>
      <c r="P660" s="7"/>
      <c r="Q660" s="7"/>
      <c r="R660" s="7"/>
    </row>
    <row r="661" spans="12:18" x14ac:dyDescent="0.2">
      <c r="L661" s="6"/>
      <c r="M661" s="7"/>
      <c r="N661" s="7"/>
      <c r="O661" s="7"/>
      <c r="P661" s="7"/>
      <c r="Q661" s="7"/>
      <c r="R661" s="7"/>
    </row>
    <row r="662" spans="12:18" x14ac:dyDescent="0.2">
      <c r="L662" s="6"/>
      <c r="M662" s="7"/>
      <c r="N662" s="7"/>
      <c r="O662" s="7"/>
      <c r="P662" s="7"/>
      <c r="Q662" s="7"/>
      <c r="R662" s="7"/>
    </row>
    <row r="663" spans="12:18" x14ac:dyDescent="0.2">
      <c r="L663" s="6"/>
      <c r="M663" s="7"/>
      <c r="N663" s="7"/>
      <c r="O663" s="7"/>
      <c r="P663" s="7"/>
      <c r="Q663" s="7"/>
      <c r="R663" s="7"/>
    </row>
    <row r="664" spans="12:18" x14ac:dyDescent="0.2">
      <c r="L664" s="6"/>
      <c r="M664" s="7"/>
      <c r="N664" s="7"/>
      <c r="O664" s="7"/>
      <c r="P664" s="7"/>
      <c r="Q664" s="7"/>
      <c r="R664" s="7"/>
    </row>
    <row r="665" spans="12:18" x14ac:dyDescent="0.2">
      <c r="L665" s="6"/>
      <c r="M665" s="7"/>
      <c r="N665" s="7"/>
      <c r="O665" s="7"/>
      <c r="P665" s="7"/>
      <c r="Q665" s="7"/>
      <c r="R665" s="7"/>
    </row>
    <row r="666" spans="12:18" x14ac:dyDescent="0.2">
      <c r="L666" s="6"/>
      <c r="M666" s="7"/>
      <c r="N666" s="7"/>
      <c r="O666" s="7"/>
      <c r="P666" s="7"/>
      <c r="Q666" s="7"/>
      <c r="R666" s="7"/>
    </row>
    <row r="667" spans="12:18" x14ac:dyDescent="0.2">
      <c r="L667" s="6"/>
      <c r="M667" s="7"/>
      <c r="N667" s="7"/>
      <c r="O667" s="7"/>
      <c r="P667" s="7"/>
      <c r="Q667" s="7"/>
      <c r="R667" s="7"/>
    </row>
    <row r="668" spans="12:18" x14ac:dyDescent="0.2">
      <c r="L668" s="6"/>
      <c r="M668" s="7"/>
      <c r="N668" s="7"/>
      <c r="O668" s="7"/>
      <c r="P668" s="7"/>
      <c r="Q668" s="7"/>
      <c r="R668" s="7"/>
    </row>
    <row r="669" spans="12:18" x14ac:dyDescent="0.2">
      <c r="L669" s="6"/>
      <c r="M669" s="7"/>
      <c r="N669" s="7"/>
      <c r="O669" s="7"/>
      <c r="P669" s="7"/>
      <c r="Q669" s="7"/>
      <c r="R669" s="7"/>
    </row>
    <row r="670" spans="12:18" x14ac:dyDescent="0.2">
      <c r="L670" s="6"/>
      <c r="M670" s="7"/>
      <c r="N670" s="7"/>
      <c r="O670" s="7"/>
      <c r="P670" s="7"/>
      <c r="Q670" s="7"/>
      <c r="R670" s="7"/>
    </row>
    <row r="671" spans="12:18" x14ac:dyDescent="0.2">
      <c r="L671" s="6"/>
      <c r="M671" s="7"/>
      <c r="N671" s="7"/>
      <c r="O671" s="7"/>
      <c r="P671" s="7"/>
      <c r="Q671" s="7"/>
      <c r="R671" s="7"/>
    </row>
    <row r="672" spans="12:18" x14ac:dyDescent="0.2">
      <c r="L672" s="6"/>
      <c r="M672" s="7"/>
      <c r="N672" s="7"/>
      <c r="O672" s="7"/>
      <c r="P672" s="7"/>
      <c r="Q672" s="7"/>
      <c r="R672" s="7"/>
    </row>
    <row r="673" spans="12:18" x14ac:dyDescent="0.2">
      <c r="L673" s="6"/>
      <c r="M673" s="7"/>
      <c r="N673" s="7"/>
      <c r="O673" s="7"/>
      <c r="P673" s="7"/>
      <c r="Q673" s="7"/>
      <c r="R673" s="7"/>
    </row>
    <row r="674" spans="12:18" x14ac:dyDescent="0.2">
      <c r="L674" s="6"/>
      <c r="M674" s="7"/>
      <c r="N674" s="7"/>
      <c r="O674" s="7"/>
      <c r="P674" s="7"/>
      <c r="Q674" s="7"/>
      <c r="R674" s="7"/>
    </row>
    <row r="675" spans="12:18" x14ac:dyDescent="0.2">
      <c r="L675" s="6"/>
      <c r="M675" s="7"/>
      <c r="N675" s="7"/>
      <c r="O675" s="7"/>
      <c r="P675" s="7"/>
      <c r="Q675" s="7"/>
      <c r="R675" s="7"/>
    </row>
    <row r="676" spans="12:18" x14ac:dyDescent="0.2">
      <c r="L676" s="6"/>
      <c r="M676" s="7"/>
      <c r="N676" s="7"/>
      <c r="O676" s="7"/>
      <c r="P676" s="7"/>
      <c r="Q676" s="7"/>
      <c r="R676" s="7"/>
    </row>
    <row r="677" spans="12:18" x14ac:dyDescent="0.2">
      <c r="L677" s="6"/>
      <c r="M677" s="7"/>
      <c r="N677" s="7"/>
      <c r="O677" s="7"/>
      <c r="P677" s="7"/>
      <c r="Q677" s="7"/>
      <c r="R677" s="7"/>
    </row>
    <row r="678" spans="12:18" x14ac:dyDescent="0.2">
      <c r="L678" s="6"/>
      <c r="M678" s="7"/>
      <c r="N678" s="7"/>
      <c r="O678" s="7"/>
      <c r="P678" s="7"/>
      <c r="Q678" s="7"/>
      <c r="R678" s="7"/>
    </row>
    <row r="679" spans="12:18" x14ac:dyDescent="0.2">
      <c r="L679" s="6"/>
      <c r="M679" s="7"/>
      <c r="N679" s="7"/>
      <c r="O679" s="7"/>
      <c r="P679" s="7"/>
      <c r="Q679" s="7"/>
      <c r="R679" s="7"/>
    </row>
    <row r="680" spans="12:18" x14ac:dyDescent="0.2">
      <c r="L680" s="6"/>
      <c r="M680" s="7"/>
      <c r="N680" s="7"/>
      <c r="O680" s="7"/>
      <c r="P680" s="7"/>
      <c r="Q680" s="7"/>
      <c r="R680" s="7"/>
    </row>
    <row r="681" spans="12:18" x14ac:dyDescent="0.2">
      <c r="L681" s="6"/>
      <c r="M681" s="7"/>
      <c r="N681" s="7"/>
      <c r="O681" s="7"/>
      <c r="P681" s="7"/>
      <c r="Q681" s="7"/>
      <c r="R681" s="7"/>
    </row>
    <row r="682" spans="12:18" x14ac:dyDescent="0.2">
      <c r="L682" s="6"/>
      <c r="M682" s="7"/>
      <c r="N682" s="7"/>
      <c r="O682" s="7"/>
      <c r="P682" s="7"/>
      <c r="Q682" s="7"/>
      <c r="R682" s="7"/>
    </row>
    <row r="683" spans="12:18" x14ac:dyDescent="0.2">
      <c r="L683" s="6"/>
      <c r="M683" s="7"/>
      <c r="N683" s="7"/>
      <c r="O683" s="7"/>
      <c r="P683" s="7"/>
      <c r="Q683" s="7"/>
      <c r="R683" s="7"/>
    </row>
    <row r="684" spans="12:18" x14ac:dyDescent="0.2">
      <c r="L684" s="6"/>
      <c r="M684" s="7"/>
      <c r="N684" s="7"/>
      <c r="O684" s="7"/>
      <c r="P684" s="7"/>
      <c r="Q684" s="7"/>
      <c r="R684" s="7"/>
    </row>
    <row r="685" spans="12:18" x14ac:dyDescent="0.2">
      <c r="L685" s="6"/>
      <c r="M685" s="7"/>
      <c r="N685" s="7"/>
      <c r="O685" s="7"/>
      <c r="P685" s="7"/>
      <c r="Q685" s="7"/>
      <c r="R685" s="7"/>
    </row>
    <row r="686" spans="12:18" x14ac:dyDescent="0.2">
      <c r="L686" s="6"/>
      <c r="M686" s="7"/>
      <c r="N686" s="7"/>
      <c r="O686" s="7"/>
      <c r="P686" s="7"/>
      <c r="Q686" s="7"/>
      <c r="R686" s="7"/>
    </row>
    <row r="687" spans="12:18" x14ac:dyDescent="0.2">
      <c r="L687" s="6"/>
      <c r="M687" s="7"/>
      <c r="N687" s="7"/>
      <c r="O687" s="7"/>
      <c r="P687" s="7"/>
      <c r="Q687" s="7"/>
      <c r="R687" s="7"/>
    </row>
    <row r="688" spans="12:18" x14ac:dyDescent="0.2">
      <c r="L688" s="6"/>
      <c r="M688" s="7"/>
      <c r="N688" s="7"/>
      <c r="O688" s="7"/>
      <c r="P688" s="7"/>
      <c r="Q688" s="7"/>
      <c r="R688" s="7"/>
    </row>
    <row r="689" spans="12:18" x14ac:dyDescent="0.2">
      <c r="L689" s="6"/>
      <c r="M689" s="7"/>
      <c r="N689" s="7"/>
      <c r="O689" s="7"/>
      <c r="P689" s="7"/>
      <c r="Q689" s="7"/>
      <c r="R689" s="7"/>
    </row>
    <row r="690" spans="12:18" x14ac:dyDescent="0.2">
      <c r="L690" s="6"/>
      <c r="M690" s="7"/>
      <c r="N690" s="7"/>
      <c r="O690" s="7"/>
      <c r="P690" s="7"/>
      <c r="Q690" s="7"/>
      <c r="R690" s="7"/>
    </row>
    <row r="691" spans="12:18" x14ac:dyDescent="0.2">
      <c r="L691" s="6"/>
      <c r="M691" s="7"/>
      <c r="N691" s="7"/>
      <c r="O691" s="7"/>
      <c r="P691" s="7"/>
      <c r="Q691" s="7"/>
      <c r="R691" s="7"/>
    </row>
    <row r="692" spans="12:18" x14ac:dyDescent="0.2">
      <c r="L692" s="6"/>
      <c r="M692" s="7"/>
      <c r="N692" s="7"/>
      <c r="O692" s="7"/>
      <c r="P692" s="7"/>
      <c r="Q692" s="7"/>
      <c r="R692" s="7"/>
    </row>
    <row r="693" spans="12:18" x14ac:dyDescent="0.2">
      <c r="L693" s="6"/>
      <c r="M693" s="7"/>
      <c r="N693" s="7"/>
      <c r="O693" s="7"/>
      <c r="P693" s="7"/>
      <c r="Q693" s="7"/>
      <c r="R693" s="7"/>
    </row>
    <row r="694" spans="12:18" x14ac:dyDescent="0.2">
      <c r="L694" s="6"/>
      <c r="M694" s="7"/>
      <c r="N694" s="7"/>
      <c r="O694" s="7"/>
      <c r="P694" s="7"/>
      <c r="Q694" s="7"/>
      <c r="R694" s="7"/>
    </row>
    <row r="695" spans="12:18" x14ac:dyDescent="0.2">
      <c r="L695" s="6"/>
      <c r="M695" s="7"/>
      <c r="N695" s="7"/>
      <c r="O695" s="7"/>
      <c r="P695" s="7"/>
      <c r="Q695" s="7"/>
      <c r="R695" s="7"/>
    </row>
    <row r="696" spans="12:18" x14ac:dyDescent="0.2">
      <c r="L696" s="6"/>
      <c r="M696" s="7"/>
      <c r="N696" s="7"/>
      <c r="O696" s="7"/>
      <c r="P696" s="7"/>
      <c r="Q696" s="7"/>
      <c r="R696" s="7"/>
    </row>
    <row r="697" spans="12:18" x14ac:dyDescent="0.2">
      <c r="L697" s="6"/>
      <c r="M697" s="7"/>
      <c r="N697" s="7"/>
      <c r="O697" s="7"/>
      <c r="P697" s="7"/>
      <c r="Q697" s="7"/>
      <c r="R697" s="7"/>
    </row>
    <row r="698" spans="12:18" x14ac:dyDescent="0.2">
      <c r="L698" s="6"/>
      <c r="M698" s="7"/>
      <c r="N698" s="7"/>
      <c r="O698" s="7"/>
      <c r="P698" s="7"/>
      <c r="Q698" s="7"/>
      <c r="R698" s="7"/>
    </row>
    <row r="699" spans="12:18" x14ac:dyDescent="0.2">
      <c r="L699" s="6"/>
      <c r="M699" s="7"/>
      <c r="N699" s="7"/>
      <c r="O699" s="7"/>
      <c r="P699" s="7"/>
      <c r="Q699" s="7"/>
      <c r="R699" s="7"/>
    </row>
    <row r="700" spans="12:18" x14ac:dyDescent="0.2">
      <c r="L700" s="6"/>
      <c r="M700" s="7"/>
      <c r="N700" s="7"/>
      <c r="O700" s="7"/>
      <c r="P700" s="7"/>
      <c r="Q700" s="7"/>
      <c r="R700" s="7"/>
    </row>
    <row r="701" spans="12:18" x14ac:dyDescent="0.2">
      <c r="L701" s="6"/>
      <c r="M701" s="7"/>
      <c r="N701" s="7"/>
      <c r="O701" s="7"/>
      <c r="P701" s="7"/>
      <c r="Q701" s="7"/>
      <c r="R701" s="7"/>
    </row>
    <row r="702" spans="12:18" x14ac:dyDescent="0.2">
      <c r="L702" s="6"/>
      <c r="M702" s="7"/>
      <c r="N702" s="7"/>
      <c r="O702" s="7"/>
      <c r="P702" s="7"/>
      <c r="Q702" s="7"/>
      <c r="R702" s="7"/>
    </row>
    <row r="703" spans="12:18" x14ac:dyDescent="0.2">
      <c r="L703" s="6"/>
      <c r="M703" s="7"/>
      <c r="N703" s="7"/>
      <c r="O703" s="7"/>
      <c r="P703" s="7"/>
      <c r="Q703" s="7"/>
      <c r="R703" s="7"/>
    </row>
    <row r="704" spans="12:18" x14ac:dyDescent="0.2">
      <c r="L704" s="6"/>
      <c r="M704" s="7"/>
      <c r="N704" s="7"/>
      <c r="O704" s="7"/>
      <c r="P704" s="7"/>
      <c r="Q704" s="7"/>
      <c r="R704" s="7"/>
    </row>
    <row r="705" spans="12:18" x14ac:dyDescent="0.2">
      <c r="L705" s="6"/>
      <c r="M705" s="7"/>
      <c r="N705" s="7"/>
      <c r="O705" s="7"/>
      <c r="P705" s="7"/>
      <c r="Q705" s="7"/>
      <c r="R705" s="7"/>
    </row>
    <row r="706" spans="12:18" x14ac:dyDescent="0.2">
      <c r="L706" s="6"/>
      <c r="M706" s="7"/>
      <c r="N706" s="7"/>
      <c r="O706" s="7"/>
      <c r="P706" s="7"/>
      <c r="Q706" s="7"/>
      <c r="R706" s="7"/>
    </row>
    <row r="707" spans="12:18" x14ac:dyDescent="0.2">
      <c r="L707" s="6"/>
      <c r="M707" s="7"/>
      <c r="N707" s="7"/>
      <c r="O707" s="7"/>
      <c r="P707" s="7"/>
      <c r="Q707" s="7"/>
      <c r="R707" s="7"/>
    </row>
    <row r="708" spans="12:18" x14ac:dyDescent="0.2">
      <c r="L708" s="6"/>
      <c r="M708" s="7"/>
      <c r="N708" s="7"/>
      <c r="O708" s="7"/>
      <c r="P708" s="7"/>
      <c r="Q708" s="7"/>
      <c r="R708" s="7"/>
    </row>
    <row r="709" spans="12:18" x14ac:dyDescent="0.2">
      <c r="L709" s="6"/>
      <c r="M709" s="7"/>
      <c r="N709" s="7"/>
      <c r="O709" s="7"/>
      <c r="P709" s="7"/>
      <c r="Q709" s="7"/>
      <c r="R709" s="7"/>
    </row>
    <row r="710" spans="12:18" x14ac:dyDescent="0.2">
      <c r="L710" s="6"/>
      <c r="M710" s="7"/>
      <c r="N710" s="7"/>
      <c r="O710" s="7"/>
      <c r="P710" s="7"/>
      <c r="Q710" s="7"/>
      <c r="R710" s="7"/>
    </row>
    <row r="711" spans="12:18" x14ac:dyDescent="0.2">
      <c r="L711" s="6"/>
      <c r="M711" s="7"/>
      <c r="N711" s="7"/>
      <c r="O711" s="7"/>
      <c r="P711" s="7"/>
      <c r="Q711" s="7"/>
      <c r="R711" s="7"/>
    </row>
    <row r="712" spans="12:18" x14ac:dyDescent="0.2">
      <c r="L712" s="6"/>
      <c r="M712" s="7"/>
      <c r="N712" s="7"/>
      <c r="O712" s="7"/>
      <c r="P712" s="7"/>
      <c r="Q712" s="7"/>
      <c r="R712" s="7"/>
    </row>
    <row r="713" spans="12:18" x14ac:dyDescent="0.2">
      <c r="L713" s="6"/>
      <c r="M713" s="7"/>
      <c r="N713" s="7"/>
      <c r="O713" s="7"/>
      <c r="P713" s="7"/>
      <c r="Q713" s="7"/>
      <c r="R713" s="7"/>
    </row>
    <row r="714" spans="12:18" x14ac:dyDescent="0.2">
      <c r="L714" s="6"/>
      <c r="M714" s="7"/>
      <c r="N714" s="7"/>
      <c r="O714" s="7"/>
      <c r="P714" s="7"/>
      <c r="Q714" s="7"/>
      <c r="R714" s="7"/>
    </row>
    <row r="715" spans="12:18" x14ac:dyDescent="0.2">
      <c r="L715" s="6"/>
      <c r="M715" s="7"/>
      <c r="N715" s="7"/>
      <c r="O715" s="7"/>
      <c r="P715" s="7"/>
      <c r="Q715" s="7"/>
      <c r="R715" s="7"/>
    </row>
    <row r="716" spans="12:18" x14ac:dyDescent="0.2">
      <c r="L716" s="6"/>
      <c r="M716" s="7"/>
      <c r="N716" s="7"/>
      <c r="O716" s="7"/>
      <c r="P716" s="7"/>
      <c r="Q716" s="7"/>
      <c r="R716" s="7"/>
    </row>
    <row r="717" spans="12:18" x14ac:dyDescent="0.2">
      <c r="L717" s="6"/>
      <c r="M717" s="7"/>
      <c r="N717" s="7"/>
      <c r="O717" s="7"/>
      <c r="P717" s="7"/>
      <c r="Q717" s="7"/>
      <c r="R717" s="7"/>
    </row>
    <row r="718" spans="12:18" x14ac:dyDescent="0.2">
      <c r="L718" s="6"/>
      <c r="M718" s="7"/>
      <c r="N718" s="7"/>
      <c r="O718" s="7"/>
      <c r="P718" s="7"/>
      <c r="Q718" s="7"/>
      <c r="R718" s="7"/>
    </row>
    <row r="719" spans="12:18" x14ac:dyDescent="0.2">
      <c r="L719" s="6"/>
      <c r="M719" s="7"/>
      <c r="N719" s="7"/>
      <c r="O719" s="7"/>
      <c r="P719" s="7"/>
      <c r="Q719" s="7"/>
      <c r="R719" s="7"/>
    </row>
    <row r="720" spans="12:18" x14ac:dyDescent="0.2">
      <c r="L720" s="6"/>
      <c r="M720" s="7"/>
      <c r="N720" s="7"/>
      <c r="O720" s="7"/>
      <c r="P720" s="7"/>
      <c r="Q720" s="7"/>
      <c r="R720" s="7"/>
    </row>
    <row r="721" spans="12:18" x14ac:dyDescent="0.2">
      <c r="L721" s="6"/>
      <c r="M721" s="7"/>
      <c r="N721" s="7"/>
      <c r="O721" s="7"/>
      <c r="P721" s="7"/>
      <c r="Q721" s="7"/>
      <c r="R721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A630-15BD-1141-91E3-483EECB4D803}">
  <dimension ref="A2:L34"/>
  <sheetViews>
    <sheetView workbookViewId="0">
      <selection activeCell="G4" sqref="G4"/>
    </sheetView>
  </sheetViews>
  <sheetFormatPr baseColWidth="10" defaultRowHeight="16" x14ac:dyDescent="0.2"/>
  <cols>
    <col min="1" max="1" width="18" customWidth="1"/>
    <col min="5" max="5" width="18" bestFit="1" customWidth="1"/>
    <col min="10" max="10" width="19.1640625" bestFit="1" customWidth="1"/>
    <col min="11" max="11" width="14" bestFit="1" customWidth="1"/>
  </cols>
  <sheetData>
    <row r="2" spans="1:12" x14ac:dyDescent="0.2">
      <c r="J2" t="s">
        <v>41</v>
      </c>
    </row>
    <row r="3" spans="1:12" x14ac:dyDescent="0.2">
      <c r="A3" t="s">
        <v>19</v>
      </c>
      <c r="B3" s="5">
        <v>28000</v>
      </c>
      <c r="C3" t="s">
        <v>30</v>
      </c>
      <c r="D3" t="s">
        <v>267</v>
      </c>
      <c r="F3" t="s">
        <v>21</v>
      </c>
      <c r="G3" t="s">
        <v>22</v>
      </c>
      <c r="H3" t="s">
        <v>34</v>
      </c>
      <c r="I3" t="s">
        <v>31</v>
      </c>
      <c r="J3" t="s">
        <v>42</v>
      </c>
      <c r="K3" t="s">
        <v>57</v>
      </c>
      <c r="L3" t="s">
        <v>58</v>
      </c>
    </row>
    <row r="4" spans="1:12" x14ac:dyDescent="0.2">
      <c r="A4" t="s">
        <v>20</v>
      </c>
      <c r="B4">
        <f>SUM(C4:D4)</f>
        <v>55500</v>
      </c>
      <c r="C4">
        <v>500</v>
      </c>
      <c r="D4">
        <v>55000</v>
      </c>
      <c r="F4">
        <v>72999</v>
      </c>
      <c r="G4" s="5">
        <f>2378.3*8</f>
        <v>19026.400000000001</v>
      </c>
      <c r="H4" s="5">
        <f>1720*31</f>
        <v>53320</v>
      </c>
      <c r="I4" s="5">
        <v>0.1414</v>
      </c>
      <c r="J4">
        <f>H4*0.062</f>
        <v>3305.84</v>
      </c>
      <c r="K4">
        <f>0.0145*H4</f>
        <v>773.14</v>
      </c>
      <c r="L4">
        <f>I4*H4</f>
        <v>7539.4480000000003</v>
      </c>
    </row>
    <row r="5" spans="1:12" x14ac:dyDescent="0.2">
      <c r="A5" t="s">
        <v>24</v>
      </c>
      <c r="B5">
        <f>B4-B3</f>
        <v>27500</v>
      </c>
      <c r="E5" t="s">
        <v>53</v>
      </c>
    </row>
    <row r="6" spans="1:12" x14ac:dyDescent="0.2">
      <c r="A6" t="s">
        <v>29</v>
      </c>
      <c r="B6">
        <f>B3*C6/12</f>
        <v>14000</v>
      </c>
      <c r="C6" s="5">
        <v>6</v>
      </c>
      <c r="D6" t="s">
        <v>43</v>
      </c>
      <c r="F6">
        <f>F4-17000</f>
        <v>55999</v>
      </c>
      <c r="G6" t="s">
        <v>36</v>
      </c>
      <c r="K6" t="s">
        <v>54</v>
      </c>
    </row>
    <row r="7" spans="1:12" x14ac:dyDescent="0.2">
      <c r="A7" t="s">
        <v>23</v>
      </c>
      <c r="B7">
        <f>B5-B6</f>
        <v>13500</v>
      </c>
      <c r="F7">
        <f>0.6*F6</f>
        <v>33599.4</v>
      </c>
      <c r="G7" t="s">
        <v>37</v>
      </c>
      <c r="J7" t="s">
        <v>56</v>
      </c>
      <c r="K7">
        <f>1363.62</f>
        <v>1363.62</v>
      </c>
    </row>
    <row r="8" spans="1:12" x14ac:dyDescent="0.2">
      <c r="J8" t="s">
        <v>55</v>
      </c>
      <c r="K8">
        <f>H4/52-H4*I4/52-J4/52-K4/52</f>
        <v>801.95330769230782</v>
      </c>
    </row>
    <row r="10" spans="1:12" x14ac:dyDescent="0.2">
      <c r="A10" t="s">
        <v>25</v>
      </c>
      <c r="B10">
        <f>SUM(B6:B7)</f>
        <v>27500</v>
      </c>
    </row>
    <row r="12" spans="1:12" x14ac:dyDescent="0.2">
      <c r="L12" t="s">
        <v>83</v>
      </c>
    </row>
    <row r="13" spans="1:12" x14ac:dyDescent="0.2">
      <c r="A13" t="s">
        <v>62</v>
      </c>
      <c r="E13" t="s">
        <v>26</v>
      </c>
      <c r="F13" t="s">
        <v>61</v>
      </c>
      <c r="H13" t="s">
        <v>45</v>
      </c>
      <c r="J13" t="s">
        <v>33</v>
      </c>
      <c r="L13" t="s">
        <v>82</v>
      </c>
    </row>
    <row r="14" spans="1:12" x14ac:dyDescent="0.2">
      <c r="A14" t="s">
        <v>32</v>
      </c>
      <c r="B14">
        <f>G14/D4</f>
        <v>0.13272545454545456</v>
      </c>
      <c r="E14" t="s">
        <v>32</v>
      </c>
      <c r="F14">
        <v>0.1</v>
      </c>
      <c r="G14">
        <f>0.1*F4</f>
        <v>7299.9000000000005</v>
      </c>
      <c r="H14">
        <f>G14/12</f>
        <v>608.32500000000005</v>
      </c>
      <c r="J14">
        <f>B7-G14</f>
        <v>6200.0999999999995</v>
      </c>
      <c r="L14" t="s">
        <v>79</v>
      </c>
    </row>
    <row r="15" spans="1:12" x14ac:dyDescent="0.2">
      <c r="A15" t="s">
        <v>63</v>
      </c>
      <c r="B15">
        <f>G16/D4</f>
        <v>0.22320836363636362</v>
      </c>
      <c r="E15" t="s">
        <v>59</v>
      </c>
      <c r="G15">
        <v>577.94000000000005</v>
      </c>
      <c r="H15">
        <f>G15/12</f>
        <v>48.161666666666669</v>
      </c>
      <c r="L15" t="s">
        <v>80</v>
      </c>
    </row>
    <row r="16" spans="1:12" x14ac:dyDescent="0.2">
      <c r="A16" t="s">
        <v>64</v>
      </c>
      <c r="B16">
        <f>G17/D4</f>
        <v>5.2727272727272727E-2</v>
      </c>
      <c r="C16">
        <f>SUM(B15:B16)</f>
        <v>0.27593563636363633</v>
      </c>
      <c r="E16" t="s">
        <v>27</v>
      </c>
      <c r="F16">
        <f>G16/B7</f>
        <v>0.90936740740740729</v>
      </c>
      <c r="G16">
        <v>12276.46</v>
      </c>
      <c r="H16">
        <f>G16/12</f>
        <v>1023.0383333333333</v>
      </c>
      <c r="L16" t="s">
        <v>81</v>
      </c>
    </row>
    <row r="17" spans="1:12" x14ac:dyDescent="0.2">
      <c r="A17" t="s">
        <v>65</v>
      </c>
      <c r="B17">
        <f>G18/D4</f>
        <v>-0.17371454545454545</v>
      </c>
      <c r="E17" t="s">
        <v>28</v>
      </c>
      <c r="F17">
        <f>G17/B7</f>
        <v>0.21481481481481482</v>
      </c>
      <c r="G17">
        <v>2900</v>
      </c>
      <c r="H17">
        <f>G17/12</f>
        <v>241.66666666666666</v>
      </c>
      <c r="L17" t="s">
        <v>97</v>
      </c>
    </row>
    <row r="18" spans="1:12" x14ac:dyDescent="0.2">
      <c r="A18" t="s">
        <v>66</v>
      </c>
      <c r="B18">
        <f>B3/D4</f>
        <v>0.50909090909090904</v>
      </c>
      <c r="E18" t="s">
        <v>35</v>
      </c>
      <c r="F18">
        <f>G18/B7</f>
        <v>-0.70772592592592587</v>
      </c>
      <c r="G18">
        <f>J14-SUM(G15:G17)</f>
        <v>-9554.2999999999993</v>
      </c>
      <c r="H18">
        <f>G18/12</f>
        <v>-796.19166666666661</v>
      </c>
    </row>
    <row r="19" spans="1:12" x14ac:dyDescent="0.2">
      <c r="A19" t="s">
        <v>67</v>
      </c>
      <c r="B19">
        <f>B6/D4</f>
        <v>0.25454545454545452</v>
      </c>
      <c r="F19">
        <f>SUM(F14:F18)</f>
        <v>0.51645629629629619</v>
      </c>
    </row>
    <row r="20" spans="1:12" x14ac:dyDescent="0.2">
      <c r="B20">
        <f>SUM(B14:B19)</f>
        <v>0.99858290909090897</v>
      </c>
    </row>
    <row r="21" spans="1:12" x14ac:dyDescent="0.2">
      <c r="E21" t="s">
        <v>39</v>
      </c>
      <c r="F21">
        <f>G16/12</f>
        <v>1023.0383333333333</v>
      </c>
    </row>
    <row r="22" spans="1:12" x14ac:dyDescent="0.2">
      <c r="A22" t="s">
        <v>38</v>
      </c>
      <c r="B22">
        <f>B6/12</f>
        <v>1166.6666666666667</v>
      </c>
      <c r="E22" t="s">
        <v>40</v>
      </c>
      <c r="F22">
        <f>G17/12</f>
        <v>241.66666666666666</v>
      </c>
    </row>
    <row r="23" spans="1:12" x14ac:dyDescent="0.2">
      <c r="A23" t="s">
        <v>44</v>
      </c>
      <c r="B23">
        <f>B7/12</f>
        <v>1125</v>
      </c>
    </row>
    <row r="25" spans="1:12" x14ac:dyDescent="0.2">
      <c r="J25" s="15" t="s">
        <v>73</v>
      </c>
      <c r="K25" s="15"/>
      <c r="L25" s="15"/>
    </row>
    <row r="26" spans="1:12" x14ac:dyDescent="0.2">
      <c r="C26" t="s">
        <v>68</v>
      </c>
      <c r="J26" s="15">
        <f>1363.62*B17</f>
        <v>-236.88062847272727</v>
      </c>
      <c r="K26" s="15"/>
      <c r="L26" s="15"/>
    </row>
    <row r="27" spans="1:12" x14ac:dyDescent="0.2">
      <c r="A27" t="s">
        <v>72</v>
      </c>
      <c r="B27" t="s">
        <v>71</v>
      </c>
      <c r="C27" t="s">
        <v>69</v>
      </c>
      <c r="J27" s="15"/>
      <c r="K27" s="15"/>
      <c r="L27" s="15"/>
    </row>
    <row r="28" spans="1:12" x14ac:dyDescent="0.2">
      <c r="A28" s="14">
        <v>1363.72</v>
      </c>
      <c r="B28">
        <v>1000</v>
      </c>
      <c r="C28">
        <f>A28-B28</f>
        <v>363.72</v>
      </c>
      <c r="J28" s="15"/>
      <c r="K28" s="15"/>
      <c r="L28" s="15"/>
    </row>
    <row r="29" spans="1:12" x14ac:dyDescent="0.2">
      <c r="J29" s="15" t="s">
        <v>74</v>
      </c>
      <c r="K29" s="15">
        <v>213.72</v>
      </c>
      <c r="L29" s="15"/>
    </row>
    <row r="30" spans="1:12" x14ac:dyDescent="0.2">
      <c r="C30" t="s">
        <v>67</v>
      </c>
      <c r="D30">
        <f>C28*B19</f>
        <v>92.583272727272728</v>
      </c>
      <c r="J30" s="15" t="s">
        <v>74</v>
      </c>
      <c r="K30" s="15">
        <v>77.03</v>
      </c>
      <c r="L30" s="15"/>
    </row>
    <row r="31" spans="1:12" x14ac:dyDescent="0.2">
      <c r="C31" t="s">
        <v>23</v>
      </c>
      <c r="D31">
        <f>(C28)*(B16+B15)</f>
        <v>100.36330965818182</v>
      </c>
      <c r="F31" t="s">
        <v>70</v>
      </c>
      <c r="G31">
        <f>C28*B15</f>
        <v>81.185346021818177</v>
      </c>
      <c r="J31" s="15" t="s">
        <v>75</v>
      </c>
      <c r="K31" s="15">
        <f>SUM(K29:K30)</f>
        <v>290.75</v>
      </c>
      <c r="L31" s="15"/>
    </row>
    <row r="32" spans="1:12" x14ac:dyDescent="0.2">
      <c r="F32" t="s">
        <v>64</v>
      </c>
      <c r="G32">
        <f>B16*C28</f>
        <v>19.177963636363639</v>
      </c>
      <c r="J32" s="15"/>
      <c r="K32" s="15"/>
      <c r="L32" s="15"/>
    </row>
    <row r="33" spans="10:12" x14ac:dyDescent="0.2">
      <c r="J33" s="15" t="s">
        <v>76</v>
      </c>
      <c r="K33" s="15">
        <v>577.94000000000005</v>
      </c>
      <c r="L33" s="15" t="s">
        <v>78</v>
      </c>
    </row>
    <row r="34" spans="10:12" x14ac:dyDescent="0.2">
      <c r="J34" s="15" t="s">
        <v>77</v>
      </c>
      <c r="K34" s="15">
        <f>K33-K31</f>
        <v>287.19000000000005</v>
      </c>
      <c r="L34" s="15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0 e 1 6 7 1 - 0 4 a 8 - 4 c 8 8 - b 9 c b - 2 9 1 a 0 d 1 6 a c 4 f "   x m l n s = " h t t p : / / s c h e m a s . m i c r o s o f t . c o m / D a t a M a s h u p " > A A A A A P U E A A B Q S w M E F A A A C A g A s 5 x o W v n A T h O l A A A A 9 g A A A B I A A A B D b 2 5 m a W c v U G F j a 2 F n Z S 5 4 b W y F j 0 s O g j A Y h K 9 C u q c P N M G Q n 7 J w K 4 k J 0 b h t S o V G K I Y W y 9 1 c e C S v I E Z R d y 5 n 5 p t k 5 n 6 9 Q T a 2 T X B R v d W d S R H D F A X K y K 7 U p k r R 4 I 7 h C m U c t k K e R K W C C T Y 2 G a 1 O U e 3 c O S H E e 4 / 9 A n d 9 R S J K G T n k m 0 L W q h W h N t Y J I x X 6 t M r / L c R h / x r D I 8 y W F L M 4 x h T I b E K u z R e I p r 3 P 9 M e E 9 d C 4 o V d c m X B X A J k l k P c H / g B Q S w M E F A A A C A g A s 5 x o W s r + x g F C A g A A O w s A A B M A A A B G b 3 J t d W x h c y 9 T Z W N 0 a W 9 u M S 5 t 7 V V N b x o x E L 0 j 5 T 9 Y m 8 s i b S H Q h h y q H M g S 1 E N V p V p 6 q q L K 7 A 6 L W 6 + 9 8 g d h R f n v H T C b D 9 h t C C 2 R K v V k e c a e e T P v 2 a M h N k w K E r m 1 8 / 6 k c d L Q U 6 o g I V c 2 S c G Q S 8 L B N A i J p F U x 4 D b U s 9 Z A x j Y D Y f w h 4 9 A K p T C 4 0 b 7 X / q J B 6 f b 3 c a E E t A d K 5 m M 5 b 0 P M W a 7 h z Z 1 U P 3 R O Y 2 h P m K A C V 5 e j F e u Z 1 w z I 1 w F w l j E D C t N 4 g R e Q U H K b C Y 3 b i 4 B 8 t t J A Z A q + Q v G w a X 2 S A m 6 b A W I 8 9 W 6 U z N C R k C n Q B K F 4 e H R E x 3 h q 4 / n g 7 L 4 r B 3 N u 7 H 3 O o 5 h y q l b J j L L 3 E c M p F S k G j N d Q i C l y e A g 6 U l T o i V S Z A z p C p / Y r U A R k s f D 6 s b G U R z m I h I k 0 p A Z S q Y o O O l d B i Y G 5 W e J B j 9 B M W m F K u 7 D Z G J T z I E p 5 B 0 k Z g 5 R B u n V B v n W q w i R s M g E F y E C l l z J e b D L 1 a 6 E k t N D E S J L K J 7 m X z Q Y T t Y 1 7 r K + Q 6 u k Q k x x X Y d K a 3 J p u t c R + H i K x l w u i 1 B p q w J n v S U m Q v 3 U 7 n X 2 X R m d / W 0 G A 8 7 y r u X F e Y + / V 2 C 8 O J H E g + e r N 3 I A a 0 O J 6 v t a l s Q r 0 c V m t T b v P V 9 I N y L W I 5 f o B X Z L e + d l Z 5 z n m X T t c K Y / L z x l g h 9 S R f 8 k y y 5 7 F v b a I t 6 T U 3 R L r / m K K b J q C x n 8 z o j M k p 0 J D D t 8 Q v 9 d N x f 7 i I x N I + 8 p 0 h e 1 S x Z 8 2 e x t E 2 f S t R j a X t a I 4 9 X Y K 8 b t N 7 7 g a q Y P 9 O 6 3 0 d h / C v z N H y a b Q l 4 x P X T b p u c s H j M 2 D V e 8 m 1 G t M w f 9 D 8 C 8 O w V 9 Q S w M E F A A A C A g A s 5 x o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z n G h a + c B O E 6 U A A A D 2 A A A A E g A A A A A A A A A A A A A A p I E A A A A A Q 2 9 u Z m l n L 1 B h Y 2 t h Z 2 U u e G 1 s U E s B A h Q D F A A A C A g A s 5 x o W s r + x g F C A g A A O w s A A B M A A A A A A A A A A A A A A K S B 1 Q A A A E Z v c m 1 1 b G F z L 1 N l Y 3 R p b 2 4 x L m 1 Q S w E C F A M U A A A I C A C z n G h a D 8 r p q 6 Q A A A D p A A A A E w A A A A A A A A A A A A A A p I F I A w A A W 0 N v b n R l b n R f V H l w Z X N d L n h t b F B L B Q Y A A A A A A w A D A M I A A A A d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Q Q A A A A A A A E N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1 Z G d l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x M T E y M z I w L T N k M D Y t N D E w N C 0 5 N W M x L T Y y O D Y x Z D N h M z U z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d W R n Z X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O V Q w M z o z N z o z N y 4 2 N T U 3 M z k w W i I g L z 4 8 R W 5 0 c n k g V H l w Z T 0 i R m l s b E N v b H V t b l R 5 c G V z I i B W Y W x 1 Z T 0 i c 0 J n V U d C U V V G Q m c 9 P S I g L z 4 8 R W 5 0 c n k g V H l w Z T 0 i R m l s b E N v b H V t b k 5 h b W V z I i B W Y W x 1 Z T 0 i c 1 s m c X V v d D t B Y 3 R 1 Y W x T c G V u Z G l u Z 0 N h d G V n b 3 J 5 M S Z x d W 9 0 O y w m c X V v d D s g Y W 1 v d W 5 0 J n F 1 b 3 Q 7 L C Z x d W 9 0 O y B B b G x v d 2 V k U 3 B l b m R p b m c g Q 2 F 0 Z W d v c n k y J n F 1 b 3 Q 7 L C Z x d W 9 0 O y B h b W 9 1 b n R f M S Z x d W 9 0 O y w m c X V v d D s g Z G l m Z m V y Z W 5 j Z S Z x d W 9 0 O y w m c X V v d D s g Z G F p b H l B b G x v d 2 V k Q W 1 v d W 5 0 J n F 1 b 3 Q 7 L C Z x d W 9 0 O y B k Y X l z I H R v I G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k Z 2 V 0 L 0 F 1 d G 9 S Z W 1 v d m V k Q 2 9 s d W 1 u c z E u e 0 F j d H V h b F N w Z W 5 k a W 5 n Q 2 F 0 Z W d v c n k x L D B 9 J n F 1 b 3 Q 7 L C Z x d W 9 0 O 1 N l Y 3 R p b 2 4 x L 0 J 1 Z G d l d C 9 B d X R v U m V t b 3 Z l Z E N v b H V t b n M x L n s g Y W 1 v d W 5 0 L D F 9 J n F 1 b 3 Q 7 L C Z x d W 9 0 O 1 N l Y 3 R p b 2 4 x L 0 J 1 Z G d l d C 9 B d X R v U m V t b 3 Z l Z E N v b H V t b n M x L n s g Q W x s b 3 d l Z F N w Z W 5 k a W 5 n I E N h d G V n b 3 J 5 M i w y f S Z x d W 9 0 O y w m c X V v d D t T Z W N 0 a W 9 u M S 9 C d W R n Z X Q v Q X V 0 b 1 J l b W 9 2 Z W R D b 2 x 1 b W 5 z M S 5 7 I G F t b 3 V u d F 8 x L D N 9 J n F 1 b 3 Q 7 L C Z x d W 9 0 O 1 N l Y 3 R p b 2 4 x L 0 J 1 Z G d l d C 9 B d X R v U m V t b 3 Z l Z E N v b H V t b n M x L n s g Z G l m Z m V y Z W 5 j Z S w 0 f S Z x d W 9 0 O y w m c X V v d D t T Z W N 0 a W 9 u M S 9 C d W R n Z X Q v Q X V 0 b 1 J l b W 9 2 Z W R D b 2 x 1 b W 5 z M S 5 7 I G R h a W x 5 Q W x s b 3 d l Z E F t b 3 V u d C w 1 f S Z x d W 9 0 O y w m c X V v d D t T Z W N 0 a W 9 u M S 9 C d W R n Z X Q v Q X V 0 b 1 J l b W 9 2 Z W R D b 2 x 1 b W 5 z M S 5 7 I G R h e X M g d G 8 g Z 2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n V k Z 2 V 0 L 0 F 1 d G 9 S Z W 1 v d m V k Q 2 9 s d W 1 u c z E u e 0 F j d H V h b F N w Z W 5 k a W 5 n Q 2 F 0 Z W d v c n k x L D B 9 J n F 1 b 3 Q 7 L C Z x d W 9 0 O 1 N l Y 3 R p b 2 4 x L 0 J 1 Z G d l d C 9 B d X R v U m V t b 3 Z l Z E N v b H V t b n M x L n s g Y W 1 v d W 5 0 L D F 9 J n F 1 b 3 Q 7 L C Z x d W 9 0 O 1 N l Y 3 R p b 2 4 x L 0 J 1 Z G d l d C 9 B d X R v U m V t b 3 Z l Z E N v b H V t b n M x L n s g Q W x s b 3 d l Z F N w Z W 5 k a W 5 n I E N h d G V n b 3 J 5 M i w y f S Z x d W 9 0 O y w m c X V v d D t T Z W N 0 a W 9 u M S 9 C d W R n Z X Q v Q X V 0 b 1 J l b W 9 2 Z W R D b 2 x 1 b W 5 z M S 5 7 I G F t b 3 V u d F 8 x L D N 9 J n F 1 b 3 Q 7 L C Z x d W 9 0 O 1 N l Y 3 R p b 2 4 x L 0 J 1 Z G d l d C 9 B d X R v U m V t b 3 Z l Z E N v b H V t b n M x L n s g Z G l m Z m V y Z W 5 j Z S w 0 f S Z x d W 9 0 O y w m c X V v d D t T Z W N 0 a W 9 u M S 9 C d W R n Z X Q v Q X V 0 b 1 J l b W 9 2 Z W R D b 2 x 1 b W 5 z M S 5 7 I G R h a W x 5 Q W x s b 3 d l Z E F t b 3 V u d C w 1 f S Z x d W 9 0 O y w m c X V v d D t T Z W N 0 a W 9 u M S 9 C d W R n Z X Q v Q X V 0 b 1 J l b W 9 2 Z W R D b 2 x 1 b W 5 z M S 5 7 I G R h e X M g d G 8 g Z 2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Z G d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s b G F y c 1 B l c k R h e U V 4 c G V u Z G l 0 d X J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h Z T h j Z j Y 4 L W Z l Y z c t N D k y Z S 0 5 N z h l L T M y Y 2 Q 3 Y j R h N T E 4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2 x s Y X J z U G V y R G F 5 R X h w Z W 5 k a X R 1 c m V z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s b G F y c 1 B l c k R h e U V 4 c G V u Z G l 0 d X J l c y 9 B d X R v U m V t b 3 Z l Z E N v b H V t b n M x L n t D b 2 x 1 b W 4 x L D B 9 J n F 1 b 3 Q 7 L C Z x d W 9 0 O 1 N l Y 3 R p b 2 4 x L 0 R v b G x h c n N Q Z X J E Y X l F e H B l b m R p d H V y Z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b 2 x s Y X J z U G V y R G F 5 R X h w Z W 5 k a X R 1 c m V z L 0 F 1 d G 9 S Z W 1 v d m V k Q 2 9 s d W 1 u c z E u e 0 N v b H V t b j E s M H 0 m c X V v d D s s J n F 1 b 3 Q 7 U 2 V j d G l v b j E v R G 9 s b G F y c 1 B l c k R h e U V 4 c G V u Z G l 0 d X J l c y 9 B d X R v U m V t b 3 Z l Z E N v b H V t b n M x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U t M D M t M D l U M D M 6 M z c 6 M z c u N j U 0 N D U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s b G F y c 1 B l c k R h e U V 4 c G V u Z G l 0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V D a G F y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1 M m E z Y j l l L T B i N D k t N D c 1 Y y 0 4 Y z B k L T Q 4 Z D l m M G Y 5 O W E w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a W V D a G F y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V D a G F y d C 9 B d X R v U m V t b 3 Z l Z E N v b H V t b n M x L n t D b 2 x 1 b W 4 x L D B 9 J n F 1 b 3 Q 7 L C Z x d W 9 0 O 1 N l Y 3 R p b 2 4 x L 3 B p Z U N o Y X J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l l Q 2 h h c n Q v Q X V 0 b 1 J l b W 9 2 Z W R D b 2 x 1 b W 5 z M S 5 7 Q 2 9 s d W 1 u M S w w f S Z x d W 9 0 O y w m c X V v d D t T Z W N 0 a W 9 u M S 9 w a W V D a G F y d C 9 B d X R v U m V t b 3 Z l Z E N v b H V t b n M x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V P S I g L z 4 8 R W 5 0 c n k g V H l w Z T 0 i R m l s b E x h c 3 R V c G R h d G V k I i B W Y W x 1 Z T 0 i Z D I w M j U t M D M t M D l U M D M 6 M z c 6 M z c u N j U w O D g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l l Q 2 h h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l Q 2 h h c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d n Z X N 0 Z W R T Y X Z p b m d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k y M z U 5 Z W E t O G N i N S 0 0 M z g 1 L T l i O T k t N W J i M D Q 5 Y T k 1 O G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l U M D M 6 M z c 6 M z Y u N j M 1 M D k x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d n Z X N 0 Z W R T Y X Z p b m d z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3 V n Z 2 V z d G V k U 2 F 2 a W 5 n c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d n Z X N 0 Z W R T Y X Z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Z 2 d l c 3 R l Z F N h d m l u Z 3 M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Q 0 O W E 2 O T U t N 2 F h M y 0 0 Y 2 M z L T g 4 O D c t Y j V k Z j Q w M T d m Y W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1 Z 2 d l c 3 R l Z F N h d m l u Z 3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O V Q w M z o z N z o z O C 4 2 N j M z N D I w W i I g L z 4 8 R W 5 0 c n k g V H l w Z T 0 i R m l s b E N v b H V t b l R 5 c G V z I i B W Y W x 1 Z T 0 i c 0 J n V U d C U V V G I i A v P j x F b n R y e S B U e X B l P S J G a W x s Q 2 9 s d W 1 u T m F t Z X M i I F Z h b H V l P S J z W y Z x d W 9 0 O 0 F j d H V h b C B T Y X Z p b m d z J n F 1 b 3 Q 7 L C Z x d W 9 0 O y B h b W 9 1 b n Q m c X V v d D s s J n F 1 b 3 Q 7 I H N 1 Z 2 d l c 3 R l Z C B T Y X Z p b m d z J n F 1 b 3 Q 7 L C Z x d W 9 0 O y B h b W 9 1 b n R f M S Z x d W 9 0 O y w m c X V v d D s g Z G l m Z m V y Z W 5 j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n Z 2 V z d G V k U 2 F 2 a W 5 n c y A o M i k v Q X V 0 b 1 J l b W 9 2 Z W R D b 2 x 1 b W 5 z M S 5 7 Q W N 0 d W F s I F N h d m l u Z 3 M s M H 0 m c X V v d D s s J n F 1 b 3 Q 7 U 2 V j d G l v b j E v U 3 V n Z 2 V z d G V k U 2 F 2 a W 5 n c y A o M i k v Q X V 0 b 1 J l b W 9 2 Z W R D b 2 x 1 b W 5 z M S 5 7 I G F t b 3 V u d C w x f S Z x d W 9 0 O y w m c X V v d D t T Z W N 0 a W 9 u M S 9 T d W d n Z X N 0 Z W R T Y X Z p b m d z I C g y K S 9 B d X R v U m V t b 3 Z l Z E N v b H V t b n M x L n s g c 3 V n Z 2 V z d G V k I F N h d m l u Z 3 M s M n 0 m c X V v d D s s J n F 1 b 3 Q 7 U 2 V j d G l v b j E v U 3 V n Z 2 V z d G V k U 2 F 2 a W 5 n c y A o M i k v Q X V 0 b 1 J l b W 9 2 Z W R D b 2 x 1 b W 5 z M S 5 7 I G F t b 3 V u d F 8 x L D N 9 J n F 1 b 3 Q 7 L C Z x d W 9 0 O 1 N l Y 3 R p b 2 4 x L 1 N 1 Z 2 d l c 3 R l Z F N h d m l u Z 3 M g K D I p L 0 F 1 d G 9 S Z W 1 v d m V k Q 2 9 s d W 1 u c z E u e y B k a W Z m Z X J l b m N l L D R 9 J n F 1 b 3 Q 7 L C Z x d W 9 0 O 1 N l Y 3 R p b 2 4 x L 1 N 1 Z 2 d l c 3 R l Z F N h d m l u Z 3 M g K D I p L 0 F 1 d G 9 S Z W 1 v d m V k Q 2 9 s d W 1 u c z E u e 0 N v b H V t b j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3 V n Z 2 V z d G V k U 2 F 2 a W 5 n c y A o M i k v Q X V 0 b 1 J l b W 9 2 Z W R D b 2 x 1 b W 5 z M S 5 7 Q W N 0 d W F s I F N h d m l u Z 3 M s M H 0 m c X V v d D s s J n F 1 b 3 Q 7 U 2 V j d G l v b j E v U 3 V n Z 2 V z d G V k U 2 F 2 a W 5 n c y A o M i k v Q X V 0 b 1 J l b W 9 2 Z W R D b 2 x 1 b W 5 z M S 5 7 I G F t b 3 V u d C w x f S Z x d W 9 0 O y w m c X V v d D t T Z W N 0 a W 9 u M S 9 T d W d n Z X N 0 Z W R T Y X Z p b m d z I C g y K S 9 B d X R v U m V t b 3 Z l Z E N v b H V t b n M x L n s g c 3 V n Z 2 V z d G V k I F N h d m l u Z 3 M s M n 0 m c X V v d D s s J n F 1 b 3 Q 7 U 2 V j d G l v b j E v U 3 V n Z 2 V z d G V k U 2 F 2 a W 5 n c y A o M i k v Q X V 0 b 1 J l b W 9 2 Z W R D b 2 x 1 b W 5 z M S 5 7 I G F t b 3 V u d F 8 x L D N 9 J n F 1 b 3 Q 7 L C Z x d W 9 0 O 1 N l Y 3 R p b 2 4 x L 1 N 1 Z 2 d l c 3 R l Z F N h d m l u Z 3 M g K D I p L 0 F 1 d G 9 S Z W 1 v d m V k Q 2 9 s d W 1 u c z E u e y B k a W Z m Z X J l b m N l L D R 9 J n F 1 b 3 Q 7 L C Z x d W 9 0 O 1 N l Y 3 R p b 2 4 x L 1 N 1 Z 2 d l c 3 R l Z F N h d m l u Z 3 M g K D I p L 0 F 1 d G 9 S Z W 1 v d m V k Q 2 9 s d W 1 u c z E u e 0 N v b H V t b j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Z 2 d l c 3 R l Z F N h d m l u Z 3 M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Z 2 d l c 3 R l Z F N h d m l u Z 3 M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Z 2 d l c 3 R l Z F N h d m l u Z 3 M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a E Z s b 3 c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G Y w Z T J l N S 0 1 Y T I 0 L T R j Y W U t O W I 0 Y S 0 w M T A 5 Z D Q y O T Q w Y W U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y 0 w O V Q w M z o z N z o z N i 4 2 M z M 5 N z U w W i I g L z 4 8 R W 5 0 c n k g V H l w Z T 0 i R m l s b E N v b H V t b l R 5 c G V z I i B W Y W x 1 Z T 0 i c 0 N R W U Z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s s J n F 1 b 3 Q 7 U 2 V j d G l v b j E v b 3 V 0 c H V 0 L 0 F 1 d G 9 S Z W 1 v d m V k Q 2 9 s d W 1 u c z E u e 0 N v b H V t b j M s M n 0 m c X V v d D s s J n F 1 b 3 Q 7 U 2 V j d G l v b j E v b 3 V 0 c H V 0 L 0 F 1 d G 9 S Z W 1 v d m V k Q 2 9 s d W 1 u c z E u e 0 N v b H V t b j Q s M 3 0 m c X V v d D s s J n F 1 b 3 Q 7 U 2 V j d G l v b j E v b 3 V 0 c H V 0 L 0 F 1 d G 9 S Z W 1 v d m V k Q 2 9 s d W 1 u c z E u e 0 N v b H V t b j U s N H 0 m c X V v d D s s J n F 1 b 3 Q 7 U 2 V j d G l v b j E v b 3 V 0 c H V 0 L 0 F 1 d G 9 S Z W 1 v d m V k Q 2 9 s d W 1 u c z E u e 0 N v b H V t b j Y s N X 0 m c X V v d D s s J n F 1 b 3 Q 7 U 2 V j d G l v b j E v b 3 V 0 c H V 0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s s J n F 1 b 3 Q 7 U 2 V j d G l v b j E v b 3 V 0 c H V 0 L 0 F 1 d G 9 S Z W 1 v d m V k Q 2 9 s d W 1 u c z E u e 0 N v b H V t b j M s M n 0 m c X V v d D s s J n F 1 b 3 Q 7 U 2 V j d G l v b j E v b 3 V 0 c H V 0 L 0 F 1 d G 9 S Z W 1 v d m V k Q 2 9 s d W 1 u c z E u e 0 N v b H V t b j Q s M 3 0 m c X V v d D s s J n F 1 b 3 Q 7 U 2 V j d G l v b j E v b 3 V 0 c H V 0 L 0 F 1 d G 9 S Z W 1 v d m V k Q 2 9 s d W 1 u c z E u e 0 N v b H V t b j U s N H 0 m c X V v d D s s J n F 1 b 3 Q 7 U 2 V j d G l v b j E v b 3 V 0 c H V 0 L 0 F 1 d G 9 S Z W 1 v d m V k Q 2 9 s d W 1 u c z E u e 0 N v b H V t b j Y s N X 0 m c X V v d D s s J n F 1 b 3 Q 7 U 2 V j d G l v b j E v b 3 V 0 c H V 0 L 0 F 1 d G 9 S Z W 1 v d m V k Q 2 9 s d W 1 u c z E u e 0 N v b H V t b j c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z a E Z s b 3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a E Z s b 3 c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j A 0 M G E 1 M S 0 4 N D h j L T R h Y j Q t Y j c 4 N i 0 5 M j l i N D Y x N 2 I 5 O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s s J n F 1 b 3 Q 7 U 2 V j d G l v b j E v b 3 V 0 c H V 0 L 0 F 1 d G 9 S Z W 1 v d m V k Q 2 9 s d W 1 u c z E u e 0 N v b H V t b j M s M n 0 m c X V v d D s s J n F 1 b 3 Q 7 U 2 V j d G l v b j E v b 3 V 0 c H V 0 L 0 F 1 d G 9 S Z W 1 v d m V k Q 2 9 s d W 1 u c z E u e 0 N v b H V t b j Q s M 3 0 m c X V v d D s s J n F 1 b 3 Q 7 U 2 V j d G l v b j E v b 3 V 0 c H V 0 L 0 F 1 d G 9 S Z W 1 v d m V k Q 2 9 s d W 1 u c z E u e 0 N v b H V t b j U s N H 0 m c X V v d D s s J n F 1 b 3 Q 7 U 2 V j d G l v b j E v b 3 V 0 c H V 0 L 0 F 1 d G 9 S Z W 1 v d m V k Q 2 9 s d W 1 u c z E u e 0 N v b H V t b j Y s N X 0 m c X V v d D s s J n F 1 b 3 Q 7 U 2 V j d G l v b j E v b 3 V 0 c H V 0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s s J n F 1 b 3 Q 7 U 2 V j d G l v b j E v b 3 V 0 c H V 0 L 0 F 1 d G 9 S Z W 1 v d m V k Q 2 9 s d W 1 u c z E u e 0 N v b H V t b j M s M n 0 m c X V v d D s s J n F 1 b 3 Q 7 U 2 V j d G l v b j E v b 3 V 0 c H V 0 L 0 F 1 d G 9 S Z W 1 v d m V k Q 2 9 s d W 1 u c z E u e 0 N v b H V t b j Q s M 3 0 m c X V v d D s s J n F 1 b 3 Q 7 U 2 V j d G l v b j E v b 3 V 0 c H V 0 L 0 F 1 d G 9 S Z W 1 v d m V k Q 2 9 s d W 1 u c z E u e 0 N v b H V t b j U s N H 0 m c X V v d D s s J n F 1 b 3 Q 7 U 2 V j d G l v b j E v b 3 V 0 c H V 0 L 0 F 1 d G 9 S Z W 1 v d m V k Q 2 9 s d W 1 u c z E u e 0 N v b H V t b j Y s N X 0 m c X V v d D s s J n F 1 b 3 Q 7 U 2 V j d G l v b j E v b 3 V 0 c H V 0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1 F Z R k J n W U d C Z z 0 9 I i A v P j x F b n R y e S B U e X B l P S J G a W x s T G F z d F V w Z G F 0 Z W Q i I F Z h b H V l P S J k M j A y N S 0 w M y 0 w O V Q w M z o z N z o z N i 4 2 M z U 3 N j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C m D C e 3 A C 3 i Y Q z c t 3 7 J m x l Z e 2 / h k d B U d Z x r / G h I K I a 3 l S I j T o j z m K y M k z U l j Q x N L p A / O S z 2 1 J e 2 P E Z h i A Y 5 b B 2 Y k 9 l x m t R M X Q o M S i / h p N b 0 s m J S e S 3 H z n T 1 3 2 7 f 6 O e A K Q H d g v 3 R < / D a t a M a s h u p > 
</file>

<file path=customXml/itemProps1.xml><?xml version="1.0" encoding="utf-8"?>
<ds:datastoreItem xmlns:ds="http://schemas.openxmlformats.org/officeDocument/2006/customXml" ds:itemID="{27D8C2DB-5DA7-E141-BB5A-1F4109C658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output</vt:lpstr>
      <vt:lpstr>CashFlow</vt:lpstr>
      <vt:lpstr>DollarsPerDayExpenditures (2)</vt:lpstr>
      <vt:lpstr>DollarsPerDayExpenditures</vt:lpstr>
      <vt:lpstr>Month DollarsPerDayExpenditures</vt:lpstr>
      <vt:lpstr>Budget all Txns</vt:lpstr>
      <vt:lpstr>BudgetPieChart</vt:lpstr>
      <vt:lpstr>MandatoryCalcs</vt:lpstr>
      <vt:lpstr>FlatNeeds10MoSavings</vt:lpstr>
      <vt:lpstr>SuggestedSavings</vt:lpstr>
      <vt:lpstr>DebtProjections</vt:lpstr>
      <vt:lpstr>SuggestedDeductionsNTransfers</vt:lpstr>
      <vt:lpstr>DollarsPerDayExpenditures!DollarsPerDayExpenditures</vt:lpstr>
      <vt:lpstr>'Month DollarsPerDayExpenditures'!DollarsPerDayExpenditures</vt:lpstr>
      <vt:lpstr>MandatoryCalcs!mandatory_2</vt:lpstr>
      <vt:lpstr>MandatoryCalcs!output</vt:lpstr>
      <vt:lpstr>CashFlow!output_4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Byrne</dc:creator>
  <cp:lastModifiedBy>John Byrne</cp:lastModifiedBy>
  <dcterms:created xsi:type="dcterms:W3CDTF">2022-04-09T21:03:52Z</dcterms:created>
  <dcterms:modified xsi:type="dcterms:W3CDTF">2025-03-09T11:41:39Z</dcterms:modified>
</cp:coreProperties>
</file>