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lexChen/Desktop/github/Other Reference/fact/"/>
    </mc:Choice>
  </mc:AlternateContent>
  <bookViews>
    <workbookView xWindow="0" yWindow="460" windowWidth="25600" windowHeight="14100" tabRatio="500" activeTab="1"/>
  </bookViews>
  <sheets>
    <sheet name="工作表2" sheetId="2" r:id="rId1"/>
    <sheet name="總表" sheetId="4" r:id="rId2"/>
  </sheets>
  <definedNames>
    <definedName name="_xlnm._FilterDatabase" localSheetId="1" hidden="1">總表!$N$2:$S$14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 i="4" l="1"/>
  <c r="N4" i="4"/>
  <c r="Q4" i="4"/>
  <c r="P4" i="4"/>
  <c r="T4" i="4"/>
  <c r="S5" i="4"/>
  <c r="N5" i="4"/>
  <c r="Q5" i="4"/>
  <c r="R5" i="4"/>
  <c r="P5" i="4"/>
  <c r="T5" i="4"/>
  <c r="S6" i="4"/>
  <c r="N6" i="4"/>
  <c r="Q6" i="4"/>
  <c r="R6" i="4"/>
  <c r="P6" i="4"/>
  <c r="T6" i="4"/>
  <c r="S7" i="4"/>
  <c r="N7" i="4"/>
  <c r="Q7" i="4"/>
  <c r="R7" i="4"/>
  <c r="P7" i="4"/>
  <c r="T7" i="4"/>
  <c r="S8" i="4"/>
  <c r="N8" i="4"/>
  <c r="Q8" i="4"/>
  <c r="R8" i="4"/>
  <c r="P8" i="4"/>
  <c r="T8" i="4"/>
  <c r="S9" i="4"/>
  <c r="N9" i="4"/>
  <c r="Q9" i="4"/>
  <c r="R9" i="4"/>
  <c r="P9" i="4"/>
  <c r="T9" i="4"/>
  <c r="S10" i="4"/>
  <c r="N10" i="4"/>
  <c r="Q10" i="4"/>
  <c r="P10" i="4"/>
  <c r="T10" i="4"/>
  <c r="S11" i="4"/>
  <c r="N11" i="4"/>
  <c r="Q11" i="4"/>
  <c r="P11" i="4"/>
  <c r="T11" i="4"/>
  <c r="S12" i="4"/>
  <c r="Q12" i="4"/>
  <c r="R12" i="4"/>
  <c r="P12" i="4"/>
  <c r="T12" i="4"/>
  <c r="S13" i="4"/>
  <c r="Q13" i="4"/>
  <c r="R13" i="4"/>
  <c r="P13" i="4"/>
  <c r="T13" i="4"/>
  <c r="S14" i="4"/>
  <c r="N14" i="4"/>
  <c r="Q14" i="4"/>
  <c r="R14" i="4"/>
  <c r="P14" i="4"/>
  <c r="T14" i="4"/>
  <c r="F88" i="2"/>
  <c r="Q3" i="4"/>
  <c r="F89" i="2"/>
  <c r="P3" i="4"/>
  <c r="T3" i="4"/>
  <c r="R3" i="4"/>
  <c r="S3" i="4"/>
  <c r="D59" i="2"/>
  <c r="B37" i="2"/>
  <c r="C37" i="2"/>
  <c r="D32" i="2"/>
  <c r="D31" i="2"/>
  <c r="B46" i="2"/>
  <c r="C46" i="2"/>
  <c r="E41" i="2"/>
  <c r="E40" i="2"/>
  <c r="B55" i="2"/>
  <c r="C55" i="2"/>
  <c r="E50" i="2"/>
  <c r="E49" i="2"/>
  <c r="D58" i="2"/>
  <c r="B73" i="2"/>
  <c r="E68" i="2"/>
  <c r="E67" i="2"/>
  <c r="B82" i="2"/>
  <c r="E77" i="2"/>
  <c r="E76" i="2"/>
  <c r="F90" i="2"/>
  <c r="F91" i="2"/>
  <c r="F92" i="2"/>
  <c r="F93" i="2"/>
  <c r="F94" i="2"/>
  <c r="F95" i="2"/>
  <c r="E82" i="2"/>
  <c r="E81" i="2"/>
  <c r="E80" i="2"/>
  <c r="E79" i="2"/>
  <c r="E78" i="2"/>
  <c r="E73" i="2"/>
  <c r="E72" i="2"/>
  <c r="E71" i="2"/>
  <c r="E70" i="2"/>
  <c r="E69" i="2"/>
  <c r="D64" i="2"/>
  <c r="D63" i="2"/>
  <c r="D62" i="2"/>
  <c r="D61" i="2"/>
  <c r="D60" i="2"/>
  <c r="E51" i="2"/>
  <c r="E52" i="2"/>
  <c r="E53" i="2"/>
  <c r="E54" i="2"/>
  <c r="E55" i="2"/>
  <c r="E46" i="2"/>
  <c r="E45" i="2"/>
  <c r="E44" i="2"/>
  <c r="E43" i="2"/>
  <c r="E42" i="2"/>
  <c r="D37" i="2"/>
  <c r="D36" i="2"/>
  <c r="D35" i="2"/>
  <c r="D34" i="2"/>
  <c r="D33" i="2"/>
</calcChain>
</file>

<file path=xl/sharedStrings.xml><?xml version="1.0" encoding="utf-8"?>
<sst xmlns="http://schemas.openxmlformats.org/spreadsheetml/2006/main" count="188" uniqueCount="79">
  <si>
    <t>危險因子</t>
  </si>
  <si>
    <t>2020年個案數</t>
  </si>
  <si>
    <t>2019年個案數</t>
  </si>
  <si>
    <t>女</t>
  </si>
  <si>
    <t>男</t>
  </si>
  <si>
    <t>總計(%)</t>
  </si>
  <si>
    <t>異性間不安全性行為</t>
  </si>
  <si>
    <t>45 (8.08% )</t>
  </si>
  <si>
    <t>157 (11.3% )</t>
  </si>
  <si>
    <t>199 (11.38% )</t>
  </si>
  <si>
    <t>男男間不安全性行為</t>
  </si>
  <si>
    <t>439 (78.82% )</t>
  </si>
  <si>
    <t>1,161 (83.59% )</t>
  </si>
  <si>
    <t>1,481 (84.73% )</t>
  </si>
  <si>
    <t>注射藥癮者</t>
  </si>
  <si>
    <t>0 (0% )</t>
  </si>
  <si>
    <t>11 (1.97% )</t>
  </si>
  <si>
    <t>23 (1.66% )</t>
  </si>
  <si>
    <t>24 (1.37% )</t>
  </si>
  <si>
    <t>接受輸血感染 ※2</t>
  </si>
  <si>
    <t>母子垂直感染</t>
  </si>
  <si>
    <t>2 (0.11% )</t>
  </si>
  <si>
    <t>不詳 ※3</t>
  </si>
  <si>
    <t>62 (11.13% )</t>
  </si>
  <si>
    <t>48 (3.46% )</t>
  </si>
  <si>
    <t>42 (2.4% )</t>
  </si>
  <si>
    <t>總計</t>
  </si>
  <si>
    <t>557 (100% )</t>
  </si>
  <si>
    <t>1,389 (100% )</t>
  </si>
  <si>
    <t>1,748 (100% )</t>
  </si>
  <si>
    <t>https://www.cdc.gov.tw/Category/Page/rCV9N1rGUz9wNr8lggsh2Q</t>
    <phoneticPr fontId="2" type="noConversion"/>
  </si>
  <si>
    <t>2018</t>
    <phoneticPr fontId="2" type="noConversion"/>
  </si>
  <si>
    <t>2017</t>
    <phoneticPr fontId="2" type="noConversion"/>
  </si>
  <si>
    <t>2016</t>
    <phoneticPr fontId="2" type="noConversion"/>
  </si>
  <si>
    <t>截至2021五月底</t>
    <phoneticPr fontId="2" type="noConversion"/>
  </si>
  <si>
    <t>2015</t>
    <phoneticPr fontId="2" type="noConversion"/>
  </si>
  <si>
    <t>2014</t>
    <phoneticPr fontId="2" type="noConversion"/>
  </si>
  <si>
    <t>2013</t>
    <phoneticPr fontId="2" type="noConversion"/>
  </si>
  <si>
    <t>(雙性間未計入男男間不安全性行為</t>
    <phoneticPr fontId="2" type="noConversion"/>
  </si>
  <si>
    <r>
      <rPr>
        <sz val="13"/>
        <color rgb="FF000000"/>
        <rFont val="標楷體"/>
        <family val="3"/>
        <charset val="136"/>
      </rPr>
      <t>危險因子</t>
    </r>
  </si>
  <si>
    <r>
      <t>2012</t>
    </r>
    <r>
      <rPr>
        <sz val="13"/>
        <color rgb="FF000000"/>
        <rFont val="標楷體"/>
        <family val="3"/>
        <charset val="136"/>
      </rPr>
      <t>年個案數</t>
    </r>
  </si>
  <si>
    <r>
      <rPr>
        <sz val="13"/>
        <color rgb="FF000000"/>
        <rFont val="標楷體"/>
        <family val="3"/>
        <charset val="136"/>
      </rPr>
      <t>女</t>
    </r>
  </si>
  <si>
    <r>
      <rPr>
        <sz val="13"/>
        <color rgb="FF000000"/>
        <rFont val="標楷體"/>
        <family val="3"/>
        <charset val="136"/>
      </rPr>
      <t>男</t>
    </r>
  </si>
  <si>
    <r>
      <rPr>
        <sz val="13"/>
        <color rgb="FF000000"/>
        <rFont val="標楷體"/>
        <family val="3"/>
        <charset val="136"/>
      </rPr>
      <t>總計</t>
    </r>
  </si>
  <si>
    <r>
      <rPr>
        <sz val="13"/>
        <color rgb="FF000000"/>
        <rFont val="標楷體"/>
        <family val="3"/>
        <charset val="136"/>
      </rPr>
      <t>異性間</t>
    </r>
    <r>
      <rPr>
        <sz val="13"/>
        <color rgb="FF000000"/>
        <rFont val="標楷體"/>
        <family val="3"/>
        <charset val="136"/>
      </rPr>
      <t xml:space="preserve">
不安全性行為</t>
    </r>
  </si>
  <si>
    <r>
      <rPr>
        <sz val="13"/>
        <color rgb="FF000000"/>
        <rFont val="標楷體"/>
        <family val="3"/>
        <charset val="136"/>
      </rPr>
      <t>同性間</t>
    </r>
    <r>
      <rPr>
        <sz val="13"/>
        <color rgb="FF000000"/>
        <rFont val="標楷體"/>
        <family val="3"/>
        <charset val="136"/>
      </rPr>
      <t xml:space="preserve">
不安全性行為</t>
    </r>
  </si>
  <si>
    <r>
      <rPr>
        <sz val="13"/>
        <color rgb="FF000000"/>
        <rFont val="標楷體"/>
        <family val="3"/>
        <charset val="136"/>
      </rPr>
      <t>雙性間</t>
    </r>
    <r>
      <rPr>
        <sz val="13"/>
        <color rgb="FF000000"/>
        <rFont val="標楷體"/>
        <family val="3"/>
        <charset val="136"/>
      </rPr>
      <t xml:space="preserve">
不安全性行為</t>
    </r>
  </si>
  <si>
    <r>
      <rPr>
        <sz val="13"/>
        <color rgb="FF000000"/>
        <rFont val="標楷體"/>
        <family val="3"/>
        <charset val="136"/>
      </rPr>
      <t>注射藥癮者</t>
    </r>
  </si>
  <si>
    <r>
      <rPr>
        <sz val="13"/>
        <color rgb="FF000000"/>
        <rFont val="標楷體"/>
        <family val="3"/>
        <charset val="136"/>
      </rPr>
      <t>接受輸血感染※</t>
    </r>
    <r>
      <rPr>
        <sz val="13"/>
        <color rgb="FF000000"/>
        <rFont val="Times New Roman"/>
        <family val="1"/>
      </rPr>
      <t>3</t>
    </r>
  </si>
  <si>
    <r>
      <rPr>
        <sz val="13"/>
        <color rgb="FF000000"/>
        <rFont val="標楷體"/>
        <family val="3"/>
        <charset val="136"/>
      </rPr>
      <t>母子垂直感染</t>
    </r>
  </si>
  <si>
    <r>
      <rPr>
        <sz val="13"/>
        <color rgb="FF000000"/>
        <rFont val="標楷體"/>
        <family val="3"/>
        <charset val="136"/>
      </rPr>
      <t>不詳</t>
    </r>
    <r>
      <rPr>
        <sz val="10"/>
        <color rgb="FF000000"/>
        <rFont val="標楷體"/>
        <family val="3"/>
        <charset val="136"/>
      </rPr>
      <t>※</t>
    </r>
    <r>
      <rPr>
        <sz val="10"/>
        <color rgb="FF000000"/>
        <rFont val="Times New Roman"/>
        <family val="1"/>
      </rPr>
      <t>2</t>
    </r>
  </si>
  <si>
    <t>Pr_男男不安全性行為</t>
  </si>
  <si>
    <t>Pr_男男不安全性行為</t>
    <phoneticPr fontId="2" type="noConversion"/>
  </si>
  <si>
    <t>N_男男不安全性行為</t>
    <phoneticPr fontId="2" type="noConversion"/>
  </si>
  <si>
    <t>t 檢定：兩個母體平均數差的檢定，假設變異數不相等</t>
  </si>
  <si>
    <t>平均數</t>
  </si>
  <si>
    <t>變異數</t>
  </si>
  <si>
    <t>觀察值個數</t>
  </si>
  <si>
    <t>假設的均數差</t>
  </si>
  <si>
    <t>自由度</t>
  </si>
  <si>
    <t>t 統計</t>
  </si>
  <si>
    <t>P(T&lt;=t) 單尾</t>
  </si>
  <si>
    <t>臨界值：單尾</t>
  </si>
  <si>
    <t>P(T&lt;=t) 雙尾</t>
  </si>
  <si>
    <t>臨界值：雙尾</t>
  </si>
  <si>
    <t>原始資料來源（衛福部疾管署）：</t>
    <phoneticPr fontId="2" type="noConversion"/>
  </si>
  <si>
    <t>樣本總數</t>
    <phoneticPr fontId="2" type="noConversion"/>
  </si>
  <si>
    <t>年度</t>
    <phoneticPr fontId="2" type="noConversion"/>
  </si>
  <si>
    <t>2023年度資料截至9月底, Pr表示族群佔母體數比例, N為族群觀察值個數</t>
    <phoneticPr fontId="2" type="noConversion"/>
  </si>
  <si>
    <t>Pr_異性不安全性行為</t>
    <phoneticPr fontId="2" type="noConversion"/>
  </si>
  <si>
    <t>Pr_異性不安全性行為</t>
    <phoneticPr fontId="2" type="noConversion"/>
  </si>
  <si>
    <t>N_異性不安全性行為</t>
    <phoneticPr fontId="2" type="noConversion"/>
  </si>
  <si>
    <t>N_異性不安全性行為</t>
    <phoneticPr fontId="2" type="noConversion"/>
  </si>
  <si>
    <t>*** (1%顯著水準)</t>
  </si>
  <si>
    <t>占比(PR男同性行為+異性行為)</t>
    <phoneticPr fontId="2" type="noConversion"/>
  </si>
  <si>
    <t>1. 男男之間不安全性行為不論比例上或人數上遠超於異性是不爭之事實(假設檢定亦為統計顯著)</t>
    <phoneticPr fontId="2" type="noConversion"/>
  </si>
  <si>
    <r>
      <t>2. 2013年度以前之統計“雙性間未計入男男間不安全性行為”且</t>
    </r>
    <r>
      <rPr>
        <b/>
        <u/>
        <sz val="12"/>
        <color rgb="FFFF0000"/>
        <rFont val="黑體-繁 細體"/>
        <charset val="136"/>
      </rPr>
      <t>不詳者多為男性</t>
    </r>
    <r>
      <rPr>
        <sz val="12"/>
        <color rgb="FFFF0000"/>
        <rFont val="黑體-繁 細體"/>
        <charset val="136"/>
      </rPr>
      <t>，實際上之統計數及占比可能更高</t>
    </r>
    <phoneticPr fontId="2" type="noConversion"/>
  </si>
  <si>
    <t>研究目的：</t>
    <phoneticPr fontId="2" type="noConversion"/>
  </si>
  <si>
    <t>台灣地區男男性行為與異性性行為是否存在統計顯著差異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</si>
</sst>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 &quot;"/>
  </numFmts>
  <fonts count="18"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sz val="10"/>
      <color rgb="FF000000"/>
      <name val="MingLiU"/>
      <family val="3"/>
    </font>
    <font>
      <u/>
      <sz val="12"/>
      <color theme="10"/>
      <name val="新細明體"/>
      <family val="2"/>
      <charset val="136"/>
      <scheme val="minor"/>
    </font>
    <font>
      <sz val="12"/>
      <color rgb="FF000000"/>
      <name val="MingLiU"/>
      <family val="3"/>
    </font>
    <font>
      <sz val="13"/>
      <color rgb="FF000000"/>
      <name val="Times New Roman"/>
      <family val="1"/>
    </font>
    <font>
      <sz val="13"/>
      <color rgb="FF000000"/>
      <name val="標楷體"/>
      <family val="3"/>
      <charset val="136"/>
    </font>
    <font>
      <sz val="10"/>
      <color rgb="FF000000"/>
      <name val="標楷體"/>
      <family val="3"/>
      <charset val="136"/>
    </font>
    <font>
      <sz val="10"/>
      <color rgb="FF000000"/>
      <name val="Times New Roman"/>
      <family val="1"/>
    </font>
    <font>
      <sz val="12"/>
      <color theme="1"/>
      <name val="黑體-繁 細體"/>
      <family val="3"/>
      <charset val="136"/>
    </font>
    <font>
      <u/>
      <sz val="12"/>
      <color theme="10"/>
      <name val="黑體-繁 細體"/>
      <charset val="136"/>
    </font>
    <font>
      <i/>
      <sz val="12"/>
      <color theme="1"/>
      <name val="黑體-繁 細體"/>
      <charset val="136"/>
    </font>
    <font>
      <sz val="12"/>
      <color rgb="FFFF0000"/>
      <name val="黑體-繁 細體"/>
      <charset val="136"/>
    </font>
    <font>
      <sz val="12"/>
      <name val="黑體-繁 細體"/>
      <charset val="136"/>
    </font>
    <font>
      <b/>
      <u/>
      <sz val="12"/>
      <color rgb="FFFF0000"/>
      <name val="黑體-繁 細體"/>
      <charset val="136"/>
    </font>
    <font>
      <b/>
      <sz val="20"/>
      <color theme="1"/>
      <name val="Helvetica Neue"/>
    </font>
    <font>
      <b/>
      <sz val="20"/>
      <color rgb="FFFF0000"/>
      <name val="Helvetica Neue"/>
    </font>
  </fonts>
  <fills count="8">
    <fill>
      <patternFill patternType="none"/>
    </fill>
    <fill>
      <patternFill patternType="gray125"/>
    </fill>
    <fill>
      <patternFill patternType="solid">
        <fgColor rgb="FFFFFFFF"/>
        <bgColor rgb="FFFFFFFF"/>
      </patternFill>
    </fill>
    <fill>
      <patternFill patternType="solid">
        <fgColor rgb="FF99CC00"/>
        <bgColor rgb="FF99CC00"/>
      </patternFill>
    </fill>
    <fill>
      <patternFill patternType="solid">
        <fgColor rgb="FFFF99CC"/>
        <bgColor rgb="FFFF99CC"/>
      </patternFill>
    </fill>
    <fill>
      <patternFill patternType="solid">
        <fgColor rgb="FF92D050"/>
        <bgColor rgb="FF92D050"/>
      </patternFill>
    </fill>
    <fill>
      <patternFill patternType="solid">
        <fgColor theme="0"/>
        <bgColor indexed="64"/>
      </patternFill>
    </fill>
    <fill>
      <patternFill patternType="solid">
        <fgColor theme="7" tint="0.79998168889431442"/>
        <bgColor indexed="64"/>
      </patternFill>
    </fill>
  </fills>
  <borders count="24">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diagonal/>
    </border>
    <border>
      <left style="medium">
        <color rgb="FF000000"/>
      </left>
      <right/>
      <top/>
      <bottom style="thin">
        <color rgb="FF000000"/>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62">
    <xf numFmtId="0" fontId="0" fillId="0" borderId="0" xfId="0"/>
    <xf numFmtId="0" fontId="4" fillId="0" borderId="0" xfId="2"/>
    <xf numFmtId="0" fontId="0" fillId="0" borderId="0" xfId="0" applyFont="1"/>
    <xf numFmtId="49" fontId="5" fillId="3" borderId="3" xfId="0" applyNumberFormat="1" applyFont="1" applyFill="1" applyBorder="1" applyAlignment="1">
      <alignment horizont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49" fontId="5" fillId="4" borderId="3" xfId="0" applyNumberFormat="1" applyFont="1" applyFill="1" applyBorder="1" applyAlignment="1">
      <alignment horizontal="center"/>
    </xf>
    <xf numFmtId="49" fontId="3" fillId="2" borderId="9" xfId="0" applyNumberFormat="1" applyFont="1" applyFill="1" applyBorder="1" applyAlignment="1">
      <alignment vertical="center"/>
    </xf>
    <xf numFmtId="49" fontId="3" fillId="2" borderId="10" xfId="0" applyNumberFormat="1" applyFont="1" applyFill="1" applyBorder="1" applyAlignment="1">
      <alignment vertical="center"/>
    </xf>
    <xf numFmtId="49" fontId="3" fillId="2" borderId="8" xfId="0" applyNumberFormat="1" applyFont="1" applyFill="1" applyBorder="1" applyAlignment="1">
      <alignment vertical="center" wrapText="1"/>
    </xf>
    <xf numFmtId="49" fontId="3" fillId="2" borderId="7" xfId="0" applyNumberFormat="1" applyFont="1" applyFill="1" applyBorder="1" applyAlignment="1">
      <alignment vertical="center"/>
    </xf>
    <xf numFmtId="0" fontId="5" fillId="2" borderId="3" xfId="0" applyNumberFormat="1" applyFont="1" applyFill="1" applyBorder="1" applyAlignment="1">
      <alignment horizontal="center" vertical="center"/>
    </xf>
    <xf numFmtId="0" fontId="6" fillId="5" borderId="11" xfId="0" applyFont="1" applyFill="1" applyBorder="1" applyAlignment="1">
      <alignment horizontal="center" vertical="center" wrapText="1"/>
    </xf>
    <xf numFmtId="0" fontId="6" fillId="5" borderId="11" xfId="0" applyFont="1" applyFill="1" applyBorder="1" applyAlignment="1">
      <alignment horizontal="center" vertical="center"/>
    </xf>
    <xf numFmtId="176" fontId="6" fillId="0" borderId="3" xfId="0" applyNumberFormat="1" applyFont="1" applyBorder="1" applyAlignment="1">
      <alignment horizontal="center" vertical="center"/>
    </xf>
    <xf numFmtId="176" fontId="6" fillId="0" borderId="3" xfId="0" applyNumberFormat="1" applyFont="1" applyBorder="1" applyAlignment="1">
      <alignment horizontal="center"/>
    </xf>
    <xf numFmtId="176" fontId="6" fillId="0" borderId="5" xfId="0" applyNumberFormat="1" applyFont="1" applyBorder="1" applyAlignment="1">
      <alignment horizontal="center"/>
    </xf>
    <xf numFmtId="10" fontId="0" fillId="0" borderId="0" xfId="1" applyNumberFormat="1" applyFont="1"/>
    <xf numFmtId="0" fontId="10" fillId="6" borderId="0" xfId="0" applyFont="1" applyFill="1" applyBorder="1"/>
    <xf numFmtId="0" fontId="11" fillId="6" borderId="0" xfId="2" applyFont="1" applyFill="1" applyBorder="1"/>
    <xf numFmtId="0" fontId="13" fillId="6" borderId="17" xfId="0" applyFont="1" applyFill="1" applyBorder="1"/>
    <xf numFmtId="0" fontId="10" fillId="6" borderId="16" xfId="0" applyFont="1" applyFill="1" applyBorder="1"/>
    <xf numFmtId="0" fontId="14" fillId="6" borderId="20" xfId="0" applyFont="1" applyFill="1" applyBorder="1" applyAlignment="1">
      <alignment horizontal="left"/>
    </xf>
    <xf numFmtId="0" fontId="10" fillId="6" borderId="21" xfId="0" applyFont="1" applyFill="1" applyBorder="1" applyAlignment="1">
      <alignment horizontal="left"/>
    </xf>
    <xf numFmtId="0" fontId="10" fillId="6" borderId="15" xfId="0" applyFont="1" applyFill="1" applyBorder="1" applyAlignment="1">
      <alignment horizontal="left"/>
    </xf>
    <xf numFmtId="0" fontId="10" fillId="6" borderId="22" xfId="0" applyFont="1" applyFill="1" applyBorder="1" applyAlignment="1">
      <alignment horizontal="left"/>
    </xf>
    <xf numFmtId="0" fontId="10" fillId="6" borderId="12" xfId="0" applyFont="1" applyFill="1" applyBorder="1" applyAlignment="1">
      <alignment horizontal="left"/>
    </xf>
    <xf numFmtId="0" fontId="10" fillId="6" borderId="23" xfId="0" applyFont="1" applyFill="1" applyBorder="1" applyAlignment="1">
      <alignment horizontal="left"/>
    </xf>
    <xf numFmtId="0" fontId="10" fillId="6" borderId="17" xfId="0" applyFont="1" applyFill="1" applyBorder="1" applyAlignment="1">
      <alignment horizontal="left"/>
    </xf>
    <xf numFmtId="0" fontId="10" fillId="6" borderId="0" xfId="0" applyFont="1" applyFill="1" applyBorder="1" applyAlignment="1">
      <alignment horizontal="left"/>
    </xf>
    <xf numFmtId="0" fontId="10" fillId="6" borderId="16" xfId="0" applyFont="1" applyFill="1" applyBorder="1" applyAlignment="1">
      <alignment horizontal="left"/>
    </xf>
    <xf numFmtId="0" fontId="12" fillId="6" borderId="17" xfId="0" applyFont="1" applyFill="1" applyBorder="1" applyAlignment="1">
      <alignment horizontal="left"/>
    </xf>
    <xf numFmtId="0" fontId="12" fillId="6" borderId="0" xfId="0" applyFont="1" applyFill="1" applyBorder="1" applyAlignment="1">
      <alignment horizontal="left"/>
    </xf>
    <xf numFmtId="0" fontId="12" fillId="6" borderId="16" xfId="0" applyFont="1" applyFill="1" applyBorder="1" applyAlignment="1">
      <alignment horizontal="left"/>
    </xf>
    <xf numFmtId="0" fontId="10" fillId="6" borderId="18" xfId="0" applyFont="1" applyFill="1" applyBorder="1" applyAlignment="1">
      <alignment horizontal="left"/>
    </xf>
    <xf numFmtId="0" fontId="10" fillId="6" borderId="13" xfId="0" applyFont="1" applyFill="1" applyBorder="1" applyAlignment="1">
      <alignment horizontal="left"/>
    </xf>
    <xf numFmtId="0" fontId="10" fillId="6" borderId="19" xfId="0" applyFont="1" applyFill="1" applyBorder="1" applyAlignment="1">
      <alignment horizontal="left"/>
    </xf>
    <xf numFmtId="0" fontId="10" fillId="6" borderId="14" xfId="0" applyFont="1" applyFill="1" applyBorder="1" applyAlignment="1">
      <alignment horizontal="center"/>
    </xf>
    <xf numFmtId="10" fontId="10" fillId="6" borderId="14" xfId="1" applyNumberFormat="1" applyFont="1" applyFill="1" applyBorder="1" applyAlignment="1">
      <alignment horizontal="center"/>
    </xf>
    <xf numFmtId="176" fontId="10" fillId="6" borderId="14" xfId="0" applyNumberFormat="1" applyFont="1" applyFill="1" applyBorder="1" applyAlignment="1">
      <alignment horizontal="center"/>
    </xf>
    <xf numFmtId="10" fontId="10" fillId="6" borderId="14" xfId="0" applyNumberFormat="1" applyFont="1" applyFill="1" applyBorder="1" applyAlignment="1">
      <alignment horizontal="center"/>
    </xf>
    <xf numFmtId="0" fontId="14" fillId="6" borderId="17" xfId="0" applyFont="1" applyFill="1" applyBorder="1"/>
    <xf numFmtId="49" fontId="5" fillId="3" borderId="2" xfId="0" applyNumberFormat="1" applyFont="1" applyFill="1" applyBorder="1" applyAlignment="1">
      <alignment horizontal="center"/>
    </xf>
    <xf numFmtId="49" fontId="5" fillId="3" borderId="3" xfId="0" applyNumberFormat="1" applyFont="1" applyFill="1" applyBorder="1" applyAlignment="1">
      <alignment horizontal="center"/>
    </xf>
    <xf numFmtId="49"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4" borderId="2" xfId="0" applyNumberFormat="1" applyFont="1" applyFill="1" applyBorder="1" applyAlignment="1">
      <alignment horizontal="center"/>
    </xf>
    <xf numFmtId="49" fontId="5" fillId="4" borderId="3" xfId="0" applyNumberFormat="1" applyFont="1" applyFill="1" applyBorder="1" applyAlignment="1">
      <alignment horizontal="center"/>
    </xf>
    <xf numFmtId="176" fontId="5" fillId="2" borderId="5" xfId="0" applyNumberFormat="1" applyFont="1" applyFill="1" applyBorder="1" applyAlignment="1">
      <alignment horizontal="center" vertical="center"/>
    </xf>
    <xf numFmtId="10" fontId="5" fillId="2" borderId="3" xfId="1"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5" fillId="2" borderId="5"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6" borderId="0" xfId="0" applyFill="1"/>
    <xf numFmtId="0" fontId="13" fillId="7" borderId="17" xfId="0" applyFont="1" applyFill="1" applyBorder="1" applyAlignment="1">
      <alignment horizontal="left"/>
    </xf>
    <xf numFmtId="0" fontId="13" fillId="7" borderId="0" xfId="0" applyFont="1" applyFill="1" applyBorder="1" applyAlignment="1">
      <alignment horizontal="left"/>
    </xf>
    <xf numFmtId="0" fontId="16" fillId="6" borderId="0" xfId="0" applyFont="1" applyFill="1"/>
    <xf numFmtId="0" fontId="17" fillId="6" borderId="0" xfId="0" applyFont="1" applyFill="1"/>
  </cellXfs>
  <cellStyles count="3">
    <cellStyle name="一般" xfId="0" builtinId="0"/>
    <cellStyle name="百分比" xfId="1" builtinId="5"/>
    <cellStyle name="超連結"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152400</xdr:colOff>
      <xdr:row>21</xdr:row>
      <xdr:rowOff>136029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4136529"/>
        </a:xfrm>
        <a:prstGeom prst="rect">
          <a:avLst/>
        </a:prstGeom>
      </xdr:spPr>
    </xdr:pic>
    <xdr:clientData/>
  </xdr:twoCellAnchor>
  <xdr:twoCellAnchor editAs="oneCell">
    <xdr:from>
      <xdr:col>0</xdr:col>
      <xdr:colOff>0</xdr:colOff>
      <xdr:row>22</xdr:row>
      <xdr:rowOff>0</xdr:rowOff>
    </xdr:from>
    <xdr:to>
      <xdr:col>12</xdr:col>
      <xdr:colOff>152400</xdr:colOff>
      <xdr:row>39</xdr:row>
      <xdr:rowOff>202501</xdr:rowOff>
    </xdr:to>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191000"/>
          <a:ext cx="10058400" cy="4032985"/>
        </a:xfrm>
        <a:prstGeom prst="rect">
          <a:avLst/>
        </a:prstGeom>
      </xdr:spPr>
    </xdr:pic>
    <xdr:clientData/>
  </xdr:twoCellAnchor>
  <xdr:twoCellAnchor editAs="oneCell">
    <xdr:from>
      <xdr:col>0</xdr:col>
      <xdr:colOff>0</xdr:colOff>
      <xdr:row>44</xdr:row>
      <xdr:rowOff>0</xdr:rowOff>
    </xdr:from>
    <xdr:to>
      <xdr:col>12</xdr:col>
      <xdr:colOff>152400</xdr:colOff>
      <xdr:row>63</xdr:row>
      <xdr:rowOff>153363</xdr:rowOff>
    </xdr:to>
    <xdr:pic>
      <xdr:nvPicPr>
        <xdr:cNvPr id="4" name="圖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382000"/>
          <a:ext cx="10058400" cy="4088314"/>
        </a:xfrm>
        <a:prstGeom prst="rect">
          <a:avLst/>
        </a:prstGeom>
      </xdr:spPr>
    </xdr:pic>
    <xdr:clientData/>
  </xdr:twoCellAnchor>
  <xdr:twoCellAnchor editAs="oneCell">
    <xdr:from>
      <xdr:col>0</xdr:col>
      <xdr:colOff>0</xdr:colOff>
      <xdr:row>66</xdr:row>
      <xdr:rowOff>0</xdr:rowOff>
    </xdr:from>
    <xdr:to>
      <xdr:col>12</xdr:col>
      <xdr:colOff>152400</xdr:colOff>
      <xdr:row>87</xdr:row>
      <xdr:rowOff>115174</xdr:rowOff>
    </xdr:to>
    <xdr:pic>
      <xdr:nvPicPr>
        <xdr:cNvPr id="5" name="圖片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2573000"/>
          <a:ext cx="10058400" cy="4115674"/>
        </a:xfrm>
        <a:prstGeom prst="rect">
          <a:avLst/>
        </a:prstGeom>
      </xdr:spPr>
    </xdr:pic>
    <xdr:clientData/>
  </xdr:twoCellAnchor>
  <xdr:twoCellAnchor editAs="oneCell">
    <xdr:from>
      <xdr:col>0</xdr:col>
      <xdr:colOff>0</xdr:colOff>
      <xdr:row>88</xdr:row>
      <xdr:rowOff>0</xdr:rowOff>
    </xdr:from>
    <xdr:to>
      <xdr:col>12</xdr:col>
      <xdr:colOff>152400</xdr:colOff>
      <xdr:row>109</xdr:row>
      <xdr:rowOff>68929</xdr:rowOff>
    </xdr:to>
    <xdr:pic>
      <xdr:nvPicPr>
        <xdr:cNvPr id="6" name="圖片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6764000"/>
          <a:ext cx="10058400" cy="4069429"/>
        </a:xfrm>
        <a:prstGeom prst="rect">
          <a:avLst/>
        </a:prstGeom>
      </xdr:spPr>
    </xdr:pic>
    <xdr:clientData/>
  </xdr:twoCellAnchor>
  <xdr:twoCellAnchor editAs="oneCell">
    <xdr:from>
      <xdr:col>0</xdr:col>
      <xdr:colOff>0</xdr:colOff>
      <xdr:row>109</xdr:row>
      <xdr:rowOff>139700</xdr:rowOff>
    </xdr:from>
    <xdr:to>
      <xdr:col>12</xdr:col>
      <xdr:colOff>152400</xdr:colOff>
      <xdr:row>130</xdr:row>
      <xdr:rowOff>154837</xdr:rowOff>
    </xdr:to>
    <xdr:pic>
      <xdr:nvPicPr>
        <xdr:cNvPr id="7" name="圖片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0904200"/>
          <a:ext cx="10058400" cy="4015637"/>
        </a:xfrm>
        <a:prstGeom prst="rect">
          <a:avLst/>
        </a:prstGeom>
      </xdr:spPr>
    </xdr:pic>
    <xdr:clientData/>
  </xdr:twoCellAnchor>
  <xdr:twoCellAnchor>
    <xdr:from>
      <xdr:col>0</xdr:col>
      <xdr:colOff>0</xdr:colOff>
      <xdr:row>132</xdr:row>
      <xdr:rowOff>0</xdr:rowOff>
    </xdr:from>
    <xdr:to>
      <xdr:col>15</xdr:col>
      <xdr:colOff>622300</xdr:colOff>
      <xdr:row>154</xdr:row>
      <xdr:rowOff>146803</xdr:rowOff>
    </xdr:to>
    <xdr:grpSp>
      <xdr:nvGrpSpPr>
        <xdr:cNvPr id="8" name="群組 7"/>
        <xdr:cNvGrpSpPr/>
      </xdr:nvGrpSpPr>
      <xdr:grpSpPr>
        <a:xfrm>
          <a:off x="0" y="26543000"/>
          <a:ext cx="14008100" cy="4337803"/>
          <a:chOff x="8001000" y="13017500"/>
          <a:chExt cx="10058400" cy="4337803"/>
        </a:xfrm>
      </xdr:grpSpPr>
      <xdr:pic>
        <xdr:nvPicPr>
          <xdr:cNvPr id="9" name="圖片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01000" y="13017500"/>
            <a:ext cx="10058400" cy="4337803"/>
          </a:xfrm>
          <a:prstGeom prst="rect">
            <a:avLst/>
          </a:prstGeom>
        </xdr:spPr>
      </xdr:pic>
      <xdr:sp macro="" textlink="">
        <xdr:nvSpPr>
          <xdr:cNvPr id="10" name="圓角矩形 9"/>
          <xdr:cNvSpPr/>
        </xdr:nvSpPr>
        <xdr:spPr>
          <a:xfrm>
            <a:off x="8166100" y="14681200"/>
            <a:ext cx="7861300" cy="304800"/>
          </a:xfrm>
          <a:prstGeom prst="roundRect">
            <a:avLst/>
          </a:prstGeom>
          <a:noFill/>
          <a:ln>
            <a:solidFill>
              <a:srgbClr val="FF0000"/>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TW" altLang="en-US" sz="1100"/>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hyperlink" Target="https://www.cdc.gov.tw/Category/Page/rCV9N1rGUz9wNr8lggsh2Q"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71" workbookViewId="0">
      <selection activeCell="C77" sqref="C77:D77"/>
    </sheetView>
  </sheetViews>
  <sheetFormatPr baseColWidth="10" defaultRowHeight="15" x14ac:dyDescent="0.15"/>
  <cols>
    <col min="1" max="12" width="10.83203125" style="2"/>
    <col min="13" max="14" width="20" style="2" bestFit="1" customWidth="1"/>
    <col min="15" max="16" width="19.6640625" style="2" bestFit="1" customWidth="1"/>
    <col min="17" max="17" width="13.5" style="2" bestFit="1" customWidth="1"/>
    <col min="18" max="16384" width="10.83203125" style="2"/>
  </cols>
  <sheetData>
    <row r="1" spans="1:8" ht="16" thickBot="1" x14ac:dyDescent="0.2"/>
    <row r="2" spans="1:8" x14ac:dyDescent="0.15">
      <c r="A2" s="7" t="s">
        <v>0</v>
      </c>
      <c r="B2" s="42" t="s">
        <v>34</v>
      </c>
      <c r="C2" s="42"/>
      <c r="D2" s="42"/>
      <c r="E2" s="42"/>
      <c r="F2" s="42"/>
      <c r="G2" s="42"/>
    </row>
    <row r="3" spans="1:8" x14ac:dyDescent="0.15">
      <c r="A3" s="8"/>
      <c r="B3" s="3" t="s">
        <v>3</v>
      </c>
      <c r="C3" s="3" t="s">
        <v>4</v>
      </c>
      <c r="D3" s="43" t="s">
        <v>5</v>
      </c>
      <c r="E3" s="43"/>
      <c r="F3" s="43"/>
      <c r="G3" s="43"/>
    </row>
    <row r="4" spans="1:8" ht="26" x14ac:dyDescent="0.15">
      <c r="A4" s="9" t="s">
        <v>6</v>
      </c>
      <c r="B4" s="4">
        <v>11</v>
      </c>
      <c r="C4" s="4">
        <v>34</v>
      </c>
      <c r="D4" s="44" t="s">
        <v>7</v>
      </c>
      <c r="E4" s="44"/>
      <c r="F4" s="44"/>
      <c r="G4" s="44"/>
    </row>
    <row r="5" spans="1:8" ht="26" x14ac:dyDescent="0.15">
      <c r="A5" s="9" t="s">
        <v>10</v>
      </c>
      <c r="B5" s="4">
        <v>0</v>
      </c>
      <c r="C5" s="4">
        <v>439</v>
      </c>
      <c r="D5" s="44" t="s">
        <v>11</v>
      </c>
      <c r="E5" s="44"/>
      <c r="F5" s="44"/>
      <c r="G5" s="44"/>
    </row>
    <row r="6" spans="1:8" x14ac:dyDescent="0.15">
      <c r="A6" s="9" t="s">
        <v>14</v>
      </c>
      <c r="B6" s="4">
        <v>3</v>
      </c>
      <c r="C6" s="4">
        <v>8</v>
      </c>
      <c r="D6" s="44" t="s">
        <v>16</v>
      </c>
      <c r="E6" s="44"/>
      <c r="F6" s="44"/>
      <c r="G6" s="44"/>
    </row>
    <row r="7" spans="1:8" ht="26" x14ac:dyDescent="0.15">
      <c r="A7" s="9" t="s">
        <v>19</v>
      </c>
      <c r="B7" s="4">
        <v>0</v>
      </c>
      <c r="C7" s="4">
        <v>0</v>
      </c>
      <c r="D7" s="44" t="s">
        <v>15</v>
      </c>
      <c r="E7" s="44"/>
      <c r="F7" s="44"/>
      <c r="G7" s="44"/>
    </row>
    <row r="8" spans="1:8" x14ac:dyDescent="0.15">
      <c r="A8" s="9" t="s">
        <v>20</v>
      </c>
      <c r="B8" s="4">
        <v>0</v>
      </c>
      <c r="C8" s="4">
        <v>0</v>
      </c>
      <c r="D8" s="44" t="s">
        <v>15</v>
      </c>
      <c r="E8" s="44"/>
      <c r="F8" s="44"/>
      <c r="G8" s="44"/>
    </row>
    <row r="9" spans="1:8" x14ac:dyDescent="0.15">
      <c r="A9" s="9" t="s">
        <v>22</v>
      </c>
      <c r="B9" s="4">
        <v>1</v>
      </c>
      <c r="C9" s="4">
        <v>61</v>
      </c>
      <c r="D9" s="44" t="s">
        <v>23</v>
      </c>
      <c r="E9" s="44"/>
      <c r="F9" s="44"/>
      <c r="G9" s="44"/>
    </row>
    <row r="10" spans="1:8" ht="16" thickBot="1" x14ac:dyDescent="0.2">
      <c r="A10" s="10" t="s">
        <v>26</v>
      </c>
      <c r="B10" s="5">
        <v>15</v>
      </c>
      <c r="C10" s="5">
        <v>542</v>
      </c>
      <c r="D10" s="46" t="s">
        <v>27</v>
      </c>
      <c r="E10" s="46"/>
      <c r="F10" s="46"/>
      <c r="G10" s="46"/>
    </row>
    <row r="11" spans="1:8" x14ac:dyDescent="0.15">
      <c r="A11" s="7" t="s">
        <v>0</v>
      </c>
      <c r="B11" s="47" t="s">
        <v>1</v>
      </c>
      <c r="C11" s="47"/>
      <c r="D11" s="47"/>
      <c r="E11" s="47"/>
      <c r="F11" s="47"/>
      <c r="G11" s="47"/>
      <c r="H11" s="47"/>
    </row>
    <row r="12" spans="1:8" x14ac:dyDescent="0.15">
      <c r="A12" s="8"/>
      <c r="B12" s="6" t="s">
        <v>3</v>
      </c>
      <c r="C12" s="48" t="s">
        <v>4</v>
      </c>
      <c r="D12" s="48"/>
      <c r="E12" s="48" t="s">
        <v>5</v>
      </c>
      <c r="F12" s="48"/>
      <c r="G12" s="48"/>
      <c r="H12" s="48"/>
    </row>
    <row r="13" spans="1:8" ht="26" x14ac:dyDescent="0.15">
      <c r="A13" s="9" t="s">
        <v>6</v>
      </c>
      <c r="B13" s="4">
        <v>31</v>
      </c>
      <c r="C13" s="45">
        <v>126</v>
      </c>
      <c r="D13" s="45"/>
      <c r="E13" s="44" t="s">
        <v>8</v>
      </c>
      <c r="F13" s="44"/>
      <c r="G13" s="44"/>
      <c r="H13" s="44"/>
    </row>
    <row r="14" spans="1:8" ht="26" x14ac:dyDescent="0.15">
      <c r="A14" s="9" t="s">
        <v>10</v>
      </c>
      <c r="B14" s="4">
        <v>0</v>
      </c>
      <c r="C14" s="45">
        <v>1161</v>
      </c>
      <c r="D14" s="45"/>
      <c r="E14" s="44" t="s">
        <v>12</v>
      </c>
      <c r="F14" s="44"/>
      <c r="G14" s="44"/>
      <c r="H14" s="44"/>
    </row>
    <row r="15" spans="1:8" x14ac:dyDescent="0.15">
      <c r="A15" s="9" t="s">
        <v>14</v>
      </c>
      <c r="B15" s="4">
        <v>1</v>
      </c>
      <c r="C15" s="45">
        <v>22</v>
      </c>
      <c r="D15" s="45"/>
      <c r="E15" s="44" t="s">
        <v>17</v>
      </c>
      <c r="F15" s="44"/>
      <c r="G15" s="44"/>
      <c r="H15" s="44"/>
    </row>
    <row r="16" spans="1:8" ht="26" x14ac:dyDescent="0.15">
      <c r="A16" s="9" t="s">
        <v>19</v>
      </c>
      <c r="B16" s="4">
        <v>0</v>
      </c>
      <c r="C16" s="45">
        <v>0</v>
      </c>
      <c r="D16" s="45"/>
      <c r="E16" s="44" t="s">
        <v>15</v>
      </c>
      <c r="F16" s="44"/>
      <c r="G16" s="44"/>
      <c r="H16" s="44"/>
    </row>
    <row r="17" spans="1:9" x14ac:dyDescent="0.15">
      <c r="A17" s="9" t="s">
        <v>20</v>
      </c>
      <c r="B17" s="4">
        <v>0</v>
      </c>
      <c r="C17" s="45">
        <v>0</v>
      </c>
      <c r="D17" s="45"/>
      <c r="E17" s="44" t="s">
        <v>15</v>
      </c>
      <c r="F17" s="44"/>
      <c r="G17" s="44"/>
      <c r="H17" s="44"/>
    </row>
    <row r="18" spans="1:9" x14ac:dyDescent="0.15">
      <c r="A18" s="9" t="s">
        <v>22</v>
      </c>
      <c r="B18" s="4">
        <v>2</v>
      </c>
      <c r="C18" s="45">
        <v>46</v>
      </c>
      <c r="D18" s="45"/>
      <c r="E18" s="44" t="s">
        <v>24</v>
      </c>
      <c r="F18" s="44"/>
      <c r="G18" s="44"/>
      <c r="H18" s="44"/>
    </row>
    <row r="19" spans="1:9" ht="16" thickBot="1" x14ac:dyDescent="0.2">
      <c r="A19" s="10" t="s">
        <v>26</v>
      </c>
      <c r="B19" s="5">
        <v>34</v>
      </c>
      <c r="C19" s="49">
        <v>1355</v>
      </c>
      <c r="D19" s="49"/>
      <c r="E19" s="46" t="s">
        <v>28</v>
      </c>
      <c r="F19" s="46"/>
      <c r="G19" s="46"/>
      <c r="H19" s="46"/>
    </row>
    <row r="20" spans="1:9" x14ac:dyDescent="0.15">
      <c r="A20" s="7" t="s">
        <v>0</v>
      </c>
      <c r="B20" s="47" t="s">
        <v>2</v>
      </c>
      <c r="C20" s="47"/>
      <c r="D20" s="47"/>
      <c r="E20" s="47"/>
      <c r="F20" s="47"/>
      <c r="G20" s="47"/>
      <c r="H20" s="47"/>
      <c r="I20" s="47"/>
    </row>
    <row r="21" spans="1:9" x14ac:dyDescent="0.15">
      <c r="A21" s="8"/>
      <c r="B21" s="6" t="s">
        <v>3</v>
      </c>
      <c r="C21" s="48" t="s">
        <v>4</v>
      </c>
      <c r="D21" s="48"/>
      <c r="E21" s="48" t="s">
        <v>5</v>
      </c>
      <c r="F21" s="48"/>
      <c r="G21" s="48"/>
      <c r="H21" s="48"/>
      <c r="I21" s="48"/>
    </row>
    <row r="22" spans="1:9" ht="26" x14ac:dyDescent="0.15">
      <c r="A22" s="9" t="s">
        <v>6</v>
      </c>
      <c r="B22" s="4">
        <v>40</v>
      </c>
      <c r="C22" s="45">
        <v>159</v>
      </c>
      <c r="D22" s="45"/>
      <c r="E22" s="44" t="s">
        <v>9</v>
      </c>
      <c r="F22" s="44"/>
      <c r="G22" s="44"/>
      <c r="H22" s="44"/>
      <c r="I22" s="44"/>
    </row>
    <row r="23" spans="1:9" ht="26" x14ac:dyDescent="0.15">
      <c r="A23" s="9" t="s">
        <v>10</v>
      </c>
      <c r="B23" s="4">
        <v>0</v>
      </c>
      <c r="C23" s="45">
        <v>1481</v>
      </c>
      <c r="D23" s="45"/>
      <c r="E23" s="44" t="s">
        <v>13</v>
      </c>
      <c r="F23" s="44"/>
      <c r="G23" s="44"/>
      <c r="H23" s="44"/>
      <c r="I23" s="44"/>
    </row>
    <row r="24" spans="1:9" x14ac:dyDescent="0.15">
      <c r="A24" s="9" t="s">
        <v>14</v>
      </c>
      <c r="B24" s="4">
        <v>1</v>
      </c>
      <c r="C24" s="45">
        <v>23</v>
      </c>
      <c r="D24" s="45"/>
      <c r="E24" s="44" t="s">
        <v>18</v>
      </c>
      <c r="F24" s="44"/>
      <c r="G24" s="44"/>
      <c r="H24" s="44"/>
      <c r="I24" s="44"/>
    </row>
    <row r="25" spans="1:9" ht="26" x14ac:dyDescent="0.15">
      <c r="A25" s="9" t="s">
        <v>19</v>
      </c>
      <c r="B25" s="4">
        <v>0</v>
      </c>
      <c r="C25" s="45">
        <v>0</v>
      </c>
      <c r="D25" s="45"/>
      <c r="E25" s="44" t="s">
        <v>15</v>
      </c>
      <c r="F25" s="44"/>
      <c r="G25" s="44"/>
      <c r="H25" s="44"/>
      <c r="I25" s="44"/>
    </row>
    <row r="26" spans="1:9" x14ac:dyDescent="0.15">
      <c r="A26" s="9" t="s">
        <v>20</v>
      </c>
      <c r="B26" s="4">
        <v>2</v>
      </c>
      <c r="C26" s="45">
        <v>0</v>
      </c>
      <c r="D26" s="45"/>
      <c r="E26" s="44" t="s">
        <v>21</v>
      </c>
      <c r="F26" s="44"/>
      <c r="G26" s="44"/>
      <c r="H26" s="44"/>
      <c r="I26" s="44"/>
    </row>
    <row r="27" spans="1:9" x14ac:dyDescent="0.15">
      <c r="A27" s="9" t="s">
        <v>22</v>
      </c>
      <c r="B27" s="4">
        <v>2</v>
      </c>
      <c r="C27" s="45">
        <v>40</v>
      </c>
      <c r="D27" s="45"/>
      <c r="E27" s="44" t="s">
        <v>25</v>
      </c>
      <c r="F27" s="44"/>
      <c r="G27" s="44"/>
      <c r="H27" s="44"/>
      <c r="I27" s="44"/>
    </row>
    <row r="28" spans="1:9" ht="16" thickBot="1" x14ac:dyDescent="0.2">
      <c r="A28" s="10" t="s">
        <v>26</v>
      </c>
      <c r="B28" s="5">
        <v>45</v>
      </c>
      <c r="C28" s="49">
        <v>1703</v>
      </c>
      <c r="D28" s="49"/>
      <c r="E28" s="46" t="s">
        <v>29</v>
      </c>
      <c r="F28" s="46"/>
      <c r="G28" s="46"/>
      <c r="H28" s="46"/>
      <c r="I28" s="46"/>
    </row>
    <row r="29" spans="1:9" x14ac:dyDescent="0.15">
      <c r="A29" s="7" t="s">
        <v>0</v>
      </c>
      <c r="B29" s="42" t="s">
        <v>31</v>
      </c>
      <c r="C29" s="42"/>
      <c r="D29" s="42"/>
      <c r="E29" s="42"/>
      <c r="F29" s="42"/>
      <c r="G29" s="42"/>
    </row>
    <row r="30" spans="1:9" x14ac:dyDescent="0.15">
      <c r="A30" s="8"/>
      <c r="B30" s="3" t="s">
        <v>3</v>
      </c>
      <c r="C30" s="3" t="s">
        <v>4</v>
      </c>
      <c r="D30" s="43" t="s">
        <v>5</v>
      </c>
      <c r="E30" s="43"/>
      <c r="F30" s="43"/>
      <c r="G30" s="43"/>
    </row>
    <row r="31" spans="1:9" ht="26" x14ac:dyDescent="0.15">
      <c r="A31" s="9" t="s">
        <v>6</v>
      </c>
      <c r="B31" s="4">
        <v>37</v>
      </c>
      <c r="C31" s="4">
        <v>167</v>
      </c>
      <c r="D31" s="50">
        <f t="shared" ref="D31:D37" si="0">(B31+C31)/SUM($B$37:$C$37)</f>
        <v>0.10235825388861014</v>
      </c>
      <c r="E31" s="50"/>
      <c r="F31" s="50"/>
      <c r="G31" s="50"/>
    </row>
    <row r="32" spans="1:9" ht="26" x14ac:dyDescent="0.15">
      <c r="A32" s="9" t="s">
        <v>10</v>
      </c>
      <c r="B32" s="4">
        <v>0</v>
      </c>
      <c r="C32" s="4">
        <v>1630</v>
      </c>
      <c r="D32" s="50">
        <f t="shared" si="0"/>
        <v>0.81786251881585548</v>
      </c>
      <c r="E32" s="50"/>
      <c r="F32" s="50"/>
      <c r="G32" s="50"/>
    </row>
    <row r="33" spans="1:9" x14ac:dyDescent="0.15">
      <c r="A33" s="9" t="s">
        <v>14</v>
      </c>
      <c r="B33" s="4">
        <v>3</v>
      </c>
      <c r="C33" s="4">
        <v>39</v>
      </c>
      <c r="D33" s="50">
        <f t="shared" si="0"/>
        <v>2.1073758153537382E-2</v>
      </c>
      <c r="E33" s="50"/>
      <c r="F33" s="50"/>
      <c r="G33" s="50"/>
    </row>
    <row r="34" spans="1:9" ht="26" x14ac:dyDescent="0.15">
      <c r="A34" s="9" t="s">
        <v>19</v>
      </c>
      <c r="B34" s="4">
        <v>0</v>
      </c>
      <c r="C34" s="4">
        <v>0</v>
      </c>
      <c r="D34" s="50">
        <f t="shared" si="0"/>
        <v>0</v>
      </c>
      <c r="E34" s="50"/>
      <c r="F34" s="50"/>
      <c r="G34" s="50"/>
    </row>
    <row r="35" spans="1:9" x14ac:dyDescent="0.15">
      <c r="A35" s="9" t="s">
        <v>20</v>
      </c>
      <c r="B35" s="4">
        <v>0</v>
      </c>
      <c r="C35" s="4">
        <v>0</v>
      </c>
      <c r="D35" s="50">
        <f t="shared" si="0"/>
        <v>0</v>
      </c>
      <c r="E35" s="50"/>
      <c r="F35" s="50"/>
      <c r="G35" s="50"/>
    </row>
    <row r="36" spans="1:9" x14ac:dyDescent="0.15">
      <c r="A36" s="9" t="s">
        <v>22</v>
      </c>
      <c r="B36" s="4">
        <v>3</v>
      </c>
      <c r="C36" s="4">
        <v>114</v>
      </c>
      <c r="D36" s="50">
        <f t="shared" si="0"/>
        <v>5.8705469141996987E-2</v>
      </c>
      <c r="E36" s="50"/>
      <c r="F36" s="50"/>
      <c r="G36" s="50"/>
    </row>
    <row r="37" spans="1:9" ht="16" thickBot="1" x14ac:dyDescent="0.2">
      <c r="A37" s="10" t="s">
        <v>26</v>
      </c>
      <c r="B37" s="5">
        <f>SUM(B31:B36)</f>
        <v>43</v>
      </c>
      <c r="C37" s="5">
        <f>SUM(C31:C36)</f>
        <v>1950</v>
      </c>
      <c r="D37" s="50">
        <f t="shared" si="0"/>
        <v>1</v>
      </c>
      <c r="E37" s="50"/>
      <c r="F37" s="50"/>
      <c r="G37" s="50"/>
    </row>
    <row r="38" spans="1:9" x14ac:dyDescent="0.15">
      <c r="A38" s="7" t="s">
        <v>0</v>
      </c>
      <c r="B38" s="47" t="s">
        <v>32</v>
      </c>
      <c r="C38" s="47"/>
      <c r="D38" s="47"/>
      <c r="E38" s="47"/>
      <c r="F38" s="47"/>
      <c r="G38" s="47"/>
      <c r="H38" s="47"/>
    </row>
    <row r="39" spans="1:9" x14ac:dyDescent="0.15">
      <c r="A39" s="8"/>
      <c r="B39" s="6" t="s">
        <v>3</v>
      </c>
      <c r="C39" s="48" t="s">
        <v>4</v>
      </c>
      <c r="D39" s="48"/>
      <c r="E39" s="48" t="s">
        <v>5</v>
      </c>
      <c r="F39" s="48"/>
      <c r="G39" s="48"/>
      <c r="H39" s="48"/>
    </row>
    <row r="40" spans="1:9" ht="26" x14ac:dyDescent="0.15">
      <c r="A40" s="9" t="s">
        <v>6</v>
      </c>
      <c r="B40" s="11">
        <v>59</v>
      </c>
      <c r="C40" s="51">
        <v>203</v>
      </c>
      <c r="D40" s="51"/>
      <c r="E40" s="50">
        <f t="shared" ref="E40:E46" si="1">(C40+B40)/SUM(B$46:D$46)</f>
        <v>0.10429936305732485</v>
      </c>
      <c r="F40" s="50"/>
      <c r="G40" s="50"/>
      <c r="H40" s="50"/>
    </row>
    <row r="41" spans="1:9" ht="26" x14ac:dyDescent="0.15">
      <c r="A41" s="9" t="s">
        <v>10</v>
      </c>
      <c r="B41" s="11">
        <v>0</v>
      </c>
      <c r="C41" s="51">
        <v>2164</v>
      </c>
      <c r="D41" s="51"/>
      <c r="E41" s="50">
        <f t="shared" si="1"/>
        <v>0.86146496815286622</v>
      </c>
      <c r="F41" s="50"/>
      <c r="G41" s="50"/>
      <c r="H41" s="50"/>
    </row>
    <row r="42" spans="1:9" x14ac:dyDescent="0.15">
      <c r="A42" s="9" t="s">
        <v>14</v>
      </c>
      <c r="B42" s="11">
        <v>5</v>
      </c>
      <c r="C42" s="51">
        <v>39</v>
      </c>
      <c r="D42" s="51"/>
      <c r="E42" s="50">
        <f t="shared" si="1"/>
        <v>1.751592356687898E-2</v>
      </c>
      <c r="F42" s="50"/>
      <c r="G42" s="50"/>
      <c r="H42" s="50"/>
    </row>
    <row r="43" spans="1:9" ht="26" x14ac:dyDescent="0.15">
      <c r="A43" s="9" t="s">
        <v>19</v>
      </c>
      <c r="B43" s="11">
        <v>0</v>
      </c>
      <c r="C43" s="51">
        <v>0</v>
      </c>
      <c r="D43" s="51"/>
      <c r="E43" s="50">
        <f t="shared" si="1"/>
        <v>0</v>
      </c>
      <c r="F43" s="50"/>
      <c r="G43" s="50"/>
      <c r="H43" s="50"/>
    </row>
    <row r="44" spans="1:9" x14ac:dyDescent="0.15">
      <c r="A44" s="9" t="s">
        <v>20</v>
      </c>
      <c r="B44" s="11">
        <v>0</v>
      </c>
      <c r="C44" s="51">
        <v>1</v>
      </c>
      <c r="D44" s="51"/>
      <c r="E44" s="50">
        <f t="shared" si="1"/>
        <v>3.9808917197452231E-4</v>
      </c>
      <c r="F44" s="50"/>
      <c r="G44" s="50"/>
      <c r="H44" s="50"/>
    </row>
    <row r="45" spans="1:9" x14ac:dyDescent="0.15">
      <c r="A45" s="9" t="s">
        <v>22</v>
      </c>
      <c r="B45" s="11">
        <v>4</v>
      </c>
      <c r="C45" s="51">
        <v>37</v>
      </c>
      <c r="D45" s="51"/>
      <c r="E45" s="50">
        <f t="shared" si="1"/>
        <v>1.6321656050955414E-2</v>
      </c>
      <c r="F45" s="50"/>
      <c r="G45" s="50"/>
      <c r="H45" s="50"/>
    </row>
    <row r="46" spans="1:9" ht="16" thickBot="1" x14ac:dyDescent="0.2">
      <c r="A46" s="10" t="s">
        <v>26</v>
      </c>
      <c r="B46" s="5">
        <f>SUM(B40:B45)</f>
        <v>68</v>
      </c>
      <c r="C46" s="52">
        <f>SUM(C40:D45)</f>
        <v>2444</v>
      </c>
      <c r="D46" s="52"/>
      <c r="E46" s="50">
        <f t="shared" si="1"/>
        <v>1</v>
      </c>
      <c r="F46" s="50"/>
      <c r="G46" s="50"/>
      <c r="H46" s="50"/>
    </row>
    <row r="47" spans="1:9" x14ac:dyDescent="0.15">
      <c r="A47" s="7" t="s">
        <v>0</v>
      </c>
      <c r="B47" s="47" t="s">
        <v>33</v>
      </c>
      <c r="C47" s="47"/>
      <c r="D47" s="47"/>
      <c r="E47" s="47"/>
      <c r="F47" s="47"/>
      <c r="G47" s="47"/>
      <c r="H47" s="47"/>
      <c r="I47" s="47"/>
    </row>
    <row r="48" spans="1:9" x14ac:dyDescent="0.15">
      <c r="A48" s="8"/>
      <c r="B48" s="6" t="s">
        <v>3</v>
      </c>
      <c r="C48" s="48" t="s">
        <v>4</v>
      </c>
      <c r="D48" s="48"/>
      <c r="E48" s="48" t="s">
        <v>5</v>
      </c>
      <c r="F48" s="48"/>
      <c r="G48" s="48"/>
      <c r="H48" s="48"/>
      <c r="I48" s="48"/>
    </row>
    <row r="49" spans="1:9" ht="26" x14ac:dyDescent="0.15">
      <c r="A49" s="9" t="s">
        <v>6</v>
      </c>
      <c r="B49" s="11">
        <v>47</v>
      </c>
      <c r="C49" s="51">
        <v>172</v>
      </c>
      <c r="D49" s="51"/>
      <c r="E49" s="50">
        <f>(C49+B49)/SUM($B$55:$D$55)</f>
        <v>9.1478696741854632E-2</v>
      </c>
      <c r="F49" s="50"/>
      <c r="G49" s="50"/>
      <c r="H49" s="50"/>
      <c r="I49" s="50"/>
    </row>
    <row r="50" spans="1:9" ht="26" x14ac:dyDescent="0.15">
      <c r="A50" s="9" t="s">
        <v>10</v>
      </c>
      <c r="B50" s="11">
        <v>0</v>
      </c>
      <c r="C50" s="51">
        <v>2066</v>
      </c>
      <c r="D50" s="51"/>
      <c r="E50" s="50">
        <f t="shared" ref="E50:E55" si="2">(C50+B50)/SUM($B$55:$D$55)</f>
        <v>0.86299081035923142</v>
      </c>
      <c r="F50" s="50"/>
      <c r="G50" s="50"/>
      <c r="H50" s="50"/>
      <c r="I50" s="50"/>
    </row>
    <row r="51" spans="1:9" x14ac:dyDescent="0.15">
      <c r="A51" s="9" t="s">
        <v>14</v>
      </c>
      <c r="B51" s="11">
        <v>8</v>
      </c>
      <c r="C51" s="51">
        <v>66</v>
      </c>
      <c r="D51" s="51"/>
      <c r="E51" s="50">
        <f t="shared" si="2"/>
        <v>3.0910609857978277E-2</v>
      </c>
      <c r="F51" s="50"/>
      <c r="G51" s="50"/>
      <c r="H51" s="50"/>
      <c r="I51" s="50"/>
    </row>
    <row r="52" spans="1:9" ht="26" x14ac:dyDescent="0.15">
      <c r="A52" s="9" t="s">
        <v>19</v>
      </c>
      <c r="B52" s="11">
        <v>0</v>
      </c>
      <c r="C52" s="51">
        <v>0</v>
      </c>
      <c r="D52" s="51"/>
      <c r="E52" s="50">
        <f t="shared" si="2"/>
        <v>0</v>
      </c>
      <c r="F52" s="50"/>
      <c r="G52" s="50"/>
      <c r="H52" s="50"/>
      <c r="I52" s="50"/>
    </row>
    <row r="53" spans="1:9" x14ac:dyDescent="0.15">
      <c r="A53" s="9" t="s">
        <v>20</v>
      </c>
      <c r="B53" s="11">
        <v>0</v>
      </c>
      <c r="C53" s="51">
        <v>0</v>
      </c>
      <c r="D53" s="51"/>
      <c r="E53" s="50">
        <f t="shared" si="2"/>
        <v>0</v>
      </c>
      <c r="F53" s="50"/>
      <c r="G53" s="50"/>
      <c r="H53" s="50"/>
      <c r="I53" s="50"/>
    </row>
    <row r="54" spans="1:9" x14ac:dyDescent="0.15">
      <c r="A54" s="9" t="s">
        <v>22</v>
      </c>
      <c r="B54" s="11">
        <v>6</v>
      </c>
      <c r="C54" s="51">
        <v>29</v>
      </c>
      <c r="D54" s="51"/>
      <c r="E54" s="50">
        <f t="shared" si="2"/>
        <v>1.4619883040935672E-2</v>
      </c>
      <c r="F54" s="50"/>
      <c r="G54" s="50"/>
      <c r="H54" s="50"/>
      <c r="I54" s="50"/>
    </row>
    <row r="55" spans="1:9" ht="16" thickBot="1" x14ac:dyDescent="0.2">
      <c r="A55" s="10" t="s">
        <v>26</v>
      </c>
      <c r="B55" s="5">
        <f>SUM(B49:B54)</f>
        <v>61</v>
      </c>
      <c r="C55" s="52">
        <f>SUM(C49:D54)</f>
        <v>2333</v>
      </c>
      <c r="D55" s="52"/>
      <c r="E55" s="50">
        <f t="shared" si="2"/>
        <v>1</v>
      </c>
      <c r="F55" s="50"/>
      <c r="G55" s="50"/>
      <c r="H55" s="50"/>
      <c r="I55" s="50"/>
    </row>
    <row r="56" spans="1:9" x14ac:dyDescent="0.15">
      <c r="A56" s="7" t="s">
        <v>0</v>
      </c>
      <c r="B56" s="42" t="s">
        <v>35</v>
      </c>
      <c r="C56" s="42"/>
      <c r="D56" s="42"/>
      <c r="E56" s="42"/>
      <c r="F56" s="42"/>
      <c r="G56" s="42"/>
    </row>
    <row r="57" spans="1:9" x14ac:dyDescent="0.15">
      <c r="A57" s="8"/>
      <c r="B57" s="3" t="s">
        <v>3</v>
      </c>
      <c r="C57" s="3" t="s">
        <v>4</v>
      </c>
      <c r="D57" s="43" t="s">
        <v>5</v>
      </c>
      <c r="E57" s="43"/>
      <c r="F57" s="43"/>
      <c r="G57" s="43"/>
    </row>
    <row r="58" spans="1:9" ht="26" x14ac:dyDescent="0.15">
      <c r="A58" s="9" t="s">
        <v>6</v>
      </c>
      <c r="B58" s="4">
        <v>44</v>
      </c>
      <c r="C58" s="4">
        <v>196</v>
      </c>
      <c r="D58" s="50">
        <f t="shared" ref="D58:D64" si="3">(B58+C58)/SUM(B$64:C$64)</f>
        <v>0.10300429184549356</v>
      </c>
      <c r="E58" s="50"/>
      <c r="F58" s="50"/>
      <c r="G58" s="50"/>
    </row>
    <row r="59" spans="1:9" ht="26" x14ac:dyDescent="0.15">
      <c r="A59" s="9" t="s">
        <v>10</v>
      </c>
      <c r="B59" s="4">
        <v>0</v>
      </c>
      <c r="C59" s="4">
        <v>1630</v>
      </c>
      <c r="D59" s="50">
        <f t="shared" si="3"/>
        <v>0.69957081545064381</v>
      </c>
      <c r="E59" s="50"/>
      <c r="F59" s="50"/>
      <c r="G59" s="50"/>
      <c r="H59" s="2" t="s">
        <v>38</v>
      </c>
    </row>
    <row r="60" spans="1:9" x14ac:dyDescent="0.15">
      <c r="A60" s="9" t="s">
        <v>14</v>
      </c>
      <c r="B60" s="4">
        <v>15</v>
      </c>
      <c r="C60" s="4">
        <v>67</v>
      </c>
      <c r="D60" s="50">
        <f t="shared" si="3"/>
        <v>3.51931330472103E-2</v>
      </c>
      <c r="E60" s="50"/>
      <c r="F60" s="50"/>
      <c r="G60" s="50"/>
    </row>
    <row r="61" spans="1:9" ht="26" x14ac:dyDescent="0.15">
      <c r="A61" s="9" t="s">
        <v>19</v>
      </c>
      <c r="B61" s="4">
        <v>0</v>
      </c>
      <c r="C61" s="4">
        <v>0</v>
      </c>
      <c r="D61" s="50">
        <f t="shared" si="3"/>
        <v>0</v>
      </c>
      <c r="E61" s="50"/>
      <c r="F61" s="50"/>
      <c r="G61" s="50"/>
    </row>
    <row r="62" spans="1:9" x14ac:dyDescent="0.15">
      <c r="A62" s="9" t="s">
        <v>20</v>
      </c>
      <c r="B62" s="4">
        <v>0</v>
      </c>
      <c r="C62" s="4">
        <v>0</v>
      </c>
      <c r="D62" s="50">
        <f t="shared" si="3"/>
        <v>0</v>
      </c>
      <c r="E62" s="50"/>
      <c r="F62" s="50"/>
      <c r="G62" s="50"/>
    </row>
    <row r="63" spans="1:9" x14ac:dyDescent="0.15">
      <c r="A63" s="9" t="s">
        <v>22</v>
      </c>
      <c r="B63" s="4">
        <v>6</v>
      </c>
      <c r="C63" s="4">
        <v>167</v>
      </c>
      <c r="D63" s="50">
        <f t="shared" si="3"/>
        <v>7.4248927038626608E-2</v>
      </c>
      <c r="E63" s="50"/>
      <c r="F63" s="50"/>
      <c r="G63" s="50"/>
    </row>
    <row r="64" spans="1:9" ht="16" thickBot="1" x14ac:dyDescent="0.2">
      <c r="A64" s="10" t="s">
        <v>26</v>
      </c>
      <c r="B64" s="5">
        <v>65</v>
      </c>
      <c r="C64" s="5">
        <v>2265</v>
      </c>
      <c r="D64" s="50">
        <f t="shared" si="3"/>
        <v>1</v>
      </c>
      <c r="E64" s="50"/>
      <c r="F64" s="50"/>
      <c r="G64" s="50"/>
    </row>
    <row r="65" spans="1:9" x14ac:dyDescent="0.15">
      <c r="A65" s="7" t="s">
        <v>0</v>
      </c>
      <c r="B65" s="47" t="s">
        <v>36</v>
      </c>
      <c r="C65" s="47"/>
      <c r="D65" s="47"/>
      <c r="E65" s="47"/>
      <c r="F65" s="47"/>
      <c r="G65" s="47"/>
      <c r="H65" s="47"/>
    </row>
    <row r="66" spans="1:9" x14ac:dyDescent="0.15">
      <c r="A66" s="8"/>
      <c r="B66" s="6" t="s">
        <v>3</v>
      </c>
      <c r="C66" s="48" t="s">
        <v>4</v>
      </c>
      <c r="D66" s="48"/>
      <c r="E66" s="48" t="s">
        <v>5</v>
      </c>
      <c r="F66" s="48"/>
      <c r="G66" s="48"/>
      <c r="H66" s="48"/>
    </row>
    <row r="67" spans="1:9" ht="26" x14ac:dyDescent="0.15">
      <c r="A67" s="9" t="s">
        <v>6</v>
      </c>
      <c r="B67" s="11">
        <v>47</v>
      </c>
      <c r="C67" s="51">
        <v>205</v>
      </c>
      <c r="D67" s="51"/>
      <c r="E67" s="50">
        <f t="shared" ref="E67:E73" si="4">(C67+B67)/SUM(B$73:D$73)</f>
        <v>0.11275167785234899</v>
      </c>
      <c r="F67" s="50"/>
      <c r="G67" s="50"/>
      <c r="H67" s="50"/>
    </row>
    <row r="68" spans="1:9" ht="26" x14ac:dyDescent="0.15">
      <c r="A68" s="9" t="s">
        <v>10</v>
      </c>
      <c r="B68" s="11">
        <v>0</v>
      </c>
      <c r="C68" s="51">
        <v>1719</v>
      </c>
      <c r="D68" s="51"/>
      <c r="E68" s="50">
        <f t="shared" si="4"/>
        <v>0.76912751677852353</v>
      </c>
      <c r="F68" s="50"/>
      <c r="G68" s="50"/>
      <c r="H68" s="50"/>
    </row>
    <row r="69" spans="1:9" x14ac:dyDescent="0.15">
      <c r="A69" s="9" t="s">
        <v>14</v>
      </c>
      <c r="B69" s="11">
        <v>10</v>
      </c>
      <c r="C69" s="51">
        <v>44</v>
      </c>
      <c r="D69" s="51"/>
      <c r="E69" s="50">
        <f t="shared" si="4"/>
        <v>2.4161073825503355E-2</v>
      </c>
      <c r="F69" s="50"/>
      <c r="G69" s="50"/>
      <c r="H69" s="50"/>
    </row>
    <row r="70" spans="1:9" ht="26" x14ac:dyDescent="0.15">
      <c r="A70" s="9" t="s">
        <v>19</v>
      </c>
      <c r="B70" s="11">
        <v>0</v>
      </c>
      <c r="C70" s="51">
        <v>0</v>
      </c>
      <c r="D70" s="51"/>
      <c r="E70" s="50">
        <f t="shared" si="4"/>
        <v>0</v>
      </c>
      <c r="F70" s="50"/>
      <c r="G70" s="50"/>
      <c r="H70" s="50"/>
    </row>
    <row r="71" spans="1:9" x14ac:dyDescent="0.15">
      <c r="A71" s="9" t="s">
        <v>20</v>
      </c>
      <c r="B71" s="11">
        <v>2</v>
      </c>
      <c r="C71" s="51">
        <v>1</v>
      </c>
      <c r="D71" s="51"/>
      <c r="E71" s="50">
        <f t="shared" si="4"/>
        <v>1.3422818791946308E-3</v>
      </c>
      <c r="F71" s="50"/>
      <c r="G71" s="50"/>
      <c r="H71" s="50"/>
    </row>
    <row r="72" spans="1:9" x14ac:dyDescent="0.15">
      <c r="A72" s="9" t="s">
        <v>22</v>
      </c>
      <c r="B72" s="11">
        <v>0</v>
      </c>
      <c r="C72" s="51">
        <v>23</v>
      </c>
      <c r="D72" s="51"/>
      <c r="E72" s="50">
        <f t="shared" si="4"/>
        <v>1.029082774049217E-2</v>
      </c>
      <c r="F72" s="50"/>
      <c r="G72" s="50"/>
      <c r="H72" s="50"/>
    </row>
    <row r="73" spans="1:9" ht="16" thickBot="1" x14ac:dyDescent="0.2">
      <c r="A73" s="10" t="s">
        <v>26</v>
      </c>
      <c r="B73" s="5">
        <f>SUM(B67:B72)</f>
        <v>59</v>
      </c>
      <c r="C73" s="52">
        <v>2176</v>
      </c>
      <c r="D73" s="52"/>
      <c r="E73" s="50">
        <f t="shared" si="4"/>
        <v>1</v>
      </c>
      <c r="F73" s="50"/>
      <c r="G73" s="50"/>
      <c r="H73" s="50"/>
    </row>
    <row r="74" spans="1:9" x14ac:dyDescent="0.15">
      <c r="A74" s="7" t="s">
        <v>0</v>
      </c>
      <c r="B74" s="47" t="s">
        <v>37</v>
      </c>
      <c r="C74" s="47"/>
      <c r="D74" s="47"/>
      <c r="E74" s="47"/>
      <c r="F74" s="47"/>
      <c r="G74" s="47"/>
      <c r="H74" s="47"/>
      <c r="I74" s="47"/>
    </row>
    <row r="75" spans="1:9" x14ac:dyDescent="0.15">
      <c r="A75" s="8"/>
      <c r="B75" s="6" t="s">
        <v>3</v>
      </c>
      <c r="C75" s="48" t="s">
        <v>4</v>
      </c>
      <c r="D75" s="48"/>
      <c r="E75" s="48" t="s">
        <v>5</v>
      </c>
      <c r="F75" s="48"/>
      <c r="G75" s="48"/>
      <c r="H75" s="48"/>
      <c r="I75" s="48"/>
    </row>
    <row r="76" spans="1:9" ht="26" x14ac:dyDescent="0.15">
      <c r="A76" s="9" t="s">
        <v>6</v>
      </c>
      <c r="B76" s="11">
        <v>42</v>
      </c>
      <c r="C76" s="51">
        <v>235</v>
      </c>
      <c r="D76" s="51"/>
      <c r="E76" s="50">
        <f t="shared" ref="E76:E82" si="5">(C76+B76)/SUM(B$82:D$82)</f>
        <v>0.12344028520499109</v>
      </c>
      <c r="F76" s="50"/>
      <c r="G76" s="50"/>
      <c r="H76" s="50"/>
      <c r="I76" s="50"/>
    </row>
    <row r="77" spans="1:9" ht="26" x14ac:dyDescent="0.15">
      <c r="A77" s="9" t="s">
        <v>10</v>
      </c>
      <c r="B77" s="11">
        <v>0</v>
      </c>
      <c r="C77" s="51">
        <v>1693</v>
      </c>
      <c r="D77" s="51"/>
      <c r="E77" s="50">
        <f t="shared" si="5"/>
        <v>0.75445632798573981</v>
      </c>
      <c r="F77" s="50"/>
      <c r="G77" s="50"/>
      <c r="H77" s="50"/>
      <c r="I77" s="50"/>
    </row>
    <row r="78" spans="1:9" x14ac:dyDescent="0.15">
      <c r="A78" s="9" t="s">
        <v>14</v>
      </c>
      <c r="B78" s="11">
        <v>6</v>
      </c>
      <c r="C78" s="51">
        <v>42</v>
      </c>
      <c r="D78" s="51"/>
      <c r="E78" s="50">
        <f t="shared" si="5"/>
        <v>2.1390374331550801E-2</v>
      </c>
      <c r="F78" s="50"/>
      <c r="G78" s="50"/>
      <c r="H78" s="50"/>
      <c r="I78" s="50"/>
    </row>
    <row r="79" spans="1:9" ht="26" x14ac:dyDescent="0.15">
      <c r="A79" s="9" t="s">
        <v>19</v>
      </c>
      <c r="B79" s="11">
        <v>1</v>
      </c>
      <c r="C79" s="51">
        <v>0</v>
      </c>
      <c r="D79" s="51"/>
      <c r="E79" s="50">
        <f t="shared" si="5"/>
        <v>4.4563279857397502E-4</v>
      </c>
      <c r="F79" s="50"/>
      <c r="G79" s="50"/>
      <c r="H79" s="50"/>
      <c r="I79" s="50"/>
    </row>
    <row r="80" spans="1:9" x14ac:dyDescent="0.15">
      <c r="A80" s="9" t="s">
        <v>20</v>
      </c>
      <c r="B80" s="11">
        <v>0</v>
      </c>
      <c r="C80" s="51">
        <v>0</v>
      </c>
      <c r="D80" s="51"/>
      <c r="E80" s="50">
        <f t="shared" si="5"/>
        <v>0</v>
      </c>
      <c r="F80" s="50"/>
      <c r="G80" s="50"/>
      <c r="H80" s="50"/>
      <c r="I80" s="50"/>
    </row>
    <row r="81" spans="1:9" x14ac:dyDescent="0.15">
      <c r="A81" s="9" t="s">
        <v>22</v>
      </c>
      <c r="B81" s="11">
        <v>3</v>
      </c>
      <c r="C81" s="51">
        <v>24</v>
      </c>
      <c r="D81" s="51"/>
      <c r="E81" s="50">
        <f t="shared" si="5"/>
        <v>1.2032085561497326E-2</v>
      </c>
      <c r="F81" s="50"/>
      <c r="G81" s="50"/>
      <c r="H81" s="50"/>
      <c r="I81" s="50"/>
    </row>
    <row r="82" spans="1:9" ht="16" thickBot="1" x14ac:dyDescent="0.2">
      <c r="A82" s="10" t="s">
        <v>26</v>
      </c>
      <c r="B82" s="5">
        <f>SUM(B76:B81)</f>
        <v>52</v>
      </c>
      <c r="C82" s="52">
        <v>2192</v>
      </c>
      <c r="D82" s="52"/>
      <c r="E82" s="50">
        <f t="shared" si="5"/>
        <v>1</v>
      </c>
      <c r="F82" s="50"/>
      <c r="G82" s="50"/>
      <c r="H82" s="50"/>
      <c r="I82" s="50"/>
    </row>
    <row r="85" spans="1:9" ht="16" thickBot="1" x14ac:dyDescent="0.2"/>
    <row r="86" spans="1:9" ht="18" thickBot="1" x14ac:dyDescent="0.2">
      <c r="A86" s="56" t="s">
        <v>39</v>
      </c>
      <c r="B86" s="56"/>
      <c r="C86" s="55" t="s">
        <v>40</v>
      </c>
      <c r="D86" s="55"/>
      <c r="E86" s="55"/>
    </row>
    <row r="87" spans="1:9" ht="17" x14ac:dyDescent="0.15">
      <c r="A87" s="56"/>
      <c r="B87" s="56"/>
      <c r="C87" s="12" t="s">
        <v>41</v>
      </c>
      <c r="D87" s="12" t="s">
        <v>42</v>
      </c>
      <c r="E87" s="13" t="s">
        <v>43</v>
      </c>
    </row>
    <row r="88" spans="1:9" ht="17" x14ac:dyDescent="0.15">
      <c r="A88" s="53" t="s">
        <v>44</v>
      </c>
      <c r="B88" s="53"/>
      <c r="C88" s="14">
        <v>52</v>
      </c>
      <c r="D88" s="14">
        <v>252</v>
      </c>
      <c r="E88" s="14">
        <v>304</v>
      </c>
      <c r="F88" s="17">
        <f>E88/$E$95</f>
        <v>0.1366906474820144</v>
      </c>
    </row>
    <row r="89" spans="1:9" ht="17" x14ac:dyDescent="0.15">
      <c r="A89" s="53" t="s">
        <v>45</v>
      </c>
      <c r="B89" s="53"/>
      <c r="C89" s="14">
        <v>0</v>
      </c>
      <c r="D89" s="14">
        <v>1485</v>
      </c>
      <c r="E89" s="14">
        <v>1485</v>
      </c>
      <c r="F89" s="17">
        <f t="shared" ref="F89:F95" si="6">E89/$E$95</f>
        <v>0.66771582733812951</v>
      </c>
    </row>
    <row r="90" spans="1:9" ht="17" x14ac:dyDescent="0.15">
      <c r="A90" s="53" t="s">
        <v>46</v>
      </c>
      <c r="B90" s="53"/>
      <c r="C90" s="14">
        <v>0</v>
      </c>
      <c r="D90" s="14">
        <v>233</v>
      </c>
      <c r="E90" s="14">
        <v>233</v>
      </c>
      <c r="F90" s="17">
        <f t="shared" si="6"/>
        <v>0.10476618705035971</v>
      </c>
    </row>
    <row r="91" spans="1:9" ht="17" x14ac:dyDescent="0.2">
      <c r="A91" s="53" t="s">
        <v>47</v>
      </c>
      <c r="B91" s="53"/>
      <c r="C91" s="15">
        <v>14</v>
      </c>
      <c r="D91" s="15">
        <v>67</v>
      </c>
      <c r="E91" s="15">
        <v>81</v>
      </c>
      <c r="F91" s="17">
        <f t="shared" si="6"/>
        <v>3.6420863309352521E-2</v>
      </c>
    </row>
    <row r="92" spans="1:9" ht="17" x14ac:dyDescent="0.2">
      <c r="A92" s="53" t="s">
        <v>48</v>
      </c>
      <c r="B92" s="53"/>
      <c r="C92" s="15">
        <v>0</v>
      </c>
      <c r="D92" s="15">
        <v>0</v>
      </c>
      <c r="E92" s="15">
        <v>0</v>
      </c>
      <c r="F92" s="17">
        <f t="shared" si="6"/>
        <v>0</v>
      </c>
    </row>
    <row r="93" spans="1:9" ht="17" x14ac:dyDescent="0.2">
      <c r="A93" s="53" t="s">
        <v>49</v>
      </c>
      <c r="B93" s="53"/>
      <c r="C93" s="15">
        <v>0</v>
      </c>
      <c r="D93" s="15">
        <v>1</v>
      </c>
      <c r="E93" s="15">
        <v>1</v>
      </c>
      <c r="F93" s="17">
        <f t="shared" si="6"/>
        <v>4.496402877697842E-4</v>
      </c>
    </row>
    <row r="94" spans="1:9" ht="17" x14ac:dyDescent="0.2">
      <c r="A94" s="53" t="s">
        <v>50</v>
      </c>
      <c r="B94" s="53"/>
      <c r="C94" s="15">
        <v>7</v>
      </c>
      <c r="D94" s="15">
        <v>113</v>
      </c>
      <c r="E94" s="15">
        <v>120</v>
      </c>
      <c r="F94" s="17">
        <f t="shared" si="6"/>
        <v>5.3956834532374098E-2</v>
      </c>
    </row>
    <row r="95" spans="1:9" ht="18" thickBot="1" x14ac:dyDescent="0.25">
      <c r="A95" s="54" t="s">
        <v>43</v>
      </c>
      <c r="B95" s="54"/>
      <c r="C95" s="16">
        <v>73</v>
      </c>
      <c r="D95" s="16">
        <v>2151</v>
      </c>
      <c r="E95" s="16">
        <v>2224</v>
      </c>
      <c r="F95" s="17">
        <f t="shared" si="6"/>
        <v>1</v>
      </c>
    </row>
  </sheetData>
  <mergeCells count="139">
    <mergeCell ref="A93:B93"/>
    <mergeCell ref="A94:B94"/>
    <mergeCell ref="A95:B95"/>
    <mergeCell ref="C86:E86"/>
    <mergeCell ref="A86:B87"/>
    <mergeCell ref="A88:B88"/>
    <mergeCell ref="A89:B89"/>
    <mergeCell ref="A90:B90"/>
    <mergeCell ref="A91:B91"/>
    <mergeCell ref="A92:B92"/>
    <mergeCell ref="C80:D80"/>
    <mergeCell ref="E80:I80"/>
    <mergeCell ref="C81:D81"/>
    <mergeCell ref="E81:I81"/>
    <mergeCell ref="C82:D82"/>
    <mergeCell ref="E82:I82"/>
    <mergeCell ref="C77:D77"/>
    <mergeCell ref="E77:I77"/>
    <mergeCell ref="C78:D78"/>
    <mergeCell ref="E78:I78"/>
    <mergeCell ref="C79:D79"/>
    <mergeCell ref="E79:I79"/>
    <mergeCell ref="C73:D73"/>
    <mergeCell ref="E73:H73"/>
    <mergeCell ref="B74:I74"/>
    <mergeCell ref="C75:D75"/>
    <mergeCell ref="E75:I75"/>
    <mergeCell ref="C76:D76"/>
    <mergeCell ref="E76:I76"/>
    <mergeCell ref="C70:D70"/>
    <mergeCell ref="E70:H70"/>
    <mergeCell ref="C71:D71"/>
    <mergeCell ref="E71:H71"/>
    <mergeCell ref="C72:D72"/>
    <mergeCell ref="E72:H72"/>
    <mergeCell ref="C67:D67"/>
    <mergeCell ref="E67:H67"/>
    <mergeCell ref="C68:D68"/>
    <mergeCell ref="E68:H68"/>
    <mergeCell ref="C69:D69"/>
    <mergeCell ref="E69:H69"/>
    <mergeCell ref="D62:G62"/>
    <mergeCell ref="D63:G63"/>
    <mergeCell ref="D64:G64"/>
    <mergeCell ref="B65:H65"/>
    <mergeCell ref="C66:D66"/>
    <mergeCell ref="E66:H66"/>
    <mergeCell ref="B56:G56"/>
    <mergeCell ref="D57:G57"/>
    <mergeCell ref="D58:G58"/>
    <mergeCell ref="D59:G59"/>
    <mergeCell ref="D60:G60"/>
    <mergeCell ref="D61:G61"/>
    <mergeCell ref="C53:D53"/>
    <mergeCell ref="E53:I53"/>
    <mergeCell ref="C54:D54"/>
    <mergeCell ref="E54:I54"/>
    <mergeCell ref="C55:D55"/>
    <mergeCell ref="E55:I55"/>
    <mergeCell ref="C50:D50"/>
    <mergeCell ref="E50:I50"/>
    <mergeCell ref="C51:D51"/>
    <mergeCell ref="E51:I51"/>
    <mergeCell ref="C52:D52"/>
    <mergeCell ref="E52:I52"/>
    <mergeCell ref="C46:D46"/>
    <mergeCell ref="E46:H46"/>
    <mergeCell ref="B47:I47"/>
    <mergeCell ref="C48:D48"/>
    <mergeCell ref="E48:I48"/>
    <mergeCell ref="C49:D49"/>
    <mergeCell ref="E49:I49"/>
    <mergeCell ref="C43:D43"/>
    <mergeCell ref="E43:H43"/>
    <mergeCell ref="C44:D44"/>
    <mergeCell ref="E44:H44"/>
    <mergeCell ref="C45:D45"/>
    <mergeCell ref="E45:H45"/>
    <mergeCell ref="C40:D40"/>
    <mergeCell ref="E40:H40"/>
    <mergeCell ref="C41:D41"/>
    <mergeCell ref="E41:H41"/>
    <mergeCell ref="C42:D42"/>
    <mergeCell ref="E42:H42"/>
    <mergeCell ref="D35:G35"/>
    <mergeCell ref="D36:G36"/>
    <mergeCell ref="D37:G37"/>
    <mergeCell ref="B38:H38"/>
    <mergeCell ref="C39:D39"/>
    <mergeCell ref="E39:H39"/>
    <mergeCell ref="B29:G29"/>
    <mergeCell ref="D30:G30"/>
    <mergeCell ref="D31:G31"/>
    <mergeCell ref="D32:G32"/>
    <mergeCell ref="D33:G33"/>
    <mergeCell ref="D34:G34"/>
    <mergeCell ref="C26:D26"/>
    <mergeCell ref="E26:I26"/>
    <mergeCell ref="C27:D27"/>
    <mergeCell ref="E27:I27"/>
    <mergeCell ref="C28:D28"/>
    <mergeCell ref="E28:I28"/>
    <mergeCell ref="C23:D23"/>
    <mergeCell ref="E23:I23"/>
    <mergeCell ref="C24:D24"/>
    <mergeCell ref="E24:I24"/>
    <mergeCell ref="C25:D25"/>
    <mergeCell ref="E25:I25"/>
    <mergeCell ref="B20:I20"/>
    <mergeCell ref="C21:D21"/>
    <mergeCell ref="E21:I21"/>
    <mergeCell ref="C22:D22"/>
    <mergeCell ref="E22:I22"/>
    <mergeCell ref="C16:D16"/>
    <mergeCell ref="E16:H16"/>
    <mergeCell ref="C17:D17"/>
    <mergeCell ref="E17:H17"/>
    <mergeCell ref="C18:D18"/>
    <mergeCell ref="E18:H18"/>
    <mergeCell ref="C15:D15"/>
    <mergeCell ref="E15:H15"/>
    <mergeCell ref="D8:G8"/>
    <mergeCell ref="D9:G9"/>
    <mergeCell ref="D10:G10"/>
    <mergeCell ref="B11:H11"/>
    <mergeCell ref="C12:D12"/>
    <mergeCell ref="E12:H12"/>
    <mergeCell ref="C19:D19"/>
    <mergeCell ref="E19:H19"/>
    <mergeCell ref="B2:G2"/>
    <mergeCell ref="D3:G3"/>
    <mergeCell ref="D4:G4"/>
    <mergeCell ref="D5:G5"/>
    <mergeCell ref="D6:G6"/>
    <mergeCell ref="D7:G7"/>
    <mergeCell ref="C13:D13"/>
    <mergeCell ref="E13:H13"/>
    <mergeCell ref="C14:D14"/>
    <mergeCell ref="E14:H1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AE54"/>
  <sheetViews>
    <sheetView tabSelected="1" topLeftCell="K1" workbookViewId="0">
      <selection activeCell="V35" sqref="V35"/>
    </sheetView>
  </sheetViews>
  <sheetFormatPr baseColWidth="10" defaultRowHeight="15" x14ac:dyDescent="0.15"/>
  <cols>
    <col min="14" max="14" width="14" customWidth="1"/>
    <col min="15" max="16" width="20.83203125" bestFit="1" customWidth="1"/>
    <col min="17" max="17" width="20.1640625" bestFit="1" customWidth="1"/>
    <col min="18" max="18" width="19.83203125" bestFit="1" customWidth="1"/>
    <col min="19" max="19" width="20.5" bestFit="1" customWidth="1"/>
    <col min="20" max="20" width="28.5" bestFit="1" customWidth="1"/>
  </cols>
  <sheetData>
    <row r="1" spans="14:31" x14ac:dyDescent="0.15">
      <c r="AE1" s="1" t="s">
        <v>30</v>
      </c>
    </row>
    <row r="2" spans="14:31" x14ac:dyDescent="0.15">
      <c r="N2" s="37" t="s">
        <v>66</v>
      </c>
      <c r="O2" s="37" t="s">
        <v>67</v>
      </c>
      <c r="P2" s="37" t="s">
        <v>52</v>
      </c>
      <c r="Q2" s="37" t="s">
        <v>69</v>
      </c>
      <c r="R2" s="37" t="s">
        <v>53</v>
      </c>
      <c r="S2" s="37" t="s">
        <v>71</v>
      </c>
      <c r="T2" s="37" t="s">
        <v>74</v>
      </c>
      <c r="U2" s="57"/>
      <c r="V2" s="57"/>
      <c r="W2" s="57"/>
      <c r="X2" s="57"/>
      <c r="Y2" s="57"/>
      <c r="Z2" s="57"/>
      <c r="AA2" s="57"/>
      <c r="AB2" s="57"/>
    </row>
    <row r="3" spans="14:31" x14ac:dyDescent="0.15">
      <c r="N3" s="37">
        <v>2224</v>
      </c>
      <c r="O3" s="37">
        <v>2012</v>
      </c>
      <c r="P3" s="38">
        <f>工作表2!F89</f>
        <v>0.66771582733812951</v>
      </c>
      <c r="Q3" s="38">
        <f>工作表2!F88</f>
        <v>0.1366906474820144</v>
      </c>
      <c r="R3" s="39">
        <f>工作表2!D89</f>
        <v>1485</v>
      </c>
      <c r="S3" s="39">
        <f>SUM(工作表2!C88:D88)</f>
        <v>304</v>
      </c>
      <c r="T3" s="40">
        <f>Q3+P3</f>
        <v>0.80440647482014394</v>
      </c>
      <c r="U3" s="57"/>
      <c r="V3" s="57"/>
      <c r="W3" s="57"/>
      <c r="X3" s="57"/>
      <c r="Y3" s="57"/>
      <c r="Z3" s="57"/>
      <c r="AA3" s="57"/>
      <c r="AB3" s="57"/>
    </row>
    <row r="4" spans="14:31" x14ac:dyDescent="0.15">
      <c r="N4" s="37">
        <f>2192</f>
        <v>2192</v>
      </c>
      <c r="O4" s="37">
        <v>2013</v>
      </c>
      <c r="P4" s="38">
        <f t="shared" ref="P4:P14" si="0">R4/$N4</f>
        <v>0.77235401459854014</v>
      </c>
      <c r="Q4" s="38">
        <f t="shared" ref="Q4:Q14" si="1">S4/$N4</f>
        <v>0.12636861313868614</v>
      </c>
      <c r="R4" s="37">
        <v>1693</v>
      </c>
      <c r="S4" s="37">
        <f>235+42</f>
        <v>277</v>
      </c>
      <c r="T4" s="40">
        <f t="shared" ref="T4:T14" si="2">Q4+P4</f>
        <v>0.89872262773722622</v>
      </c>
      <c r="U4" s="57"/>
      <c r="V4" s="57"/>
      <c r="W4" s="57"/>
      <c r="X4" s="57"/>
      <c r="Y4" s="57"/>
      <c r="Z4" s="57"/>
      <c r="AA4" s="57"/>
      <c r="AB4" s="57"/>
    </row>
    <row r="5" spans="14:31" x14ac:dyDescent="0.15">
      <c r="N5" s="37">
        <f>2234</f>
        <v>2234</v>
      </c>
      <c r="O5" s="37">
        <v>2014</v>
      </c>
      <c r="P5" s="38">
        <f t="shared" si="0"/>
        <v>0.85362578334825423</v>
      </c>
      <c r="Q5" s="38">
        <f t="shared" si="1"/>
        <v>0.11280214861235452</v>
      </c>
      <c r="R5" s="37">
        <f>1907</f>
        <v>1907</v>
      </c>
      <c r="S5" s="37">
        <f>205+47</f>
        <v>252</v>
      </c>
      <c r="T5" s="40">
        <f t="shared" si="2"/>
        <v>0.96642793196060872</v>
      </c>
      <c r="U5" s="57"/>
      <c r="V5" s="57"/>
      <c r="W5" s="57"/>
      <c r="X5" s="57"/>
      <c r="Y5" s="57"/>
      <c r="Z5" s="57"/>
      <c r="AA5" s="57"/>
      <c r="AB5" s="57"/>
    </row>
    <row r="6" spans="14:31" x14ac:dyDescent="0.15">
      <c r="N6" s="37">
        <f>2327</f>
        <v>2327</v>
      </c>
      <c r="O6" s="37">
        <v>2015</v>
      </c>
      <c r="P6" s="38">
        <f t="shared" si="0"/>
        <v>0.83412118607649333</v>
      </c>
      <c r="Q6" s="38">
        <f t="shared" si="1"/>
        <v>0.11302105715513537</v>
      </c>
      <c r="R6" s="37">
        <f>1941</f>
        <v>1941</v>
      </c>
      <c r="S6" s="37">
        <f>212+51</f>
        <v>263</v>
      </c>
      <c r="T6" s="40">
        <f t="shared" si="2"/>
        <v>0.94714224323162866</v>
      </c>
      <c r="U6" s="57"/>
      <c r="V6" s="57"/>
      <c r="W6" s="57"/>
      <c r="X6" s="57"/>
      <c r="Y6" s="57"/>
      <c r="Z6" s="57"/>
      <c r="AA6" s="57"/>
      <c r="AB6" s="57"/>
    </row>
    <row r="7" spans="14:31" x14ac:dyDescent="0.15">
      <c r="N7" s="37">
        <f>2394</f>
        <v>2394</v>
      </c>
      <c r="O7" s="37">
        <v>2016</v>
      </c>
      <c r="P7" s="38">
        <f t="shared" si="0"/>
        <v>0.86299081035923142</v>
      </c>
      <c r="Q7" s="38">
        <f t="shared" si="1"/>
        <v>9.1478696741854632E-2</v>
      </c>
      <c r="R7" s="37">
        <f>2066</f>
        <v>2066</v>
      </c>
      <c r="S7" s="37">
        <f>172+47</f>
        <v>219</v>
      </c>
      <c r="T7" s="40">
        <f t="shared" si="2"/>
        <v>0.95446950710108602</v>
      </c>
      <c r="U7" s="57"/>
      <c r="V7" s="57"/>
      <c r="W7" s="57"/>
      <c r="X7" s="57"/>
      <c r="Y7" s="57"/>
      <c r="Z7" s="57"/>
      <c r="AA7" s="57"/>
      <c r="AB7" s="57"/>
    </row>
    <row r="8" spans="14:31" x14ac:dyDescent="0.15">
      <c r="N8" s="37">
        <f>2512</f>
        <v>2512</v>
      </c>
      <c r="O8" s="37">
        <v>2017</v>
      </c>
      <c r="P8" s="38">
        <f t="shared" si="0"/>
        <v>0.86146496815286622</v>
      </c>
      <c r="Q8" s="38">
        <f t="shared" si="1"/>
        <v>0.10429936305732485</v>
      </c>
      <c r="R8" s="37">
        <f>2164</f>
        <v>2164</v>
      </c>
      <c r="S8" s="37">
        <f>203+59</f>
        <v>262</v>
      </c>
      <c r="T8" s="40">
        <f t="shared" si="2"/>
        <v>0.96576433121019112</v>
      </c>
      <c r="U8" s="57"/>
      <c r="V8" s="57"/>
      <c r="W8" s="57"/>
      <c r="X8" s="57"/>
      <c r="Y8" s="57"/>
      <c r="Z8" s="57"/>
      <c r="AA8" s="57"/>
      <c r="AB8" s="57"/>
    </row>
    <row r="9" spans="14:31" x14ac:dyDescent="0.15">
      <c r="N9" s="37">
        <f>1990</f>
        <v>1990</v>
      </c>
      <c r="O9" s="37">
        <v>2018</v>
      </c>
      <c r="P9" s="38">
        <f t="shared" si="0"/>
        <v>0.8608040201005025</v>
      </c>
      <c r="Q9" s="38">
        <f t="shared" si="1"/>
        <v>0.10452261306532663</v>
      </c>
      <c r="R9" s="37">
        <f>1713</f>
        <v>1713</v>
      </c>
      <c r="S9" s="37">
        <f>171+37</f>
        <v>208</v>
      </c>
      <c r="T9" s="40">
        <f t="shared" si="2"/>
        <v>0.96532663316582912</v>
      </c>
      <c r="U9" s="57"/>
      <c r="V9" s="57"/>
      <c r="W9" s="57"/>
      <c r="X9" s="57"/>
      <c r="Y9" s="57"/>
      <c r="Z9" s="57"/>
      <c r="AA9" s="57"/>
      <c r="AB9" s="57"/>
    </row>
    <row r="10" spans="14:31" x14ac:dyDescent="0.15">
      <c r="N10" s="37">
        <f>1748</f>
        <v>1748</v>
      </c>
      <c r="O10" s="37">
        <v>2019</v>
      </c>
      <c r="P10" s="38">
        <f t="shared" si="0"/>
        <v>0.84782608695652173</v>
      </c>
      <c r="Q10" s="38">
        <f t="shared" si="1"/>
        <v>0.11384439359267734</v>
      </c>
      <c r="R10" s="37">
        <v>1482</v>
      </c>
      <c r="S10" s="37">
        <f>159+40</f>
        <v>199</v>
      </c>
      <c r="T10" s="40">
        <f t="shared" si="2"/>
        <v>0.96167048054919912</v>
      </c>
      <c r="U10" s="57"/>
      <c r="V10" s="57"/>
      <c r="W10" s="57"/>
      <c r="X10" s="57"/>
      <c r="Y10" s="57"/>
      <c r="Z10" s="57"/>
      <c r="AA10" s="57"/>
      <c r="AB10" s="57"/>
    </row>
    <row r="11" spans="14:31" x14ac:dyDescent="0.15">
      <c r="N11" s="37">
        <f>1388</f>
        <v>1388</v>
      </c>
      <c r="O11" s="37">
        <v>2020</v>
      </c>
      <c r="P11" s="38">
        <f t="shared" si="0"/>
        <v>0.84077809798270897</v>
      </c>
      <c r="Q11" s="38">
        <f t="shared" si="1"/>
        <v>0.11167146974063401</v>
      </c>
      <c r="R11" s="37">
        <v>1167</v>
      </c>
      <c r="S11" s="37">
        <f>124+31</f>
        <v>155</v>
      </c>
      <c r="T11" s="40">
        <f t="shared" si="2"/>
        <v>0.95244956772334299</v>
      </c>
      <c r="U11" s="57"/>
      <c r="V11" s="57"/>
      <c r="W11" s="57"/>
      <c r="X11" s="57"/>
      <c r="Y11" s="57"/>
      <c r="Z11" s="57"/>
      <c r="AA11" s="57"/>
      <c r="AB11" s="57"/>
    </row>
    <row r="12" spans="14:31" x14ac:dyDescent="0.15">
      <c r="N12" s="37">
        <v>1245</v>
      </c>
      <c r="O12" s="37">
        <v>2021</v>
      </c>
      <c r="P12" s="38">
        <f t="shared" si="0"/>
        <v>0.8457831325301205</v>
      </c>
      <c r="Q12" s="38">
        <f t="shared" si="1"/>
        <v>9.7991967871485938E-2</v>
      </c>
      <c r="R12" s="37">
        <f>1053</f>
        <v>1053</v>
      </c>
      <c r="S12" s="37">
        <f>89+33</f>
        <v>122</v>
      </c>
      <c r="T12" s="40">
        <f t="shared" si="2"/>
        <v>0.94377510040160639</v>
      </c>
      <c r="U12" s="57"/>
      <c r="V12" s="57"/>
      <c r="W12" s="57"/>
      <c r="X12" s="57"/>
      <c r="Y12" s="57"/>
      <c r="Z12" s="57"/>
      <c r="AA12" s="57"/>
      <c r="AB12" s="57"/>
    </row>
    <row r="13" spans="14:31" x14ac:dyDescent="0.15">
      <c r="N13" s="37">
        <v>1069</v>
      </c>
      <c r="O13" s="37">
        <v>2022</v>
      </c>
      <c r="P13" s="38">
        <f t="shared" si="0"/>
        <v>0.81852198316183344</v>
      </c>
      <c r="Q13" s="38">
        <f t="shared" si="1"/>
        <v>0.11131898971000935</v>
      </c>
      <c r="R13" s="37">
        <f>875</f>
        <v>875</v>
      </c>
      <c r="S13" s="37">
        <f>80+39</f>
        <v>119</v>
      </c>
      <c r="T13" s="40">
        <f t="shared" si="2"/>
        <v>0.92984097287184275</v>
      </c>
      <c r="U13" s="57"/>
      <c r="V13" s="57"/>
      <c r="W13" s="57"/>
      <c r="X13" s="57"/>
      <c r="Y13" s="57"/>
      <c r="Z13" s="57"/>
      <c r="AA13" s="57"/>
      <c r="AB13" s="57"/>
    </row>
    <row r="14" spans="14:31" x14ac:dyDescent="0.15">
      <c r="N14" s="37">
        <f>715</f>
        <v>715</v>
      </c>
      <c r="O14" s="37">
        <v>202309</v>
      </c>
      <c r="P14" s="38">
        <f t="shared" si="0"/>
        <v>0.77762237762237763</v>
      </c>
      <c r="Q14" s="38">
        <f t="shared" si="1"/>
        <v>0.11608391608391608</v>
      </c>
      <c r="R14" s="37">
        <f>556</f>
        <v>556</v>
      </c>
      <c r="S14" s="37">
        <f>55+28</f>
        <v>83</v>
      </c>
      <c r="T14" s="40">
        <f t="shared" si="2"/>
        <v>0.89370629370629373</v>
      </c>
      <c r="U14" s="57"/>
      <c r="V14" s="57"/>
      <c r="W14" s="57"/>
      <c r="X14" s="57"/>
      <c r="Y14" s="57"/>
      <c r="Z14" s="57"/>
      <c r="AA14" s="57"/>
      <c r="AB14" s="57"/>
    </row>
    <row r="15" spans="14:31" x14ac:dyDescent="0.15">
      <c r="N15" s="41" t="s">
        <v>77</v>
      </c>
      <c r="O15" s="18"/>
      <c r="P15" s="18"/>
      <c r="Q15" s="18" t="s">
        <v>65</v>
      </c>
      <c r="R15" s="18"/>
      <c r="S15" s="18"/>
      <c r="T15" s="21"/>
      <c r="U15" s="57"/>
      <c r="V15" s="57"/>
      <c r="W15" s="57"/>
      <c r="X15" s="57"/>
      <c r="Y15" s="57"/>
      <c r="Z15" s="57"/>
      <c r="AA15" s="57"/>
      <c r="AB15" s="57"/>
    </row>
    <row r="16" spans="14:31" x14ac:dyDescent="0.15">
      <c r="N16" s="41" t="s">
        <v>78</v>
      </c>
      <c r="O16" s="18"/>
      <c r="P16" s="18"/>
      <c r="Q16" s="19" t="s">
        <v>30</v>
      </c>
      <c r="R16" s="18"/>
      <c r="S16" s="18"/>
      <c r="T16" s="21"/>
      <c r="U16" s="57"/>
      <c r="V16" s="57"/>
      <c r="W16" s="57"/>
      <c r="X16" s="57"/>
      <c r="Y16" s="57"/>
      <c r="Z16" s="57"/>
      <c r="AA16" s="57"/>
      <c r="AB16" s="57"/>
    </row>
    <row r="17" spans="14:28" x14ac:dyDescent="0.15">
      <c r="N17" s="20" t="s">
        <v>75</v>
      </c>
      <c r="O17" s="18"/>
      <c r="P17" s="18"/>
      <c r="Q17" s="18"/>
      <c r="R17" s="18"/>
      <c r="S17" s="18"/>
      <c r="T17" s="21"/>
      <c r="U17" s="57"/>
      <c r="V17" s="57"/>
      <c r="W17" s="57"/>
      <c r="X17" s="57"/>
      <c r="Y17" s="57"/>
      <c r="Z17" s="57"/>
      <c r="AA17" s="57"/>
      <c r="AB17" s="57"/>
    </row>
    <row r="18" spans="14:28" x14ac:dyDescent="0.15">
      <c r="N18" s="20" t="s">
        <v>76</v>
      </c>
      <c r="O18" s="18"/>
      <c r="P18" s="18"/>
      <c r="Q18" s="18"/>
      <c r="R18" s="18"/>
      <c r="S18" s="18"/>
      <c r="T18" s="21"/>
      <c r="U18" s="57"/>
      <c r="V18" s="57"/>
      <c r="W18" s="57"/>
      <c r="X18" s="57"/>
      <c r="Y18" s="57"/>
      <c r="Z18" s="57"/>
      <c r="AA18" s="57"/>
      <c r="AB18" s="57"/>
    </row>
    <row r="19" spans="14:28" x14ac:dyDescent="0.15">
      <c r="N19" s="22" t="s">
        <v>68</v>
      </c>
      <c r="O19" s="23"/>
      <c r="P19" s="23"/>
      <c r="Q19" s="23"/>
      <c r="R19" s="23"/>
      <c r="S19" s="23"/>
      <c r="T19" s="24"/>
      <c r="U19" s="57"/>
      <c r="V19" s="57"/>
      <c r="W19" s="57"/>
      <c r="X19" s="57"/>
      <c r="Y19" s="57"/>
      <c r="Z19" s="57"/>
      <c r="AA19" s="57"/>
      <c r="AB19" s="57"/>
    </row>
    <row r="20" spans="14:28" x14ac:dyDescent="0.15">
      <c r="N20" s="25" t="s">
        <v>54</v>
      </c>
      <c r="O20" s="26"/>
      <c r="P20" s="26"/>
      <c r="Q20" s="27"/>
      <c r="R20" s="26" t="s">
        <v>54</v>
      </c>
      <c r="S20" s="26"/>
      <c r="T20" s="27"/>
      <c r="U20" s="57"/>
      <c r="V20" s="57"/>
      <c r="W20" s="57"/>
      <c r="X20" s="57"/>
      <c r="Y20" s="57"/>
      <c r="Z20" s="57"/>
      <c r="AA20" s="57"/>
      <c r="AB20" s="57"/>
    </row>
    <row r="21" spans="14:28" x14ac:dyDescent="0.15">
      <c r="N21" s="28"/>
      <c r="O21" s="29"/>
      <c r="P21" s="29"/>
      <c r="Q21" s="30"/>
      <c r="R21" s="29"/>
      <c r="S21" s="29"/>
      <c r="T21" s="30"/>
      <c r="U21" s="57"/>
      <c r="V21" s="57"/>
      <c r="W21" s="57"/>
      <c r="X21" s="57"/>
      <c r="Y21" s="57"/>
      <c r="Z21" s="57"/>
      <c r="AA21" s="57"/>
      <c r="AB21" s="57"/>
    </row>
    <row r="22" spans="14:28" x14ac:dyDescent="0.15">
      <c r="N22" s="31"/>
      <c r="O22" s="32" t="s">
        <v>51</v>
      </c>
      <c r="P22" s="32" t="s">
        <v>70</v>
      </c>
      <c r="Q22" s="30"/>
      <c r="R22" s="32"/>
      <c r="S22" s="32" t="s">
        <v>53</v>
      </c>
      <c r="T22" s="33" t="s">
        <v>72</v>
      </c>
      <c r="U22" s="57"/>
      <c r="V22" s="57"/>
      <c r="W22" s="57"/>
      <c r="X22" s="57"/>
      <c r="Y22" s="57"/>
      <c r="Z22" s="57"/>
      <c r="AA22" s="57"/>
      <c r="AB22" s="57"/>
    </row>
    <row r="23" spans="14:28" x14ac:dyDescent="0.15">
      <c r="N23" s="28" t="s">
        <v>55</v>
      </c>
      <c r="O23" s="29">
        <v>0.8203006906856315</v>
      </c>
      <c r="P23" s="29">
        <v>0.11167448968761827</v>
      </c>
      <c r="Q23" s="30"/>
      <c r="R23" s="29" t="s">
        <v>55</v>
      </c>
      <c r="S23" s="29">
        <v>1508.5</v>
      </c>
      <c r="T23" s="30">
        <v>205.25</v>
      </c>
      <c r="U23" s="57"/>
      <c r="V23" s="57"/>
      <c r="W23" s="57"/>
      <c r="X23" s="57"/>
      <c r="Y23" s="57"/>
      <c r="Z23" s="57"/>
      <c r="AA23" s="57"/>
      <c r="AB23" s="57"/>
    </row>
    <row r="24" spans="14:28" x14ac:dyDescent="0.15">
      <c r="N24" s="28" t="s">
        <v>56</v>
      </c>
      <c r="O24" s="29">
        <v>3.2446349648591723E-3</v>
      </c>
      <c r="P24" s="29">
        <v>1.4270104316642005E-4</v>
      </c>
      <c r="Q24" s="30"/>
      <c r="R24" s="29" t="s">
        <v>56</v>
      </c>
      <c r="S24" s="29">
        <v>254194.63636363635</v>
      </c>
      <c r="T24" s="30">
        <v>5065.113636363636</v>
      </c>
      <c r="U24" s="57"/>
      <c r="V24" s="57"/>
      <c r="W24" s="57"/>
      <c r="X24" s="57"/>
      <c r="Y24" s="57"/>
      <c r="Z24" s="57"/>
      <c r="AA24" s="57"/>
      <c r="AB24" s="57"/>
    </row>
    <row r="25" spans="14:28" x14ac:dyDescent="0.15">
      <c r="N25" s="28" t="s">
        <v>57</v>
      </c>
      <c r="O25" s="29">
        <v>12</v>
      </c>
      <c r="P25" s="29">
        <v>12</v>
      </c>
      <c r="Q25" s="30"/>
      <c r="R25" s="29" t="s">
        <v>57</v>
      </c>
      <c r="S25" s="29">
        <v>12</v>
      </c>
      <c r="T25" s="30">
        <v>12</v>
      </c>
      <c r="U25" s="57"/>
      <c r="V25" s="57"/>
      <c r="W25" s="57"/>
      <c r="X25" s="57"/>
      <c r="Y25" s="57"/>
      <c r="Z25" s="57"/>
      <c r="AA25" s="57"/>
      <c r="AB25" s="57"/>
    </row>
    <row r="26" spans="14:28" x14ac:dyDescent="0.15">
      <c r="N26" s="28" t="s">
        <v>58</v>
      </c>
      <c r="O26" s="29">
        <v>0</v>
      </c>
      <c r="P26" s="29"/>
      <c r="Q26" s="30"/>
      <c r="R26" s="29" t="s">
        <v>58</v>
      </c>
      <c r="S26" s="29">
        <v>0</v>
      </c>
      <c r="T26" s="30"/>
      <c r="U26" s="57"/>
      <c r="V26" s="57"/>
      <c r="W26" s="57"/>
      <c r="X26" s="57"/>
      <c r="Y26" s="57"/>
      <c r="Z26" s="57"/>
      <c r="AA26" s="57"/>
      <c r="AB26" s="57"/>
    </row>
    <row r="27" spans="14:28" x14ac:dyDescent="0.15">
      <c r="N27" s="28" t="s">
        <v>59</v>
      </c>
      <c r="O27" s="29">
        <v>12</v>
      </c>
      <c r="P27" s="29"/>
      <c r="Q27" s="30"/>
      <c r="R27" s="29" t="s">
        <v>59</v>
      </c>
      <c r="S27" s="29">
        <v>11</v>
      </c>
      <c r="T27" s="30"/>
      <c r="U27" s="57"/>
      <c r="V27" s="57"/>
      <c r="W27" s="57"/>
      <c r="X27" s="57"/>
      <c r="Y27" s="57"/>
      <c r="Z27" s="57"/>
      <c r="AA27" s="57"/>
      <c r="AB27" s="57"/>
    </row>
    <row r="28" spans="14:28" x14ac:dyDescent="0.15">
      <c r="N28" s="58" t="s">
        <v>60</v>
      </c>
      <c r="O28" s="59">
        <v>42.177291741397738</v>
      </c>
      <c r="P28" s="29"/>
      <c r="Q28" s="30"/>
      <c r="R28" s="59" t="s">
        <v>60</v>
      </c>
      <c r="S28" s="59">
        <v>8.8664711986092577</v>
      </c>
      <c r="T28" s="30"/>
      <c r="U28" s="57"/>
      <c r="V28" s="57"/>
      <c r="W28" s="57"/>
      <c r="X28" s="57"/>
      <c r="Y28" s="57"/>
      <c r="Z28" s="57"/>
      <c r="AA28" s="57"/>
      <c r="AB28" s="57"/>
    </row>
    <row r="29" spans="14:28" x14ac:dyDescent="0.15">
      <c r="N29" s="58" t="s">
        <v>61</v>
      </c>
      <c r="O29" s="59">
        <v>1.0236641462780581E-14</v>
      </c>
      <c r="P29" s="29" t="s">
        <v>73</v>
      </c>
      <c r="Q29" s="30"/>
      <c r="R29" s="59" t="s">
        <v>61</v>
      </c>
      <c r="S29" s="59">
        <v>1.2128474857999757E-6</v>
      </c>
      <c r="T29" s="30" t="s">
        <v>73</v>
      </c>
      <c r="U29" s="57"/>
      <c r="V29" s="57"/>
      <c r="W29" s="57"/>
      <c r="X29" s="57"/>
      <c r="Y29" s="57"/>
      <c r="Z29" s="57"/>
      <c r="AA29" s="57"/>
      <c r="AB29" s="57"/>
    </row>
    <row r="30" spans="14:28" x14ac:dyDescent="0.15">
      <c r="N30" s="28" t="s">
        <v>62</v>
      </c>
      <c r="O30" s="29">
        <v>1.7822875556493194</v>
      </c>
      <c r="P30" s="29"/>
      <c r="Q30" s="30"/>
      <c r="R30" s="29" t="s">
        <v>62</v>
      </c>
      <c r="S30" s="29">
        <v>1.7958848187040437</v>
      </c>
      <c r="T30" s="30"/>
      <c r="U30" s="57"/>
      <c r="V30" s="57"/>
      <c r="W30" s="57"/>
      <c r="X30" s="57"/>
      <c r="Y30" s="57"/>
      <c r="Z30" s="57"/>
      <c r="AA30" s="57"/>
      <c r="AB30" s="57"/>
    </row>
    <row r="31" spans="14:28" x14ac:dyDescent="0.15">
      <c r="N31" s="58" t="s">
        <v>63</v>
      </c>
      <c r="O31" s="59">
        <v>2.0473282925561162E-14</v>
      </c>
      <c r="P31" s="29" t="s">
        <v>73</v>
      </c>
      <c r="Q31" s="30"/>
      <c r="R31" s="59" t="s">
        <v>63</v>
      </c>
      <c r="S31" s="59">
        <v>2.4256949715999513E-6</v>
      </c>
      <c r="T31" s="30" t="s">
        <v>73</v>
      </c>
      <c r="U31" s="57"/>
      <c r="V31" s="57"/>
      <c r="W31" s="57"/>
      <c r="X31" s="57"/>
      <c r="Y31" s="57"/>
      <c r="Z31" s="57"/>
      <c r="AA31" s="57"/>
      <c r="AB31" s="57"/>
    </row>
    <row r="32" spans="14:28" x14ac:dyDescent="0.15">
      <c r="N32" s="28" t="s">
        <v>64</v>
      </c>
      <c r="O32" s="29">
        <v>2.1788128296672284</v>
      </c>
      <c r="P32" s="29"/>
      <c r="Q32" s="30"/>
      <c r="R32" s="29" t="s">
        <v>64</v>
      </c>
      <c r="S32" s="29">
        <v>2.2009851600916384</v>
      </c>
      <c r="T32" s="30"/>
      <c r="U32" s="57"/>
      <c r="V32" s="57"/>
      <c r="W32" s="57"/>
      <c r="X32" s="57"/>
      <c r="Y32" s="57"/>
      <c r="Z32" s="57"/>
      <c r="AA32" s="57"/>
      <c r="AB32" s="57"/>
    </row>
    <row r="33" spans="14:28" x14ac:dyDescent="0.15">
      <c r="N33" s="34"/>
      <c r="O33" s="35"/>
      <c r="P33" s="35"/>
      <c r="Q33" s="36"/>
      <c r="R33" s="35"/>
      <c r="S33" s="35"/>
      <c r="T33" s="36"/>
      <c r="U33" s="57"/>
      <c r="V33" s="57"/>
      <c r="W33" s="57"/>
      <c r="X33" s="57"/>
      <c r="Y33" s="57"/>
      <c r="Z33" s="57"/>
      <c r="AA33" s="57"/>
      <c r="AB33" s="57"/>
    </row>
    <row r="34" spans="14:28" x14ac:dyDescent="0.15">
      <c r="N34" s="57"/>
      <c r="O34" s="57"/>
      <c r="P34" s="57"/>
      <c r="Q34" s="57"/>
      <c r="R34" s="57"/>
      <c r="S34" s="57"/>
      <c r="T34" s="57"/>
      <c r="U34" s="57"/>
      <c r="V34" s="57"/>
      <c r="W34" s="57"/>
      <c r="X34" s="57"/>
      <c r="Y34" s="57"/>
      <c r="Z34" s="57"/>
      <c r="AA34" s="57"/>
      <c r="AB34" s="57"/>
    </row>
    <row r="35" spans="14:28" x14ac:dyDescent="0.15">
      <c r="N35" s="57"/>
      <c r="O35" s="57"/>
      <c r="P35" s="57"/>
      <c r="Q35" s="57"/>
      <c r="R35" s="57"/>
      <c r="S35" s="57"/>
      <c r="T35" s="57"/>
      <c r="U35" s="57"/>
      <c r="V35" s="57"/>
      <c r="W35" s="57"/>
      <c r="X35" s="57"/>
      <c r="Y35" s="57"/>
      <c r="Z35" s="57"/>
      <c r="AA35" s="57"/>
      <c r="AB35" s="57"/>
    </row>
    <row r="36" spans="14:28" ht="25" x14ac:dyDescent="0.25">
      <c r="N36" s="60"/>
      <c r="O36" s="57"/>
      <c r="P36" s="57"/>
      <c r="Q36" s="57"/>
      <c r="R36" s="57"/>
      <c r="S36" s="57"/>
      <c r="T36" s="57"/>
      <c r="U36" s="57"/>
      <c r="V36" s="57"/>
      <c r="W36" s="57"/>
      <c r="X36" s="57"/>
      <c r="Y36" s="57"/>
      <c r="Z36" s="57"/>
      <c r="AA36" s="57"/>
      <c r="AB36" s="57"/>
    </row>
    <row r="37" spans="14:28" ht="25" x14ac:dyDescent="0.25">
      <c r="N37" s="60"/>
      <c r="O37" s="57"/>
      <c r="P37" s="57"/>
      <c r="Q37" s="57"/>
      <c r="R37" s="57"/>
      <c r="S37" s="57"/>
      <c r="T37" s="57"/>
      <c r="U37" s="57"/>
      <c r="V37" s="57"/>
      <c r="W37" s="57"/>
      <c r="X37" s="57"/>
      <c r="Y37" s="57"/>
      <c r="Z37" s="57"/>
      <c r="AA37" s="57"/>
      <c r="AB37" s="57"/>
    </row>
    <row r="38" spans="14:28" ht="25" x14ac:dyDescent="0.25">
      <c r="N38" s="60"/>
      <c r="O38" s="57"/>
      <c r="P38" s="57"/>
      <c r="Q38" s="57"/>
      <c r="R38" s="57"/>
      <c r="S38" s="57"/>
      <c r="T38" s="57"/>
      <c r="U38" s="57"/>
      <c r="V38" s="57"/>
      <c r="W38" s="57"/>
      <c r="X38" s="57"/>
      <c r="Y38" s="57"/>
      <c r="Z38" s="57"/>
      <c r="AA38" s="57"/>
      <c r="AB38" s="57"/>
    </row>
    <row r="39" spans="14:28" ht="25" x14ac:dyDescent="0.25">
      <c r="N39" s="60"/>
      <c r="O39" s="57"/>
      <c r="P39" s="57"/>
      <c r="Q39" s="57"/>
      <c r="R39" s="57"/>
      <c r="S39" s="57"/>
      <c r="T39" s="57"/>
      <c r="U39" s="57"/>
      <c r="V39" s="57"/>
      <c r="W39" s="57"/>
      <c r="X39" s="57"/>
      <c r="Y39" s="57"/>
      <c r="Z39" s="57"/>
      <c r="AA39" s="57"/>
      <c r="AB39" s="57"/>
    </row>
    <row r="40" spans="14:28" ht="25" x14ac:dyDescent="0.25">
      <c r="N40" s="60"/>
      <c r="O40" s="57"/>
      <c r="P40" s="57"/>
      <c r="Q40" s="57"/>
      <c r="R40" s="57"/>
      <c r="S40" s="57"/>
      <c r="T40" s="57"/>
      <c r="U40" s="57"/>
      <c r="V40" s="57"/>
      <c r="W40" s="57"/>
      <c r="X40" s="57"/>
      <c r="Y40" s="57"/>
      <c r="Z40" s="57"/>
      <c r="AA40" s="57"/>
      <c r="AB40" s="57"/>
    </row>
    <row r="41" spans="14:28" ht="25" x14ac:dyDescent="0.25">
      <c r="N41" s="61"/>
      <c r="O41" s="57"/>
      <c r="P41" s="57"/>
      <c r="Q41" s="57"/>
      <c r="R41" s="57"/>
      <c r="S41" s="57"/>
      <c r="T41" s="57"/>
      <c r="U41" s="57"/>
      <c r="V41" s="57"/>
      <c r="W41" s="57"/>
      <c r="X41" s="57"/>
      <c r="Y41" s="57"/>
      <c r="Z41" s="57"/>
      <c r="AA41" s="57"/>
      <c r="AB41" s="57"/>
    </row>
    <row r="42" spans="14:28" ht="25" x14ac:dyDescent="0.25">
      <c r="N42" s="60"/>
      <c r="O42" s="57"/>
      <c r="P42" s="57"/>
      <c r="Q42" s="57"/>
      <c r="R42" s="57"/>
      <c r="S42" s="57"/>
      <c r="T42" s="57"/>
      <c r="U42" s="57"/>
      <c r="V42" s="57"/>
      <c r="W42" s="57"/>
      <c r="X42" s="57"/>
      <c r="Y42" s="57"/>
      <c r="Z42" s="57"/>
      <c r="AA42" s="57"/>
      <c r="AB42" s="57"/>
    </row>
    <row r="43" spans="14:28" ht="25" x14ac:dyDescent="0.25">
      <c r="N43" s="60"/>
      <c r="O43" s="57"/>
      <c r="P43" s="57"/>
      <c r="Q43" s="57"/>
      <c r="R43" s="57"/>
      <c r="S43" s="57"/>
      <c r="T43" s="57"/>
      <c r="U43" s="57"/>
      <c r="V43" s="57"/>
      <c r="W43" s="57"/>
      <c r="X43" s="57"/>
      <c r="Y43" s="57"/>
      <c r="Z43" s="57"/>
      <c r="AA43" s="57"/>
      <c r="AB43" s="57"/>
    </row>
    <row r="44" spans="14:28" ht="25" x14ac:dyDescent="0.25">
      <c r="N44" s="60"/>
      <c r="O44" s="57"/>
      <c r="P44" s="57"/>
      <c r="Q44" s="57"/>
      <c r="R44" s="57"/>
      <c r="S44" s="57"/>
      <c r="T44" s="57"/>
      <c r="U44" s="57"/>
      <c r="V44" s="57"/>
      <c r="W44" s="57"/>
      <c r="X44" s="57"/>
      <c r="Y44" s="57"/>
      <c r="Z44" s="57"/>
      <c r="AA44" s="57"/>
      <c r="AB44" s="57"/>
    </row>
    <row r="45" spans="14:28" ht="25" x14ac:dyDescent="0.25">
      <c r="N45" s="60"/>
      <c r="O45" s="57"/>
      <c r="P45" s="57"/>
      <c r="Q45" s="57"/>
      <c r="R45" s="57"/>
      <c r="S45" s="57"/>
      <c r="T45" s="57"/>
      <c r="U45" s="57"/>
      <c r="V45" s="57"/>
      <c r="W45" s="57"/>
      <c r="X45" s="57"/>
      <c r="Y45" s="57"/>
      <c r="Z45" s="57"/>
      <c r="AA45" s="57"/>
      <c r="AB45" s="57"/>
    </row>
    <row r="46" spans="14:28" ht="25" x14ac:dyDescent="0.25">
      <c r="N46" s="60"/>
      <c r="O46" s="57"/>
      <c r="P46" s="57"/>
      <c r="Q46" s="57"/>
      <c r="R46" s="57"/>
      <c r="S46" s="57"/>
      <c r="T46" s="57"/>
      <c r="U46" s="57"/>
      <c r="V46" s="57"/>
      <c r="W46" s="57"/>
      <c r="X46" s="57"/>
      <c r="Y46" s="57"/>
      <c r="Z46" s="57"/>
      <c r="AA46" s="57"/>
      <c r="AB46" s="57"/>
    </row>
    <row r="47" spans="14:28" x14ac:dyDescent="0.15">
      <c r="N47" s="57"/>
      <c r="O47" s="57"/>
      <c r="P47" s="57"/>
      <c r="Q47" s="57"/>
      <c r="R47" s="57"/>
      <c r="S47" s="57"/>
      <c r="T47" s="57"/>
      <c r="U47" s="57"/>
      <c r="V47" s="57"/>
      <c r="W47" s="57"/>
      <c r="X47" s="57"/>
      <c r="Y47" s="57"/>
      <c r="Z47" s="57"/>
      <c r="AA47" s="57"/>
      <c r="AB47" s="57"/>
    </row>
    <row r="48" spans="14:28" x14ac:dyDescent="0.15">
      <c r="N48" s="57"/>
      <c r="O48" s="57"/>
      <c r="P48" s="57"/>
      <c r="Q48" s="57"/>
      <c r="R48" s="57"/>
      <c r="S48" s="57"/>
      <c r="T48" s="57"/>
      <c r="U48" s="57"/>
      <c r="V48" s="57"/>
      <c r="W48" s="57"/>
      <c r="X48" s="57"/>
      <c r="Y48" s="57"/>
      <c r="Z48" s="57"/>
      <c r="AA48" s="57"/>
      <c r="AB48" s="57"/>
    </row>
    <row r="49" spans="14:28" x14ac:dyDescent="0.15">
      <c r="N49" s="57"/>
      <c r="O49" s="57"/>
      <c r="P49" s="57"/>
      <c r="Q49" s="57"/>
      <c r="R49" s="57"/>
      <c r="S49" s="57"/>
      <c r="T49" s="57"/>
      <c r="U49" s="57"/>
      <c r="V49" s="57"/>
      <c r="W49" s="57"/>
      <c r="X49" s="57"/>
      <c r="Y49" s="57"/>
      <c r="Z49" s="57"/>
      <c r="AA49" s="57"/>
      <c r="AB49" s="57"/>
    </row>
    <row r="50" spans="14:28" x14ac:dyDescent="0.15">
      <c r="N50" s="57"/>
      <c r="O50" s="57"/>
      <c r="P50" s="57"/>
      <c r="Q50" s="57"/>
      <c r="R50" s="57"/>
      <c r="S50" s="57"/>
      <c r="T50" s="57"/>
      <c r="U50" s="57"/>
      <c r="V50" s="57"/>
      <c r="W50" s="57"/>
      <c r="X50" s="57"/>
      <c r="Y50" s="57"/>
      <c r="Z50" s="57"/>
      <c r="AA50" s="57"/>
      <c r="AB50" s="57"/>
    </row>
    <row r="51" spans="14:28" x14ac:dyDescent="0.15">
      <c r="N51" s="57"/>
      <c r="O51" s="57"/>
      <c r="P51" s="57"/>
      <c r="Q51" s="57"/>
      <c r="R51" s="57"/>
      <c r="S51" s="57"/>
      <c r="T51" s="57"/>
      <c r="U51" s="57"/>
      <c r="V51" s="57"/>
      <c r="W51" s="57"/>
      <c r="X51" s="57"/>
      <c r="Y51" s="57"/>
      <c r="Z51" s="57"/>
      <c r="AA51" s="57"/>
      <c r="AB51" s="57"/>
    </row>
    <row r="52" spans="14:28" x14ac:dyDescent="0.15">
      <c r="N52" s="57"/>
      <c r="O52" s="57"/>
      <c r="P52" s="57"/>
      <c r="Q52" s="57"/>
      <c r="R52" s="57"/>
      <c r="S52" s="57"/>
      <c r="T52" s="57"/>
      <c r="U52" s="57"/>
      <c r="V52" s="57"/>
      <c r="W52" s="57"/>
      <c r="X52" s="57"/>
      <c r="Y52" s="57"/>
      <c r="Z52" s="57"/>
      <c r="AA52" s="57"/>
      <c r="AB52" s="57"/>
    </row>
    <row r="53" spans="14:28" x14ac:dyDescent="0.15">
      <c r="N53" s="57"/>
      <c r="O53" s="57"/>
      <c r="P53" s="57"/>
      <c r="Q53" s="57"/>
      <c r="R53" s="57"/>
      <c r="S53" s="57"/>
      <c r="T53" s="57"/>
      <c r="U53" s="57"/>
      <c r="V53" s="57"/>
      <c r="W53" s="57"/>
      <c r="X53" s="57"/>
      <c r="Y53" s="57"/>
      <c r="Z53" s="57"/>
      <c r="AA53" s="57"/>
      <c r="AB53" s="57"/>
    </row>
    <row r="54" spans="14:28" x14ac:dyDescent="0.15">
      <c r="N54" s="57"/>
      <c r="O54" s="57"/>
      <c r="P54" s="57"/>
      <c r="Q54" s="57"/>
      <c r="R54" s="57"/>
      <c r="S54" s="57"/>
      <c r="T54" s="57"/>
      <c r="U54" s="57"/>
      <c r="V54" s="57"/>
      <c r="W54" s="57"/>
      <c r="X54" s="57"/>
      <c r="Y54" s="57"/>
      <c r="Z54" s="57"/>
      <c r="AA54" s="57"/>
      <c r="AB54" s="57"/>
    </row>
  </sheetData>
  <phoneticPr fontId="2" type="noConversion"/>
  <hyperlinks>
    <hyperlink ref="AE1" r:id="rId1"/>
    <hyperlink ref="Q16"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工作表2</vt:lpstr>
      <vt:lpstr>總表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2021-07-03T03:25:12Z</dcterms:created>
  <dcterms:modified xsi:type="dcterms:W3CDTF">2023-10-28T11:20:12Z</dcterms:modified>
</cp:coreProperties>
</file>