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ADMIN\Documents\"/>
    </mc:Choice>
  </mc:AlternateContent>
  <bookViews>
    <workbookView xWindow="0" yWindow="0" windowWidth="23040" windowHeight="9072"/>
  </bookViews>
  <sheets>
    <sheet name="Indoor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8" i="1"/>
  <c r="R18" i="1" s="1"/>
  <c r="K139" i="1"/>
  <c r="K140" i="1"/>
  <c r="K141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N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N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N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V18" i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U18" i="1"/>
  <c r="P18" i="1"/>
  <c r="C2" i="1"/>
  <c r="B16" i="1" s="1"/>
  <c r="N57" i="1" s="1"/>
  <c r="N132" i="1" l="1"/>
  <c r="N107" i="1"/>
  <c r="N113" i="1"/>
  <c r="N91" i="1"/>
  <c r="N74" i="1"/>
  <c r="N45" i="1"/>
  <c r="N120" i="1"/>
  <c r="N137" i="1"/>
  <c r="N125" i="1"/>
  <c r="N119" i="1"/>
  <c r="N98" i="1"/>
  <c r="N63" i="1"/>
  <c r="N138" i="1"/>
  <c r="N99" i="1"/>
  <c r="N131" i="1"/>
  <c r="N105" i="1"/>
  <c r="N81" i="1"/>
  <c r="N126" i="1"/>
  <c r="N136" i="1"/>
  <c r="N130" i="1"/>
  <c r="N124" i="1"/>
  <c r="N111" i="1"/>
  <c r="N97" i="1"/>
  <c r="N62" i="1"/>
  <c r="N141" i="1"/>
  <c r="N104" i="1"/>
  <c r="N135" i="1"/>
  <c r="N129" i="1"/>
  <c r="N123" i="1"/>
  <c r="N110" i="1"/>
  <c r="N87" i="1"/>
  <c r="N51" i="1"/>
  <c r="N25" i="1"/>
  <c r="N116" i="1"/>
  <c r="N103" i="1"/>
  <c r="N69" i="1"/>
  <c r="N80" i="1"/>
  <c r="N134" i="1"/>
  <c r="N128" i="1"/>
  <c r="N122" i="1"/>
  <c r="N109" i="1"/>
  <c r="N86" i="1"/>
  <c r="N117" i="1"/>
  <c r="N93" i="1"/>
  <c r="N48" i="1"/>
  <c r="N115" i="1"/>
  <c r="N133" i="1"/>
  <c r="N127" i="1"/>
  <c r="N121" i="1"/>
  <c r="N108" i="1"/>
  <c r="N85" i="1"/>
  <c r="U19" i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N46" i="1"/>
  <c r="N56" i="1"/>
  <c r="N50" i="1"/>
  <c r="N68" i="1"/>
  <c r="N140" i="1"/>
  <c r="N79" i="1"/>
  <c r="N73" i="1"/>
  <c r="N67" i="1"/>
  <c r="N61" i="1"/>
  <c r="N55" i="1"/>
  <c r="N49" i="1"/>
  <c r="V44" i="1"/>
  <c r="N102" i="1"/>
  <c r="N96" i="1"/>
  <c r="N90" i="1"/>
  <c r="N84" i="1"/>
  <c r="N78" i="1"/>
  <c r="N72" i="1"/>
  <c r="N66" i="1"/>
  <c r="N60" i="1"/>
  <c r="N54" i="1"/>
  <c r="N101" i="1"/>
  <c r="N95" i="1"/>
  <c r="N89" i="1"/>
  <c r="N83" i="1"/>
  <c r="N77" i="1"/>
  <c r="N71" i="1"/>
  <c r="N65" i="1"/>
  <c r="N59" i="1"/>
  <c r="N53" i="1"/>
  <c r="N139" i="1"/>
  <c r="N47" i="1"/>
  <c r="N118" i="1"/>
  <c r="N112" i="1"/>
  <c r="N106" i="1"/>
  <c r="N100" i="1"/>
  <c r="N94" i="1"/>
  <c r="N88" i="1"/>
  <c r="N82" i="1"/>
  <c r="N76" i="1"/>
  <c r="N70" i="1"/>
  <c r="N64" i="1"/>
  <c r="N58" i="1"/>
  <c r="N52" i="1"/>
  <c r="N44" i="1"/>
  <c r="V45" i="1"/>
  <c r="N42" i="1"/>
  <c r="N29" i="1"/>
  <c r="N30" i="1"/>
  <c r="N40" i="1"/>
  <c r="N28" i="1"/>
  <c r="N39" i="1"/>
  <c r="N27" i="1"/>
  <c r="N38" i="1"/>
  <c r="N26" i="1"/>
  <c r="N37" i="1"/>
  <c r="N36" i="1"/>
  <c r="N24" i="1"/>
  <c r="N41" i="1"/>
  <c r="N35" i="1"/>
  <c r="N23" i="1"/>
  <c r="N34" i="1"/>
  <c r="N22" i="1"/>
  <c r="N33" i="1"/>
  <c r="N21" i="1"/>
  <c r="N18" i="1"/>
  <c r="N32" i="1"/>
  <c r="N20" i="1"/>
  <c r="N43" i="1"/>
  <c r="N31" i="1"/>
  <c r="N19" i="1"/>
  <c r="U46" i="1" l="1"/>
  <c r="V46" i="1"/>
  <c r="U47" i="1" l="1"/>
  <c r="V47" i="1"/>
  <c r="U48" i="1" l="1"/>
  <c r="V48" i="1"/>
  <c r="V49" i="1" l="1"/>
  <c r="U49" i="1"/>
  <c r="U50" i="1" l="1"/>
  <c r="V50" i="1"/>
  <c r="U51" i="1" l="1"/>
  <c r="V51" i="1"/>
  <c r="U52" i="1" l="1"/>
  <c r="V52" i="1"/>
  <c r="U53" i="1" l="1"/>
  <c r="V53" i="1"/>
  <c r="U54" i="1" l="1"/>
  <c r="V54" i="1"/>
  <c r="V55" i="1" l="1"/>
  <c r="U55" i="1"/>
  <c r="U56" i="1" l="1"/>
  <c r="V56" i="1"/>
  <c r="U57" i="1" l="1"/>
  <c r="V57" i="1"/>
  <c r="U58" i="1" l="1"/>
  <c r="V58" i="1"/>
  <c r="U59" i="1" l="1"/>
  <c r="V59" i="1"/>
  <c r="U60" i="1" l="1"/>
  <c r="V60" i="1"/>
  <c r="V61" i="1" l="1"/>
  <c r="U61" i="1"/>
  <c r="U62" i="1" l="1"/>
  <c r="V62" i="1"/>
  <c r="U63" i="1" l="1"/>
  <c r="V63" i="1"/>
  <c r="U64" i="1" l="1"/>
  <c r="V64" i="1"/>
  <c r="U65" i="1" l="1"/>
  <c r="V65" i="1"/>
  <c r="U66" i="1" l="1"/>
  <c r="V66" i="1"/>
  <c r="V67" i="1" l="1"/>
  <c r="U67" i="1"/>
  <c r="U68" i="1" l="1"/>
  <c r="V68" i="1"/>
  <c r="U69" i="1" l="1"/>
  <c r="V69" i="1"/>
  <c r="U70" i="1" l="1"/>
  <c r="V70" i="1"/>
  <c r="U71" i="1" l="1"/>
  <c r="V71" i="1"/>
  <c r="U72" i="1" l="1"/>
  <c r="V72" i="1"/>
  <c r="V73" i="1" l="1"/>
  <c r="U73" i="1"/>
  <c r="U74" i="1" l="1"/>
  <c r="V74" i="1"/>
  <c r="U75" i="1" l="1"/>
  <c r="V75" i="1"/>
  <c r="U76" i="1" l="1"/>
  <c r="V76" i="1"/>
  <c r="U77" i="1" l="1"/>
  <c r="V77" i="1"/>
  <c r="U78" i="1" l="1"/>
  <c r="V78" i="1"/>
  <c r="V79" i="1" l="1"/>
  <c r="U79" i="1"/>
  <c r="U80" i="1" l="1"/>
  <c r="V80" i="1"/>
  <c r="V81" i="1" l="1"/>
  <c r="U81" i="1"/>
  <c r="U82" i="1" l="1"/>
  <c r="V82" i="1"/>
  <c r="U83" i="1" l="1"/>
  <c r="V83" i="1"/>
  <c r="U84" i="1" l="1"/>
  <c r="V84" i="1"/>
  <c r="V85" i="1" l="1"/>
  <c r="U85" i="1"/>
  <c r="U86" i="1" l="1"/>
  <c r="V86" i="1"/>
  <c r="V87" i="1" l="1"/>
  <c r="U87" i="1"/>
  <c r="U88" i="1" l="1"/>
  <c r="V88" i="1"/>
  <c r="U89" i="1" l="1"/>
  <c r="V89" i="1"/>
  <c r="U90" i="1" l="1"/>
  <c r="V90" i="1"/>
  <c r="V91" i="1" l="1"/>
  <c r="U91" i="1"/>
  <c r="U92" i="1" l="1"/>
  <c r="V92" i="1"/>
  <c r="V93" i="1" l="1"/>
  <c r="U93" i="1"/>
  <c r="U94" i="1" l="1"/>
  <c r="V94" i="1"/>
  <c r="V95" i="1" l="1"/>
  <c r="U95" i="1"/>
  <c r="U96" i="1" l="1"/>
  <c r="V96" i="1"/>
  <c r="V97" i="1" l="1"/>
  <c r="U97" i="1"/>
  <c r="U98" i="1" l="1"/>
  <c r="V98" i="1"/>
  <c r="V99" i="1" l="1"/>
  <c r="U99" i="1"/>
  <c r="V100" i="1" l="1"/>
  <c r="U100" i="1"/>
  <c r="V101" i="1" l="1"/>
  <c r="U101" i="1"/>
  <c r="V102" i="1" l="1"/>
  <c r="U102" i="1"/>
  <c r="U103" i="1" l="1"/>
  <c r="V103" i="1"/>
  <c r="U104" i="1" l="1"/>
  <c r="V104" i="1"/>
  <c r="V105" i="1" l="1"/>
  <c r="U105" i="1"/>
  <c r="V106" i="1" l="1"/>
  <c r="U106" i="1"/>
  <c r="V107" i="1" l="1"/>
  <c r="U107" i="1"/>
  <c r="V108" i="1" l="1"/>
  <c r="U108" i="1"/>
  <c r="U109" i="1" l="1"/>
  <c r="V109" i="1"/>
  <c r="U110" i="1" l="1"/>
  <c r="V110" i="1"/>
  <c r="V111" i="1" l="1"/>
  <c r="U111" i="1"/>
  <c r="V112" i="1" l="1"/>
  <c r="U112" i="1"/>
  <c r="V113" i="1" l="1"/>
  <c r="U113" i="1"/>
  <c r="V114" i="1" l="1"/>
  <c r="U114" i="1"/>
  <c r="U115" i="1" l="1"/>
  <c r="V115" i="1"/>
  <c r="U116" i="1" l="1"/>
  <c r="V116" i="1"/>
  <c r="V117" i="1" l="1"/>
  <c r="U117" i="1"/>
  <c r="V118" i="1" l="1"/>
  <c r="U118" i="1"/>
  <c r="V119" i="1" l="1"/>
  <c r="U119" i="1"/>
  <c r="V120" i="1" l="1"/>
  <c r="U120" i="1"/>
  <c r="U121" i="1" l="1"/>
  <c r="V121" i="1"/>
  <c r="U122" i="1" l="1"/>
  <c r="V122" i="1"/>
  <c r="V123" i="1" l="1"/>
  <c r="U123" i="1"/>
  <c r="V124" i="1" l="1"/>
  <c r="U124" i="1"/>
  <c r="V125" i="1" l="1"/>
  <c r="U125" i="1"/>
  <c r="V126" i="1" l="1"/>
  <c r="U126" i="1"/>
  <c r="U127" i="1" l="1"/>
  <c r="V127" i="1"/>
  <c r="U128" i="1" l="1"/>
  <c r="V128" i="1"/>
  <c r="V129" i="1" l="1"/>
  <c r="U129" i="1"/>
  <c r="V130" i="1" l="1"/>
  <c r="U130" i="1"/>
  <c r="V131" i="1" l="1"/>
  <c r="U131" i="1"/>
  <c r="V132" i="1" l="1"/>
  <c r="U132" i="1"/>
  <c r="U133" i="1" l="1"/>
  <c r="V133" i="1"/>
  <c r="V134" i="1" l="1"/>
  <c r="U134" i="1"/>
  <c r="V135" i="1" l="1"/>
  <c r="U135" i="1"/>
  <c r="V136" i="1" l="1"/>
  <c r="U136" i="1"/>
  <c r="V137" i="1" l="1"/>
  <c r="U137" i="1"/>
  <c r="V138" i="1" l="1"/>
  <c r="U138" i="1"/>
  <c r="U139" i="1" l="1"/>
  <c r="V139" i="1"/>
  <c r="U140" i="1" l="1"/>
  <c r="V140" i="1"/>
  <c r="U141" i="1" l="1"/>
  <c r="V141" i="1"/>
  <c r="T18" i="1" l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S20" i="1"/>
  <c r="S19" i="1" s="1"/>
  <c r="S18" i="1" s="1"/>
  <c r="K20" i="1"/>
  <c r="K19" i="1"/>
  <c r="Q18" i="1"/>
  <c r="K18" i="1"/>
  <c r="S21" i="1" l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M19" i="1"/>
  <c r="R19" i="1" s="1"/>
  <c r="P19" i="1" l="1"/>
  <c r="Q19" i="1"/>
  <c r="M20" i="1" l="1"/>
  <c r="R20" i="1" s="1"/>
  <c r="T19" i="1"/>
  <c r="P20" i="1" l="1"/>
  <c r="Q20" i="1"/>
  <c r="T20" i="1"/>
  <c r="M21" i="1" l="1"/>
  <c r="R21" i="1" s="1"/>
  <c r="T21" i="1" l="1"/>
  <c r="P21" i="1"/>
  <c r="Q21" i="1"/>
  <c r="M22" i="1" l="1"/>
  <c r="R22" i="1" s="1"/>
  <c r="P22" i="1" l="1"/>
  <c r="Q22" i="1"/>
  <c r="M23" i="1" s="1"/>
  <c r="R23" i="1" s="1"/>
  <c r="T22" i="1"/>
  <c r="P23" i="1" l="1"/>
  <c r="T23" i="1"/>
  <c r="Q23" i="1"/>
  <c r="M24" i="1" s="1"/>
  <c r="R24" i="1" s="1"/>
  <c r="P24" i="1" l="1"/>
  <c r="Q24" i="1"/>
  <c r="T24" i="1"/>
  <c r="M25" i="1"/>
  <c r="R25" i="1" s="1"/>
  <c r="P25" i="1" l="1"/>
  <c r="T25" i="1"/>
  <c r="Q25" i="1"/>
  <c r="M26" i="1" s="1"/>
  <c r="R26" i="1" s="1"/>
  <c r="P26" i="1" l="1"/>
  <c r="T26" i="1"/>
  <c r="Q26" i="1"/>
  <c r="M27" i="1" l="1"/>
  <c r="R27" i="1" s="1"/>
  <c r="P27" i="1" l="1"/>
  <c r="T27" i="1"/>
  <c r="Q27" i="1"/>
  <c r="M28" i="1" s="1"/>
  <c r="R28" i="1" s="1"/>
  <c r="P28" i="1" l="1"/>
  <c r="T28" i="1"/>
  <c r="Q28" i="1"/>
  <c r="M29" i="1" s="1"/>
  <c r="R29" i="1" s="1"/>
  <c r="P29" i="1" l="1"/>
  <c r="T29" i="1"/>
  <c r="Q29" i="1"/>
  <c r="M30" i="1" s="1"/>
  <c r="R30" i="1" s="1"/>
  <c r="P30" i="1" l="1"/>
  <c r="T30" i="1"/>
  <c r="Q30" i="1"/>
  <c r="M31" i="1" s="1"/>
  <c r="R31" i="1" s="1"/>
  <c r="P31" i="1" l="1"/>
  <c r="T31" i="1"/>
  <c r="Q31" i="1"/>
  <c r="M32" i="1" s="1"/>
  <c r="R32" i="1" s="1"/>
  <c r="P32" i="1" l="1"/>
  <c r="T32" i="1"/>
  <c r="Q32" i="1"/>
  <c r="M33" i="1" s="1"/>
  <c r="R33" i="1" s="1"/>
  <c r="P33" i="1" l="1"/>
  <c r="T33" i="1"/>
  <c r="Q33" i="1"/>
  <c r="M34" i="1" l="1"/>
  <c r="R34" i="1" s="1"/>
  <c r="P34" i="1" l="1"/>
  <c r="T34" i="1"/>
  <c r="Q34" i="1"/>
  <c r="M35" i="1" s="1"/>
  <c r="R35" i="1" s="1"/>
  <c r="P35" i="1" l="1"/>
  <c r="T35" i="1"/>
  <c r="Q35" i="1"/>
  <c r="M36" i="1" s="1"/>
  <c r="R36" i="1" s="1"/>
  <c r="P36" i="1" l="1"/>
  <c r="T36" i="1"/>
  <c r="Q36" i="1"/>
  <c r="M37" i="1" s="1"/>
  <c r="R37" i="1" s="1"/>
  <c r="P37" i="1" l="1"/>
  <c r="T37" i="1"/>
  <c r="Q37" i="1"/>
  <c r="M38" i="1" l="1"/>
  <c r="R38" i="1" s="1"/>
  <c r="Q38" i="1"/>
  <c r="P38" i="1" l="1"/>
  <c r="M39" i="1" s="1"/>
  <c r="R39" i="1" s="1"/>
  <c r="T38" i="1"/>
  <c r="P39" i="1" l="1"/>
  <c r="Q39" i="1"/>
  <c r="M40" i="1" s="1"/>
  <c r="R40" i="1" s="1"/>
  <c r="T39" i="1"/>
  <c r="P40" i="1"/>
  <c r="Q40" i="1"/>
  <c r="T40" i="1" l="1"/>
  <c r="M41" i="1"/>
  <c r="Q41" i="1" s="1"/>
  <c r="P41" i="1" l="1"/>
  <c r="M42" i="1" s="1"/>
  <c r="R41" i="1"/>
  <c r="Q42" i="1" l="1"/>
  <c r="P42" i="1"/>
  <c r="M43" i="1"/>
  <c r="R42" i="1"/>
  <c r="R43" i="1" s="1"/>
  <c r="T43" i="1" s="1"/>
  <c r="T41" i="1"/>
  <c r="Q43" i="1"/>
  <c r="P43" i="1"/>
  <c r="M44" i="1" l="1"/>
  <c r="T42" i="1"/>
  <c r="P44" i="1" l="1"/>
  <c r="Q44" i="1"/>
  <c r="R44" i="1"/>
  <c r="T44" i="1" s="1"/>
  <c r="M45" i="1"/>
  <c r="P45" i="1" l="1"/>
  <c r="R45" i="1"/>
  <c r="T45" i="1" s="1"/>
  <c r="Q45" i="1"/>
  <c r="M46" i="1" s="1"/>
  <c r="Q46" i="1" l="1"/>
  <c r="R46" i="1"/>
  <c r="T46" i="1" s="1"/>
  <c r="P46" i="1"/>
  <c r="M47" i="1" s="1"/>
  <c r="R47" i="1" l="1"/>
  <c r="T47" i="1" s="1"/>
  <c r="P47" i="1"/>
  <c r="Q47" i="1"/>
  <c r="M48" i="1" l="1"/>
  <c r="P48" i="1" l="1"/>
  <c r="Q48" i="1"/>
  <c r="R48" i="1"/>
  <c r="T48" i="1" s="1"/>
  <c r="M49" i="1" l="1"/>
  <c r="P49" i="1" s="1"/>
  <c r="Q49" i="1"/>
  <c r="R49" i="1"/>
  <c r="T49" i="1" s="1"/>
  <c r="M50" i="1" l="1"/>
  <c r="P50" i="1" l="1"/>
  <c r="Q50" i="1"/>
  <c r="R50" i="1"/>
  <c r="T50" i="1" s="1"/>
  <c r="M51" i="1" l="1"/>
  <c r="P51" i="1" l="1"/>
  <c r="R51" i="1"/>
  <c r="T51" i="1" s="1"/>
  <c r="Q51" i="1"/>
  <c r="M52" i="1" l="1"/>
  <c r="Q52" i="1" l="1"/>
  <c r="R52" i="1"/>
  <c r="T52" i="1" s="1"/>
  <c r="P52" i="1"/>
  <c r="M53" i="1" s="1"/>
  <c r="R53" i="1" l="1"/>
  <c r="T53" i="1" s="1"/>
  <c r="P53" i="1"/>
  <c r="Q53" i="1"/>
  <c r="M54" i="1" l="1"/>
  <c r="P54" i="1" l="1"/>
  <c r="R54" i="1"/>
  <c r="T54" i="1" s="1"/>
  <c r="Q54" i="1"/>
  <c r="M55" i="1" l="1"/>
  <c r="P55" i="1" l="1"/>
  <c r="R55" i="1"/>
  <c r="T55" i="1" s="1"/>
  <c r="Q55" i="1"/>
  <c r="M56" i="1" l="1"/>
  <c r="P56" i="1" l="1"/>
  <c r="R56" i="1"/>
  <c r="T56" i="1" s="1"/>
  <c r="Q56" i="1"/>
  <c r="M57" i="1" s="1"/>
  <c r="P57" i="1" l="1"/>
  <c r="R57" i="1"/>
  <c r="T57" i="1" s="1"/>
  <c r="Q57" i="1"/>
  <c r="M58" i="1" s="1"/>
  <c r="Q58" i="1" l="1"/>
  <c r="R58" i="1"/>
  <c r="T58" i="1" s="1"/>
  <c r="P58" i="1"/>
  <c r="M59" i="1" s="1"/>
  <c r="R59" i="1" l="1"/>
  <c r="T59" i="1" s="1"/>
  <c r="Q59" i="1"/>
  <c r="P59" i="1"/>
  <c r="M60" i="1" l="1"/>
  <c r="P60" i="1"/>
  <c r="Q60" i="1"/>
  <c r="R60" i="1"/>
  <c r="T60" i="1" s="1"/>
  <c r="M61" i="1" l="1"/>
  <c r="P61" i="1"/>
  <c r="Q61" i="1"/>
  <c r="R61" i="1"/>
  <c r="T61" i="1" s="1"/>
  <c r="M62" i="1" l="1"/>
  <c r="P62" i="1"/>
  <c r="R62" i="1"/>
  <c r="T62" i="1" s="1"/>
  <c r="Q62" i="1"/>
  <c r="M63" i="1" s="1"/>
  <c r="P63" i="1" l="1"/>
  <c r="R63" i="1"/>
  <c r="T63" i="1" s="1"/>
  <c r="Q63" i="1"/>
  <c r="M64" i="1" l="1"/>
  <c r="Q64" i="1" l="1"/>
  <c r="R64" i="1"/>
  <c r="T64" i="1" s="1"/>
  <c r="P64" i="1"/>
  <c r="M65" i="1" s="1"/>
  <c r="R65" i="1" l="1"/>
  <c r="T65" i="1" s="1"/>
  <c r="P65" i="1"/>
  <c r="Q65" i="1"/>
  <c r="M66" i="1" l="1"/>
  <c r="Q66" i="1"/>
  <c r="P66" i="1"/>
  <c r="M67" i="1" s="1"/>
  <c r="R66" i="1"/>
  <c r="T66" i="1" s="1"/>
  <c r="P67" i="1" l="1"/>
  <c r="Q67" i="1"/>
  <c r="R67" i="1"/>
  <c r="T67" i="1" s="1"/>
  <c r="M68" i="1" l="1"/>
  <c r="P68" i="1"/>
  <c r="Q68" i="1"/>
  <c r="R68" i="1"/>
  <c r="T68" i="1" s="1"/>
  <c r="M69" i="1" l="1"/>
  <c r="P69" i="1" l="1"/>
  <c r="Q69" i="1"/>
  <c r="R69" i="1"/>
  <c r="T69" i="1" s="1"/>
  <c r="M70" i="1"/>
  <c r="Q70" i="1" l="1"/>
  <c r="P70" i="1"/>
  <c r="R70" i="1"/>
  <c r="T70" i="1" s="1"/>
  <c r="M71" i="1" l="1"/>
  <c r="R71" i="1"/>
  <c r="T71" i="1" s="1"/>
  <c r="P71" i="1"/>
  <c r="Q71" i="1"/>
  <c r="M72" i="1" l="1"/>
  <c r="P72" i="1" l="1"/>
  <c r="Q72" i="1"/>
  <c r="R72" i="1"/>
  <c r="T72" i="1" s="1"/>
  <c r="M73" i="1" l="1"/>
  <c r="P73" i="1" s="1"/>
  <c r="Q73" i="1"/>
  <c r="R73" i="1"/>
  <c r="T73" i="1" s="1"/>
  <c r="M74" i="1" l="1"/>
  <c r="P74" i="1" l="1"/>
  <c r="R74" i="1"/>
  <c r="T74" i="1" s="1"/>
  <c r="Q74" i="1"/>
  <c r="M75" i="1" s="1"/>
  <c r="P75" i="1" l="1"/>
  <c r="R75" i="1"/>
  <c r="T75" i="1" s="1"/>
  <c r="Q75" i="1"/>
  <c r="M76" i="1" s="1"/>
  <c r="Q76" i="1" l="1"/>
  <c r="R76" i="1"/>
  <c r="T76" i="1" s="1"/>
  <c r="P76" i="1"/>
  <c r="M77" i="1" s="1"/>
  <c r="R77" i="1" l="1"/>
  <c r="T77" i="1" s="1"/>
  <c r="P77" i="1"/>
  <c r="Q77" i="1"/>
  <c r="M78" i="1" l="1"/>
  <c r="P78" i="1" l="1"/>
  <c r="R78" i="1"/>
  <c r="T78" i="1" s="1"/>
  <c r="Q78" i="1"/>
  <c r="M79" i="1" l="1"/>
  <c r="P79" i="1" l="1"/>
  <c r="R79" i="1"/>
  <c r="T79" i="1" s="1"/>
  <c r="Q79" i="1"/>
  <c r="M80" i="1" l="1"/>
  <c r="P80" i="1" l="1"/>
  <c r="Q80" i="1"/>
  <c r="R80" i="1"/>
  <c r="T80" i="1" s="1"/>
  <c r="M81" i="1"/>
  <c r="P81" i="1" l="1"/>
  <c r="Q81" i="1"/>
  <c r="R81" i="1"/>
  <c r="T81" i="1" s="1"/>
  <c r="M82" i="1"/>
  <c r="Q82" i="1" l="1"/>
  <c r="P82" i="1"/>
  <c r="M83" i="1" s="1"/>
  <c r="R82" i="1"/>
  <c r="T82" i="1" s="1"/>
  <c r="R83" i="1" l="1"/>
  <c r="T83" i="1" s="1"/>
  <c r="P83" i="1"/>
  <c r="Q83" i="1"/>
  <c r="M84" i="1" l="1"/>
  <c r="P84" i="1" s="1"/>
  <c r="Q84" i="1"/>
  <c r="R84" i="1"/>
  <c r="T84" i="1" s="1"/>
  <c r="M85" i="1" l="1"/>
  <c r="P85" i="1" l="1"/>
  <c r="Q85" i="1"/>
  <c r="R85" i="1"/>
  <c r="T85" i="1" s="1"/>
  <c r="M86" i="1" l="1"/>
  <c r="P86" i="1" l="1"/>
  <c r="R86" i="1"/>
  <c r="T86" i="1" s="1"/>
  <c r="Q86" i="1"/>
  <c r="M87" i="1" s="1"/>
  <c r="P87" i="1" l="1"/>
  <c r="Q87" i="1"/>
  <c r="R87" i="1"/>
  <c r="T87" i="1" s="1"/>
  <c r="M88" i="1" l="1"/>
  <c r="Q88" i="1"/>
  <c r="P88" i="1"/>
  <c r="M89" i="1" s="1"/>
  <c r="R88" i="1"/>
  <c r="T88" i="1" s="1"/>
  <c r="R89" i="1" l="1"/>
  <c r="T89" i="1" s="1"/>
  <c r="P89" i="1"/>
  <c r="Q89" i="1"/>
  <c r="M90" i="1" l="1"/>
  <c r="P90" i="1" l="1"/>
  <c r="R90" i="1"/>
  <c r="T90" i="1" s="1"/>
  <c r="Q90" i="1"/>
  <c r="M91" i="1" l="1"/>
  <c r="P91" i="1" l="1"/>
  <c r="Q91" i="1"/>
  <c r="R91" i="1"/>
  <c r="T91" i="1" s="1"/>
  <c r="M92" i="1" l="1"/>
  <c r="P92" i="1" l="1"/>
  <c r="Q92" i="1"/>
  <c r="R92" i="1"/>
  <c r="T92" i="1" s="1"/>
  <c r="M93" i="1" l="1"/>
  <c r="Q93" i="1" s="1"/>
  <c r="P93" i="1" l="1"/>
  <c r="M94" i="1" s="1"/>
  <c r="R93" i="1"/>
  <c r="T93" i="1" s="1"/>
  <c r="Q94" i="1"/>
  <c r="R94" i="1"/>
  <c r="T94" i="1" s="1"/>
  <c r="P94" i="1"/>
  <c r="M95" i="1" s="1"/>
  <c r="R95" i="1" l="1"/>
  <c r="T95" i="1" s="1"/>
  <c r="P95" i="1"/>
  <c r="Q95" i="1"/>
  <c r="M96" i="1" l="1"/>
  <c r="P96" i="1"/>
  <c r="R96" i="1"/>
  <c r="T96" i="1" s="1"/>
  <c r="Q96" i="1"/>
  <c r="M97" i="1" l="1"/>
  <c r="P97" i="1" l="1"/>
  <c r="Q97" i="1"/>
  <c r="R97" i="1"/>
  <c r="T97" i="1" s="1"/>
  <c r="M98" i="1" l="1"/>
  <c r="P98" i="1" l="1"/>
  <c r="R98" i="1"/>
  <c r="T98" i="1" s="1"/>
  <c r="Q98" i="1"/>
  <c r="M99" i="1" l="1"/>
  <c r="P99" i="1"/>
  <c r="Q99" i="1"/>
  <c r="M100" i="1" s="1"/>
  <c r="R99" i="1"/>
  <c r="T99" i="1" s="1"/>
  <c r="P100" i="1" l="1"/>
  <c r="R100" i="1"/>
  <c r="T100" i="1" s="1"/>
  <c r="Q100" i="1"/>
  <c r="M101" i="1" l="1"/>
  <c r="R101" i="1" l="1"/>
  <c r="T101" i="1" s="1"/>
  <c r="Q101" i="1"/>
  <c r="P101" i="1"/>
  <c r="M102" i="1" l="1"/>
  <c r="P102" i="1" l="1"/>
  <c r="Q102" i="1"/>
  <c r="R102" i="1"/>
  <c r="T102" i="1" s="1"/>
  <c r="M103" i="1" l="1"/>
  <c r="P103" i="1" l="1"/>
  <c r="Q103" i="1"/>
  <c r="R103" i="1"/>
  <c r="T103" i="1" s="1"/>
  <c r="M104" i="1" l="1"/>
  <c r="P104" i="1" l="1"/>
  <c r="R104" i="1"/>
  <c r="T104" i="1" s="1"/>
  <c r="Q104" i="1"/>
  <c r="M105" i="1" s="1"/>
  <c r="P105" i="1" l="1"/>
  <c r="R105" i="1"/>
  <c r="T105" i="1" s="1"/>
  <c r="Q105" i="1"/>
  <c r="M106" i="1" s="1"/>
  <c r="R106" i="1" l="1"/>
  <c r="T106" i="1" s="1"/>
  <c r="P106" i="1"/>
  <c r="Q106" i="1"/>
  <c r="M107" i="1" l="1"/>
  <c r="Q107" i="1" l="1"/>
  <c r="R107" i="1"/>
  <c r="T107" i="1" s="1"/>
  <c r="P107" i="1"/>
  <c r="M108" i="1" s="1"/>
  <c r="P108" i="1" l="1"/>
  <c r="Q108" i="1"/>
  <c r="R108" i="1"/>
  <c r="T108" i="1" s="1"/>
  <c r="M109" i="1" l="1"/>
  <c r="P109" i="1" l="1"/>
  <c r="R109" i="1"/>
  <c r="T109" i="1" s="1"/>
  <c r="Q109" i="1"/>
  <c r="M110" i="1" l="1"/>
  <c r="P110" i="1" l="1"/>
  <c r="R110" i="1"/>
  <c r="T110" i="1" s="1"/>
  <c r="Q110" i="1"/>
  <c r="M111" i="1" s="1"/>
  <c r="P111" i="1" l="1"/>
  <c r="R111" i="1"/>
  <c r="T111" i="1" s="1"/>
  <c r="Q111" i="1"/>
  <c r="M112" i="1" s="1"/>
  <c r="R112" i="1" l="1"/>
  <c r="T112" i="1" s="1"/>
  <c r="Q112" i="1"/>
  <c r="P112" i="1"/>
  <c r="M113" i="1" l="1"/>
  <c r="Q113" i="1"/>
  <c r="P113" i="1"/>
  <c r="M114" i="1" s="1"/>
  <c r="R113" i="1"/>
  <c r="T113" i="1" s="1"/>
  <c r="P114" i="1" l="1"/>
  <c r="Q114" i="1"/>
  <c r="R114" i="1"/>
  <c r="T114" i="1" s="1"/>
  <c r="M115" i="1" l="1"/>
  <c r="P115" i="1" l="1"/>
  <c r="Q115" i="1"/>
  <c r="R115" i="1"/>
  <c r="T115" i="1" s="1"/>
  <c r="M116" i="1" l="1"/>
  <c r="P116" i="1" l="1"/>
  <c r="Q116" i="1"/>
  <c r="M117" i="1" s="1"/>
  <c r="R116" i="1"/>
  <c r="T116" i="1" s="1"/>
  <c r="P117" i="1" l="1"/>
  <c r="R117" i="1"/>
  <c r="T117" i="1" s="1"/>
  <c r="Q117" i="1"/>
  <c r="M118" i="1" s="1"/>
  <c r="R118" i="1" l="1"/>
  <c r="T118" i="1" s="1"/>
  <c r="Q118" i="1"/>
  <c r="P118" i="1"/>
  <c r="M119" i="1" l="1"/>
  <c r="P119" i="1"/>
  <c r="Q119" i="1"/>
  <c r="R119" i="1"/>
  <c r="T119" i="1" s="1"/>
  <c r="M120" i="1" l="1"/>
  <c r="P120" i="1" l="1"/>
  <c r="R120" i="1"/>
  <c r="T120" i="1" s="1"/>
  <c r="Q120" i="1"/>
  <c r="M121" i="1" l="1"/>
  <c r="P121" i="1" l="1"/>
  <c r="R121" i="1"/>
  <c r="T121" i="1" s="1"/>
  <c r="Q121" i="1"/>
  <c r="M122" i="1" l="1"/>
  <c r="P122" i="1" l="1"/>
  <c r="R122" i="1"/>
  <c r="T122" i="1" s="1"/>
  <c r="Q122" i="1"/>
  <c r="M123" i="1"/>
  <c r="P123" i="1" l="1"/>
  <c r="R123" i="1"/>
  <c r="T123" i="1" s="1"/>
  <c r="Q123" i="1"/>
  <c r="M124" i="1" s="1"/>
  <c r="R124" i="1" l="1"/>
  <c r="T124" i="1" s="1"/>
  <c r="P124" i="1"/>
  <c r="Q124" i="1"/>
  <c r="M125" i="1" l="1"/>
  <c r="Q125" i="1" l="1"/>
  <c r="R125" i="1"/>
  <c r="T125" i="1" s="1"/>
  <c r="P125" i="1"/>
  <c r="M126" i="1" s="1"/>
  <c r="P126" i="1" l="1"/>
  <c r="R126" i="1"/>
  <c r="T126" i="1" s="1"/>
  <c r="Q126" i="1"/>
  <c r="M127" i="1" l="1"/>
  <c r="P127" i="1" l="1"/>
  <c r="R127" i="1"/>
  <c r="T127" i="1" s="1"/>
  <c r="Q127" i="1"/>
  <c r="M128" i="1" l="1"/>
  <c r="P128" i="1" l="1"/>
  <c r="R128" i="1"/>
  <c r="T128" i="1" s="1"/>
  <c r="Q128" i="1"/>
  <c r="M129" i="1" s="1"/>
  <c r="P129" i="1" l="1"/>
  <c r="R129" i="1"/>
  <c r="T129" i="1" s="1"/>
  <c r="Q129" i="1"/>
  <c r="M130" i="1" s="1"/>
  <c r="Q130" i="1" l="1"/>
  <c r="P130" i="1"/>
  <c r="M131" i="1" s="1"/>
  <c r="R130" i="1"/>
  <c r="T130" i="1" s="1"/>
  <c r="Q131" i="1" l="1"/>
  <c r="P131" i="1"/>
  <c r="M132" i="1" s="1"/>
  <c r="R131" i="1"/>
  <c r="T131" i="1" s="1"/>
  <c r="P132" i="1" l="1"/>
  <c r="Q132" i="1"/>
  <c r="R132" i="1"/>
  <c r="T132" i="1" s="1"/>
  <c r="M133" i="1" l="1"/>
  <c r="P133" i="1" l="1"/>
  <c r="R133" i="1"/>
  <c r="T133" i="1" s="1"/>
  <c r="Q133" i="1"/>
  <c r="M134" i="1" l="1"/>
  <c r="P134" i="1" l="1"/>
  <c r="Q134" i="1"/>
  <c r="M135" i="1" s="1"/>
  <c r="R134" i="1"/>
  <c r="T134" i="1" s="1"/>
  <c r="P135" i="1" l="1"/>
  <c r="Q135" i="1"/>
  <c r="M136" i="1" s="1"/>
  <c r="R135" i="1"/>
  <c r="T135" i="1" s="1"/>
  <c r="R136" i="1" l="1"/>
  <c r="T136" i="1" s="1"/>
  <c r="P136" i="1"/>
  <c r="Q136" i="1"/>
  <c r="M137" i="1" l="1"/>
  <c r="P137" i="1" l="1"/>
  <c r="Q137" i="1"/>
  <c r="R137" i="1"/>
  <c r="T137" i="1" s="1"/>
  <c r="M138" i="1" l="1"/>
  <c r="P138" i="1" l="1"/>
  <c r="R138" i="1"/>
  <c r="T138" i="1" s="1"/>
  <c r="Q138" i="1"/>
  <c r="M139" i="1" l="1"/>
  <c r="P139" i="1"/>
  <c r="R139" i="1"/>
  <c r="T139" i="1" s="1"/>
  <c r="Q139" i="1"/>
  <c r="M140" i="1" s="1"/>
  <c r="P140" i="1" l="1"/>
  <c r="Q140" i="1"/>
  <c r="R140" i="1"/>
  <c r="T140" i="1" s="1"/>
  <c r="M141" i="1" l="1"/>
  <c r="Q141" i="1" l="1"/>
  <c r="R141" i="1"/>
  <c r="T141" i="1" s="1"/>
  <c r="C13" i="1" s="1"/>
  <c r="P141" i="1"/>
</calcChain>
</file>

<file path=xl/sharedStrings.xml><?xml version="1.0" encoding="utf-8"?>
<sst xmlns="http://schemas.openxmlformats.org/spreadsheetml/2006/main" count="539" uniqueCount="39">
  <si>
    <t>Time Start</t>
  </si>
  <si>
    <t>Breathing</t>
  </si>
  <si>
    <t>Speaking</t>
  </si>
  <si>
    <t>Coughing</t>
  </si>
  <si>
    <t>Probability of Infection</t>
  </si>
  <si>
    <t>Volume (m^3)</t>
  </si>
  <si>
    <t>Index Case</t>
  </si>
  <si>
    <t>Susceptible Case</t>
  </si>
  <si>
    <t>quanta Concentration</t>
  </si>
  <si>
    <t>E/V</t>
  </si>
  <si>
    <t>Breathing Flow Rate (m^3/hr)</t>
  </si>
  <si>
    <t>Loss due to dilution</t>
  </si>
  <si>
    <t>Loss due to breathing</t>
  </si>
  <si>
    <t>ACH</t>
  </si>
  <si>
    <t>Accumulated Dose</t>
  </si>
  <si>
    <t>Time</t>
  </si>
  <si>
    <t>Indoor CO2 Concentration</t>
  </si>
  <si>
    <t>Outdoor CO2 Concentration</t>
  </si>
  <si>
    <t>Duration (s)</t>
  </si>
  <si>
    <t>Ventilation</t>
  </si>
  <si>
    <t>Filtration</t>
  </si>
  <si>
    <t>No. of Occupants</t>
  </si>
  <si>
    <t>Size of Room</t>
  </si>
  <si>
    <t>Volume</t>
  </si>
  <si>
    <t>Length (m)</t>
  </si>
  <si>
    <t>Width (m)</t>
  </si>
  <si>
    <t>Height (m)</t>
  </si>
  <si>
    <t>UV Disinfection</t>
  </si>
  <si>
    <t>N95 Mask</t>
  </si>
  <si>
    <t>Mask Worn by Infected</t>
  </si>
  <si>
    <t>Mask worn by the susceptible</t>
  </si>
  <si>
    <t>No Mask / Cloth Mask</t>
  </si>
  <si>
    <t>Surgical Mask</t>
  </si>
  <si>
    <t>KN95 Mask</t>
  </si>
  <si>
    <t>Activity</t>
  </si>
  <si>
    <t>Outdoor CO2</t>
  </si>
  <si>
    <t>Initial CO2</t>
  </si>
  <si>
    <t>Rate of Activity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</si>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</sst>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/>
    <xf numFmtId="0" fontId="3" fillId="0" borderId="7" xfId="0" applyFont="1" applyBorder="1" applyAlignment="1">
      <alignment horizontal="center" vertical="center"/>
    </xf>
    <xf numFmtId="0" fontId="0" fillId="0" borderId="0" xfId="0" applyBorder="1"/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 vertical="center" wrapText="1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4" fillId="0" borderId="3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0" fillId="3" borderId="8" xfId="0" applyFill="1" applyBorder="1" applyAlignment="1" applyProtection="1">
      <alignment horizontal="center" vertical="center"/>
      <protection locked="0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/>
    <xf numFmtId="0" fontId="1" fillId="0" borderId="7" xfId="0" applyFont="1" applyBorder="1" applyAlignment="1">
      <alignment vertical="center"/>
    </xf>
    <xf numFmtId="0" fontId="0" fillId="2" borderId="17" xfId="0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 wrapText="1"/>
    </xf>
    <xf numFmtId="0" fontId="0" fillId="2" borderId="16" xfId="0" applyFill="1" applyBorder="1"/>
    <xf numFmtId="0" fontId="0" fillId="2" borderId="27" xfId="0" applyFill="1" applyBorder="1" applyAlignment="1">
      <alignment horizontal="center" vertical="center"/>
    </xf>
    <xf numFmtId="0" fontId="0" fillId="2" borderId="20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8" fontId="0" fillId="2" borderId="1" xfId="0" applyNumberFormat="1" applyFill="1" applyBorder="1"/>
    <xf numFmtId="2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6" xfId="0" applyFill="1" applyBorder="1"/>
    <xf numFmtId="0" fontId="0" fillId="2" borderId="28" xfId="0" applyFill="1" applyBorder="1"/>
    <xf numFmtId="0" fontId="0" fillId="2" borderId="3" xfId="0" applyFill="1" applyBorder="1" applyAlignment="1">
      <alignment horizontal="center" vertical="center"/>
    </xf>
    <xf numFmtId="18" fontId="0" fillId="2" borderId="3" xfId="0" applyNumberFormat="1" applyFill="1" applyBorder="1"/>
    <xf numFmtId="2" fontId="0" fillId="2" borderId="3" xfId="0" applyNumberFormat="1" applyFill="1" applyBorder="1"/>
    <xf numFmtId="0" fontId="0" fillId="2" borderId="4" xfId="0" applyFill="1" applyBorder="1" applyAlignment="1">
      <alignment horizontal="center"/>
    </xf>
    <xf numFmtId="0" fontId="0" fillId="2" borderId="22" xfId="0" applyFill="1" applyBorder="1"/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/>
    <xf numFmtId="0" fontId="0" fillId="2" borderId="5" xfId="0" applyFill="1" applyBorder="1"/>
    <xf numFmtId="0" fontId="0" fillId="2" borderId="5" xfId="0" applyFill="1" applyBorder="1" applyAlignment="1">
      <alignment horizontal="center" vertical="center"/>
    </xf>
    <xf numFmtId="18" fontId="0" fillId="2" borderId="5" xfId="0" applyNumberFormat="1" applyFill="1" applyBorder="1"/>
    <xf numFmtId="2" fontId="0" fillId="2" borderId="5" xfId="0" applyNumberFormat="1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3" fillId="2" borderId="3" xfId="0" applyFont="1" applyFill="1" applyBorder="1"/>
    <xf numFmtId="0" fontId="3" fillId="2" borderId="5" xfId="0" applyFont="1" applyFill="1" applyBorder="1"/>
    <xf numFmtId="0" fontId="0" fillId="0" borderId="18" xfId="0" applyFont="1" applyFill="1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Protection="1">
      <protection locked="0"/>
    </xf>
    <xf numFmtId="0" fontId="0" fillId="0" borderId="27" xfId="0" applyFont="1" applyFill="1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5" fillId="0" borderId="3" xfId="0" applyFont="1" applyBorder="1" applyProtection="1">
      <protection locked="0"/>
    </xf>
    <xf numFmtId="0" fontId="0" fillId="0" borderId="23" xfId="0" applyFont="1" applyFill="1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5" fillId="0" borderId="5" xfId="0" applyFont="1" applyBorder="1" applyProtection="1"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1" fillId="0" borderId="15" xfId="0" applyFont="1" applyFill="1" applyBorder="1" applyAlignment="1" applyProtection="1">
      <alignment horizontal="center" vertical="center"/>
      <protection locked="0"/>
    </xf>
    <xf numFmtId="0" fontId="1" fillId="0" borderId="16" xfId="0" applyFont="1" applyFill="1" applyBorder="1" applyAlignment="1" applyProtection="1">
      <alignment horizontal="center" vertical="center"/>
      <protection locked="0"/>
    </xf>
    <xf numFmtId="0" fontId="1" fillId="0" borderId="25" xfId="0" applyFont="1" applyFill="1" applyBorder="1" applyAlignment="1" applyProtection="1">
      <alignment horizontal="center" vertical="center"/>
      <protection locked="0"/>
    </xf>
    <xf numFmtId="0" fontId="1" fillId="0" borderId="26" xfId="0" applyFont="1" applyFill="1" applyBorder="1" applyAlignment="1" applyProtection="1">
      <alignment horizontal="center" vertical="center"/>
      <protection locked="0"/>
    </xf>
    <xf numFmtId="0" fontId="1" fillId="0" borderId="21" xfId="0" applyFont="1" applyFill="1" applyBorder="1" applyAlignment="1" applyProtection="1">
      <alignment horizontal="center" vertical="center"/>
      <protection locked="0"/>
    </xf>
    <xf numFmtId="0" fontId="1" fillId="0" borderId="22" xfId="0" applyFont="1" applyFill="1" applyBorder="1" applyAlignment="1" applyProtection="1">
      <alignment horizontal="center" vertical="center"/>
      <protection locked="0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1" fillId="3" borderId="8" xfId="0" applyFont="1" applyFill="1" applyBorder="1" applyAlignment="1" applyProtection="1">
      <alignment horizontal="center" vertical="center"/>
      <protection locked="0"/>
    </xf>
    <xf numFmtId="0" fontId="1" fillId="3" borderId="11" xfId="0" applyFont="1" applyFill="1" applyBorder="1" applyAlignment="1" applyProtection="1">
      <alignment horizontal="center" vertical="center"/>
      <protection locked="0"/>
    </xf>
    <xf numFmtId="18" fontId="0" fillId="0" borderId="8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Probability of Infection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95807441065914"/>
          <c:y val="2.2618391015694239E-2"/>
          <c:w val="0.83794770712949418"/>
          <c:h val="0.794323922334253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2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0A5-4F15-AE71-C39E748E8B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Indoor!$S$18:$S$141</c:f>
              <c:numCache>
                <c:formatCode>h:mm\ AM/PM</c:formatCode>
                <c:ptCount val="124"/>
                <c:pt idx="0">
                  <c:v>0.85138888888888875</c:v>
                </c:pt>
                <c:pt idx="1">
                  <c:v>0.85173611111111103</c:v>
                </c:pt>
                <c:pt idx="2">
                  <c:v>0.8520833333333333</c:v>
                </c:pt>
                <c:pt idx="3">
                  <c:v>0.85243055555555558</c:v>
                </c:pt>
                <c:pt idx="4">
                  <c:v>0.85277777777777786</c:v>
                </c:pt>
                <c:pt idx="5">
                  <c:v>0.85312500000000013</c:v>
                </c:pt>
                <c:pt idx="6">
                  <c:v>0.85347222222222241</c:v>
                </c:pt>
                <c:pt idx="7">
                  <c:v>0.85381944444444469</c:v>
                </c:pt>
                <c:pt idx="8">
                  <c:v>0.85416666666666696</c:v>
                </c:pt>
                <c:pt idx="9">
                  <c:v>0.85451388888888924</c:v>
                </c:pt>
                <c:pt idx="10">
                  <c:v>0.85486111111111152</c:v>
                </c:pt>
                <c:pt idx="11">
                  <c:v>0.85520833333333379</c:v>
                </c:pt>
                <c:pt idx="12">
                  <c:v>0.85555555555555607</c:v>
                </c:pt>
                <c:pt idx="13">
                  <c:v>0.85590277777777835</c:v>
                </c:pt>
                <c:pt idx="14">
                  <c:v>0.85625000000000062</c:v>
                </c:pt>
                <c:pt idx="15">
                  <c:v>0.8565972222222229</c:v>
                </c:pt>
                <c:pt idx="16">
                  <c:v>0.85694444444444517</c:v>
                </c:pt>
                <c:pt idx="17">
                  <c:v>0.85729166666666745</c:v>
                </c:pt>
                <c:pt idx="18">
                  <c:v>0.85763888888888973</c:v>
                </c:pt>
                <c:pt idx="19">
                  <c:v>0.857986111111112</c:v>
                </c:pt>
                <c:pt idx="20">
                  <c:v>0.85833333333333428</c:v>
                </c:pt>
                <c:pt idx="21">
                  <c:v>0.85868055555555656</c:v>
                </c:pt>
                <c:pt idx="22">
                  <c:v>0.85902777777777883</c:v>
                </c:pt>
                <c:pt idx="23">
                  <c:v>0.85937500000000111</c:v>
                </c:pt>
                <c:pt idx="24">
                  <c:v>0.85972222222222339</c:v>
                </c:pt>
                <c:pt idx="25">
                  <c:v>0.86006944444444566</c:v>
                </c:pt>
                <c:pt idx="26">
                  <c:v>0.86041666666666794</c:v>
                </c:pt>
                <c:pt idx="27">
                  <c:v>0.86076388888889022</c:v>
                </c:pt>
                <c:pt idx="28">
                  <c:v>0.86111111111111249</c:v>
                </c:pt>
                <c:pt idx="29">
                  <c:v>0.86145833333333477</c:v>
                </c:pt>
                <c:pt idx="30">
                  <c:v>0.86180555555555705</c:v>
                </c:pt>
                <c:pt idx="31">
                  <c:v>0.86215277777777932</c:v>
                </c:pt>
                <c:pt idx="32">
                  <c:v>0.8625000000000016</c:v>
                </c:pt>
                <c:pt idx="33">
                  <c:v>0.86284722222222388</c:v>
                </c:pt>
                <c:pt idx="34">
                  <c:v>0.86319444444444615</c:v>
                </c:pt>
                <c:pt idx="35">
                  <c:v>0.86354166666666843</c:v>
                </c:pt>
                <c:pt idx="36">
                  <c:v>0.8638888888888907</c:v>
                </c:pt>
                <c:pt idx="37">
                  <c:v>0.86423611111111298</c:v>
                </c:pt>
                <c:pt idx="38">
                  <c:v>0.86458333333333526</c:v>
                </c:pt>
                <c:pt idx="39">
                  <c:v>0.86493055555555753</c:v>
                </c:pt>
                <c:pt idx="40">
                  <c:v>0.86527777777777981</c:v>
                </c:pt>
                <c:pt idx="41">
                  <c:v>0.86562500000000209</c:v>
                </c:pt>
                <c:pt idx="42">
                  <c:v>0.86597222222222436</c:v>
                </c:pt>
                <c:pt idx="43">
                  <c:v>0.86631944444444664</c:v>
                </c:pt>
                <c:pt idx="44">
                  <c:v>0.86666666666666892</c:v>
                </c:pt>
                <c:pt idx="45">
                  <c:v>0.86701388888889119</c:v>
                </c:pt>
                <c:pt idx="46">
                  <c:v>0.86736111111111347</c:v>
                </c:pt>
                <c:pt idx="47">
                  <c:v>0.86770833333333575</c:v>
                </c:pt>
                <c:pt idx="48">
                  <c:v>0.86805555555555802</c:v>
                </c:pt>
                <c:pt idx="49">
                  <c:v>0.8684027777777803</c:v>
                </c:pt>
                <c:pt idx="50">
                  <c:v>0.86875000000000258</c:v>
                </c:pt>
                <c:pt idx="51">
                  <c:v>0.86909722222222485</c:v>
                </c:pt>
                <c:pt idx="52">
                  <c:v>0.86944444444444713</c:v>
                </c:pt>
                <c:pt idx="53">
                  <c:v>0.86979166666666941</c:v>
                </c:pt>
                <c:pt idx="54">
                  <c:v>0.87013888888889168</c:v>
                </c:pt>
                <c:pt idx="55">
                  <c:v>0.87048611111111396</c:v>
                </c:pt>
                <c:pt idx="56">
                  <c:v>0.87083333333333623</c:v>
                </c:pt>
                <c:pt idx="57">
                  <c:v>0.87118055555555851</c:v>
                </c:pt>
                <c:pt idx="58">
                  <c:v>0.87152777777778079</c:v>
                </c:pt>
                <c:pt idx="59">
                  <c:v>0.87187500000000306</c:v>
                </c:pt>
                <c:pt idx="60">
                  <c:v>0.87222222222222534</c:v>
                </c:pt>
                <c:pt idx="61">
                  <c:v>0.87256944444444762</c:v>
                </c:pt>
                <c:pt idx="62">
                  <c:v>0.87291666666666989</c:v>
                </c:pt>
                <c:pt idx="63">
                  <c:v>0.87326388888889217</c:v>
                </c:pt>
                <c:pt idx="64">
                  <c:v>0.87361111111111445</c:v>
                </c:pt>
                <c:pt idx="65">
                  <c:v>0.87395833333333672</c:v>
                </c:pt>
                <c:pt idx="66">
                  <c:v>0.874305555555559</c:v>
                </c:pt>
                <c:pt idx="67">
                  <c:v>0.87465277777778128</c:v>
                </c:pt>
                <c:pt idx="68">
                  <c:v>0.87500000000000355</c:v>
                </c:pt>
                <c:pt idx="69">
                  <c:v>0.87534722222222583</c:v>
                </c:pt>
                <c:pt idx="70">
                  <c:v>0.87569444444444811</c:v>
                </c:pt>
                <c:pt idx="71">
                  <c:v>0.87604166666667038</c:v>
                </c:pt>
                <c:pt idx="72">
                  <c:v>0.87638888888889266</c:v>
                </c:pt>
                <c:pt idx="73">
                  <c:v>0.87673611111111494</c:v>
                </c:pt>
                <c:pt idx="74">
                  <c:v>0.87708333333333721</c:v>
                </c:pt>
                <c:pt idx="75">
                  <c:v>0.87743055555555949</c:v>
                </c:pt>
                <c:pt idx="76">
                  <c:v>0.87777777777778176</c:v>
                </c:pt>
                <c:pt idx="77">
                  <c:v>0.87812500000000404</c:v>
                </c:pt>
                <c:pt idx="78">
                  <c:v>0.87847222222222632</c:v>
                </c:pt>
                <c:pt idx="79">
                  <c:v>0.87881944444444859</c:v>
                </c:pt>
                <c:pt idx="80">
                  <c:v>0.87916666666667087</c:v>
                </c:pt>
                <c:pt idx="81">
                  <c:v>0.87951388888889315</c:v>
                </c:pt>
                <c:pt idx="82">
                  <c:v>0.87986111111111542</c:v>
                </c:pt>
                <c:pt idx="83">
                  <c:v>0.8802083333333377</c:v>
                </c:pt>
                <c:pt idx="84">
                  <c:v>0.88055555555555998</c:v>
                </c:pt>
                <c:pt idx="85">
                  <c:v>0.88090277777778225</c:v>
                </c:pt>
                <c:pt idx="86">
                  <c:v>0.88125000000000453</c:v>
                </c:pt>
                <c:pt idx="87">
                  <c:v>0.88159722222222681</c:v>
                </c:pt>
                <c:pt idx="88">
                  <c:v>0.88194444444444908</c:v>
                </c:pt>
                <c:pt idx="89">
                  <c:v>0.88229166666667136</c:v>
                </c:pt>
                <c:pt idx="90">
                  <c:v>0.88263888888889364</c:v>
                </c:pt>
                <c:pt idx="91">
                  <c:v>0.88298611111111591</c:v>
                </c:pt>
                <c:pt idx="92">
                  <c:v>0.88333333333333819</c:v>
                </c:pt>
                <c:pt idx="93">
                  <c:v>0.88368055555556047</c:v>
                </c:pt>
                <c:pt idx="94">
                  <c:v>0.88402777777778274</c:v>
                </c:pt>
                <c:pt idx="95">
                  <c:v>0.88437500000000502</c:v>
                </c:pt>
                <c:pt idx="96">
                  <c:v>0.88472222222222729</c:v>
                </c:pt>
                <c:pt idx="97">
                  <c:v>0.88506944444444957</c:v>
                </c:pt>
                <c:pt idx="98">
                  <c:v>0.88541666666667185</c:v>
                </c:pt>
                <c:pt idx="99">
                  <c:v>0.88576388888889412</c:v>
                </c:pt>
                <c:pt idx="100">
                  <c:v>0.8861111111111164</c:v>
                </c:pt>
                <c:pt idx="101">
                  <c:v>0.88645833333333868</c:v>
                </c:pt>
                <c:pt idx="102">
                  <c:v>0.88680555555556095</c:v>
                </c:pt>
                <c:pt idx="103">
                  <c:v>0.88715277777778323</c:v>
                </c:pt>
                <c:pt idx="104">
                  <c:v>0.88750000000000551</c:v>
                </c:pt>
                <c:pt idx="105">
                  <c:v>0.88784722222222778</c:v>
                </c:pt>
                <c:pt idx="106">
                  <c:v>0.88819444444445006</c:v>
                </c:pt>
                <c:pt idx="107">
                  <c:v>0.88854166666667234</c:v>
                </c:pt>
                <c:pt idx="108">
                  <c:v>0.88888888888889461</c:v>
                </c:pt>
                <c:pt idx="109">
                  <c:v>0.88923611111111689</c:v>
                </c:pt>
                <c:pt idx="110">
                  <c:v>0.88958333333333917</c:v>
                </c:pt>
                <c:pt idx="111">
                  <c:v>0.88993055555556144</c:v>
                </c:pt>
                <c:pt idx="112">
                  <c:v>0.89027777777778372</c:v>
                </c:pt>
                <c:pt idx="113">
                  <c:v>0.890625000000006</c:v>
                </c:pt>
                <c:pt idx="114">
                  <c:v>0.89097222222222827</c:v>
                </c:pt>
                <c:pt idx="115">
                  <c:v>0.89131944444445055</c:v>
                </c:pt>
                <c:pt idx="116">
                  <c:v>0.89166666666667282</c:v>
                </c:pt>
                <c:pt idx="117">
                  <c:v>0.8920138888888951</c:v>
                </c:pt>
                <c:pt idx="118">
                  <c:v>0.89236111111111738</c:v>
                </c:pt>
                <c:pt idx="119">
                  <c:v>0.89270833333333965</c:v>
                </c:pt>
                <c:pt idx="120">
                  <c:v>0.89305555555556193</c:v>
                </c:pt>
                <c:pt idx="121">
                  <c:v>0.89340277777778421</c:v>
                </c:pt>
                <c:pt idx="122">
                  <c:v>0.89375000000000648</c:v>
                </c:pt>
                <c:pt idx="123">
                  <c:v>0.89409722222222876</c:v>
                </c:pt>
              </c:numCache>
            </c:numRef>
          </c:xVal>
          <c:yVal>
            <c:numRef>
              <c:f>Indoor!$T$18:$T$141</c:f>
              <c:numCache>
                <c:formatCode>0.00</c:formatCode>
                <c:ptCount val="12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0.09</c:v>
                </c:pt>
                <c:pt idx="4">
                  <c:v>0.14000000000000001</c:v>
                </c:pt>
                <c:pt idx="5">
                  <c:v>0.21</c:v>
                </c:pt>
                <c:pt idx="6">
                  <c:v>0.28999999999999998</c:v>
                </c:pt>
                <c:pt idx="7">
                  <c:v>0.38</c:v>
                </c:pt>
                <c:pt idx="8">
                  <c:v>0.48</c:v>
                </c:pt>
                <c:pt idx="9">
                  <c:v>0.59</c:v>
                </c:pt>
                <c:pt idx="10">
                  <c:v>0.71</c:v>
                </c:pt>
                <c:pt idx="11">
                  <c:v>0.84</c:v>
                </c:pt>
                <c:pt idx="12">
                  <c:v>0.98</c:v>
                </c:pt>
                <c:pt idx="13">
                  <c:v>1.1200000000000001</c:v>
                </c:pt>
                <c:pt idx="14">
                  <c:v>1.28</c:v>
                </c:pt>
                <c:pt idx="15">
                  <c:v>1.43</c:v>
                </c:pt>
                <c:pt idx="16">
                  <c:v>1.6</c:v>
                </c:pt>
                <c:pt idx="17">
                  <c:v>1.77</c:v>
                </c:pt>
                <c:pt idx="18">
                  <c:v>1.95</c:v>
                </c:pt>
                <c:pt idx="19">
                  <c:v>2.13</c:v>
                </c:pt>
                <c:pt idx="20">
                  <c:v>2.3199999999999998</c:v>
                </c:pt>
                <c:pt idx="21">
                  <c:v>2.52</c:v>
                </c:pt>
                <c:pt idx="22">
                  <c:v>2.71</c:v>
                </c:pt>
                <c:pt idx="23">
                  <c:v>2.92</c:v>
                </c:pt>
                <c:pt idx="24">
                  <c:v>3.12</c:v>
                </c:pt>
                <c:pt idx="25">
                  <c:v>3.33</c:v>
                </c:pt>
                <c:pt idx="26">
                  <c:v>3.55</c:v>
                </c:pt>
                <c:pt idx="27">
                  <c:v>3.77</c:v>
                </c:pt>
                <c:pt idx="28">
                  <c:v>3.99</c:v>
                </c:pt>
                <c:pt idx="29">
                  <c:v>4.21</c:v>
                </c:pt>
                <c:pt idx="30">
                  <c:v>4.4400000000000004</c:v>
                </c:pt>
                <c:pt idx="31">
                  <c:v>4.66</c:v>
                </c:pt>
                <c:pt idx="32">
                  <c:v>4.9000000000000004</c:v>
                </c:pt>
                <c:pt idx="33">
                  <c:v>5.13</c:v>
                </c:pt>
                <c:pt idx="34">
                  <c:v>5.36</c:v>
                </c:pt>
                <c:pt idx="35">
                  <c:v>5.6</c:v>
                </c:pt>
                <c:pt idx="36">
                  <c:v>5.84</c:v>
                </c:pt>
                <c:pt idx="37">
                  <c:v>6.08</c:v>
                </c:pt>
                <c:pt idx="38">
                  <c:v>6.32</c:v>
                </c:pt>
                <c:pt idx="39">
                  <c:v>6.57</c:v>
                </c:pt>
                <c:pt idx="40">
                  <c:v>6.81</c:v>
                </c:pt>
                <c:pt idx="41">
                  <c:v>7.06</c:v>
                </c:pt>
                <c:pt idx="42">
                  <c:v>7.3</c:v>
                </c:pt>
                <c:pt idx="43">
                  <c:v>7.55</c:v>
                </c:pt>
                <c:pt idx="44">
                  <c:v>7.8</c:v>
                </c:pt>
                <c:pt idx="45">
                  <c:v>8.0500000000000007</c:v>
                </c:pt>
                <c:pt idx="46">
                  <c:v>8.3000000000000007</c:v>
                </c:pt>
                <c:pt idx="47">
                  <c:v>8.5500000000000007</c:v>
                </c:pt>
                <c:pt idx="48">
                  <c:v>8.8000000000000007</c:v>
                </c:pt>
                <c:pt idx="49">
                  <c:v>9.0500000000000007</c:v>
                </c:pt>
                <c:pt idx="50">
                  <c:v>9.31</c:v>
                </c:pt>
                <c:pt idx="51">
                  <c:v>9.56</c:v>
                </c:pt>
                <c:pt idx="52">
                  <c:v>9.81</c:v>
                </c:pt>
                <c:pt idx="53">
                  <c:v>10.06</c:v>
                </c:pt>
                <c:pt idx="54">
                  <c:v>10.32</c:v>
                </c:pt>
                <c:pt idx="55">
                  <c:v>10.57</c:v>
                </c:pt>
                <c:pt idx="56">
                  <c:v>10.82</c:v>
                </c:pt>
                <c:pt idx="57">
                  <c:v>11.08</c:v>
                </c:pt>
                <c:pt idx="58">
                  <c:v>11.33</c:v>
                </c:pt>
                <c:pt idx="59">
                  <c:v>11.58</c:v>
                </c:pt>
                <c:pt idx="60">
                  <c:v>11.84</c:v>
                </c:pt>
                <c:pt idx="61">
                  <c:v>12.09</c:v>
                </c:pt>
                <c:pt idx="62">
                  <c:v>12.34</c:v>
                </c:pt>
                <c:pt idx="63">
                  <c:v>12.6</c:v>
                </c:pt>
                <c:pt idx="64">
                  <c:v>12.85</c:v>
                </c:pt>
                <c:pt idx="65">
                  <c:v>13.1</c:v>
                </c:pt>
                <c:pt idx="66">
                  <c:v>13.35</c:v>
                </c:pt>
                <c:pt idx="67">
                  <c:v>13.61</c:v>
                </c:pt>
                <c:pt idx="68">
                  <c:v>13.86</c:v>
                </c:pt>
                <c:pt idx="69">
                  <c:v>14.11</c:v>
                </c:pt>
                <c:pt idx="70">
                  <c:v>14.36</c:v>
                </c:pt>
                <c:pt idx="71">
                  <c:v>14.61</c:v>
                </c:pt>
                <c:pt idx="72">
                  <c:v>14.86</c:v>
                </c:pt>
                <c:pt idx="73">
                  <c:v>15.11</c:v>
                </c:pt>
                <c:pt idx="74">
                  <c:v>15.36</c:v>
                </c:pt>
                <c:pt idx="75">
                  <c:v>15.61</c:v>
                </c:pt>
                <c:pt idx="76">
                  <c:v>15.86</c:v>
                </c:pt>
                <c:pt idx="77">
                  <c:v>16.11</c:v>
                </c:pt>
                <c:pt idx="78">
                  <c:v>16.350000000000001</c:v>
                </c:pt>
                <c:pt idx="79">
                  <c:v>16.600000000000001</c:v>
                </c:pt>
                <c:pt idx="80">
                  <c:v>16.850000000000001</c:v>
                </c:pt>
                <c:pt idx="81">
                  <c:v>17.09</c:v>
                </c:pt>
                <c:pt idx="82">
                  <c:v>17.34</c:v>
                </c:pt>
                <c:pt idx="83">
                  <c:v>17.579999999999998</c:v>
                </c:pt>
                <c:pt idx="84">
                  <c:v>17.829999999999998</c:v>
                </c:pt>
                <c:pt idx="85">
                  <c:v>18.07</c:v>
                </c:pt>
                <c:pt idx="86">
                  <c:v>18.309999999999999</c:v>
                </c:pt>
                <c:pt idx="87">
                  <c:v>18.559999999999999</c:v>
                </c:pt>
                <c:pt idx="88">
                  <c:v>18.8</c:v>
                </c:pt>
                <c:pt idx="89">
                  <c:v>19.04</c:v>
                </c:pt>
                <c:pt idx="90">
                  <c:v>19.28</c:v>
                </c:pt>
                <c:pt idx="91">
                  <c:v>19.52</c:v>
                </c:pt>
                <c:pt idx="92">
                  <c:v>19.760000000000002</c:v>
                </c:pt>
                <c:pt idx="93">
                  <c:v>20</c:v>
                </c:pt>
                <c:pt idx="94">
                  <c:v>20.239999999999998</c:v>
                </c:pt>
                <c:pt idx="95">
                  <c:v>20.48</c:v>
                </c:pt>
                <c:pt idx="96">
                  <c:v>20.71</c:v>
                </c:pt>
                <c:pt idx="97">
                  <c:v>20.95</c:v>
                </c:pt>
                <c:pt idx="98">
                  <c:v>21.18</c:v>
                </c:pt>
                <c:pt idx="99">
                  <c:v>21.42</c:v>
                </c:pt>
                <c:pt idx="100">
                  <c:v>21.65</c:v>
                </c:pt>
                <c:pt idx="101">
                  <c:v>21.89</c:v>
                </c:pt>
                <c:pt idx="102">
                  <c:v>22.12</c:v>
                </c:pt>
                <c:pt idx="103">
                  <c:v>22.36</c:v>
                </c:pt>
                <c:pt idx="104">
                  <c:v>22.59</c:v>
                </c:pt>
                <c:pt idx="105">
                  <c:v>22.82</c:v>
                </c:pt>
                <c:pt idx="106">
                  <c:v>23.05</c:v>
                </c:pt>
                <c:pt idx="107">
                  <c:v>23.28</c:v>
                </c:pt>
                <c:pt idx="108">
                  <c:v>23.51</c:v>
                </c:pt>
                <c:pt idx="109">
                  <c:v>23.74</c:v>
                </c:pt>
                <c:pt idx="110">
                  <c:v>23.97</c:v>
                </c:pt>
                <c:pt idx="111">
                  <c:v>24.19</c:v>
                </c:pt>
                <c:pt idx="112">
                  <c:v>24.42</c:v>
                </c:pt>
                <c:pt idx="113">
                  <c:v>24.65</c:v>
                </c:pt>
                <c:pt idx="114">
                  <c:v>24.87</c:v>
                </c:pt>
                <c:pt idx="115">
                  <c:v>25.1</c:v>
                </c:pt>
                <c:pt idx="116">
                  <c:v>25.32</c:v>
                </c:pt>
                <c:pt idx="117">
                  <c:v>25.55</c:v>
                </c:pt>
                <c:pt idx="118">
                  <c:v>25.77</c:v>
                </c:pt>
                <c:pt idx="119">
                  <c:v>25.99</c:v>
                </c:pt>
                <c:pt idx="120">
                  <c:v>26.21</c:v>
                </c:pt>
                <c:pt idx="121">
                  <c:v>26.44</c:v>
                </c:pt>
                <c:pt idx="122">
                  <c:v>26.66</c:v>
                </c:pt>
                <c:pt idx="123">
                  <c:v>26.88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15-AE71-C39E748E8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728608"/>
        <c:axId val="1038727776"/>
      </c:scatterChart>
      <c:valAx>
        <c:axId val="103872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1400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27776"/>
        <c:crosses val="autoZero"/>
        <c:crossBetween val="midCat"/>
      </c:valAx>
      <c:valAx>
        <c:axId val="1038727776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1400"/>
                  <a:t>Probability of Infection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2860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Carbon Dioxide Levels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7171296296296296"/>
          <c:w val="0.75000393700787404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CO2 Levels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Indoor!$S$18:$S$141</c:f>
              <c:numCache>
                <c:formatCode>h:mm\ AM/PM</c:formatCode>
                <c:ptCount val="124"/>
                <c:pt idx="0">
                  <c:v>0.85138888888888875</c:v>
                </c:pt>
                <c:pt idx="1">
                  <c:v>0.85173611111111103</c:v>
                </c:pt>
                <c:pt idx="2">
                  <c:v>0.8520833333333333</c:v>
                </c:pt>
                <c:pt idx="3">
                  <c:v>0.85243055555555558</c:v>
                </c:pt>
                <c:pt idx="4">
                  <c:v>0.85277777777777786</c:v>
                </c:pt>
                <c:pt idx="5">
                  <c:v>0.85312500000000013</c:v>
                </c:pt>
                <c:pt idx="6">
                  <c:v>0.85347222222222241</c:v>
                </c:pt>
                <c:pt idx="7">
                  <c:v>0.85381944444444469</c:v>
                </c:pt>
                <c:pt idx="8">
                  <c:v>0.85416666666666696</c:v>
                </c:pt>
                <c:pt idx="9">
                  <c:v>0.85451388888888924</c:v>
                </c:pt>
                <c:pt idx="10">
                  <c:v>0.85486111111111152</c:v>
                </c:pt>
                <c:pt idx="11">
                  <c:v>0.85520833333333379</c:v>
                </c:pt>
                <c:pt idx="12">
                  <c:v>0.85555555555555607</c:v>
                </c:pt>
                <c:pt idx="13">
                  <c:v>0.85590277777777835</c:v>
                </c:pt>
                <c:pt idx="14">
                  <c:v>0.85625000000000062</c:v>
                </c:pt>
                <c:pt idx="15">
                  <c:v>0.8565972222222229</c:v>
                </c:pt>
                <c:pt idx="16">
                  <c:v>0.85694444444444517</c:v>
                </c:pt>
                <c:pt idx="17">
                  <c:v>0.85729166666666745</c:v>
                </c:pt>
                <c:pt idx="18">
                  <c:v>0.85763888888888973</c:v>
                </c:pt>
                <c:pt idx="19">
                  <c:v>0.857986111111112</c:v>
                </c:pt>
                <c:pt idx="20">
                  <c:v>0.85833333333333428</c:v>
                </c:pt>
                <c:pt idx="21">
                  <c:v>0.85868055555555656</c:v>
                </c:pt>
                <c:pt idx="22">
                  <c:v>0.85902777777777883</c:v>
                </c:pt>
                <c:pt idx="23">
                  <c:v>0.85937500000000111</c:v>
                </c:pt>
                <c:pt idx="24">
                  <c:v>0.85972222222222339</c:v>
                </c:pt>
                <c:pt idx="25">
                  <c:v>0.86006944444444566</c:v>
                </c:pt>
                <c:pt idx="26">
                  <c:v>0.86041666666666794</c:v>
                </c:pt>
                <c:pt idx="27">
                  <c:v>0.86076388888889022</c:v>
                </c:pt>
                <c:pt idx="28">
                  <c:v>0.86111111111111249</c:v>
                </c:pt>
                <c:pt idx="29">
                  <c:v>0.86145833333333477</c:v>
                </c:pt>
                <c:pt idx="30">
                  <c:v>0.86180555555555705</c:v>
                </c:pt>
                <c:pt idx="31">
                  <c:v>0.86215277777777932</c:v>
                </c:pt>
                <c:pt idx="32">
                  <c:v>0.8625000000000016</c:v>
                </c:pt>
                <c:pt idx="33">
                  <c:v>0.86284722222222388</c:v>
                </c:pt>
                <c:pt idx="34">
                  <c:v>0.86319444444444615</c:v>
                </c:pt>
                <c:pt idx="35">
                  <c:v>0.86354166666666843</c:v>
                </c:pt>
                <c:pt idx="36">
                  <c:v>0.8638888888888907</c:v>
                </c:pt>
                <c:pt idx="37">
                  <c:v>0.86423611111111298</c:v>
                </c:pt>
                <c:pt idx="38">
                  <c:v>0.86458333333333526</c:v>
                </c:pt>
                <c:pt idx="39">
                  <c:v>0.86493055555555753</c:v>
                </c:pt>
                <c:pt idx="40">
                  <c:v>0.86527777777777981</c:v>
                </c:pt>
                <c:pt idx="41">
                  <c:v>0.86562500000000209</c:v>
                </c:pt>
                <c:pt idx="42">
                  <c:v>0.86597222222222436</c:v>
                </c:pt>
                <c:pt idx="43">
                  <c:v>0.86631944444444664</c:v>
                </c:pt>
                <c:pt idx="44">
                  <c:v>0.86666666666666892</c:v>
                </c:pt>
                <c:pt idx="45">
                  <c:v>0.86701388888889119</c:v>
                </c:pt>
                <c:pt idx="46">
                  <c:v>0.86736111111111347</c:v>
                </c:pt>
                <c:pt idx="47">
                  <c:v>0.86770833333333575</c:v>
                </c:pt>
                <c:pt idx="48">
                  <c:v>0.86805555555555802</c:v>
                </c:pt>
                <c:pt idx="49">
                  <c:v>0.8684027777777803</c:v>
                </c:pt>
                <c:pt idx="50">
                  <c:v>0.86875000000000258</c:v>
                </c:pt>
                <c:pt idx="51">
                  <c:v>0.86909722222222485</c:v>
                </c:pt>
                <c:pt idx="52">
                  <c:v>0.86944444444444713</c:v>
                </c:pt>
                <c:pt idx="53">
                  <c:v>0.86979166666666941</c:v>
                </c:pt>
                <c:pt idx="54">
                  <c:v>0.87013888888889168</c:v>
                </c:pt>
                <c:pt idx="55">
                  <c:v>0.87048611111111396</c:v>
                </c:pt>
                <c:pt idx="56">
                  <c:v>0.87083333333333623</c:v>
                </c:pt>
                <c:pt idx="57">
                  <c:v>0.87118055555555851</c:v>
                </c:pt>
                <c:pt idx="58">
                  <c:v>0.87152777777778079</c:v>
                </c:pt>
                <c:pt idx="59">
                  <c:v>0.87187500000000306</c:v>
                </c:pt>
                <c:pt idx="60">
                  <c:v>0.87222222222222534</c:v>
                </c:pt>
                <c:pt idx="61">
                  <c:v>0.87256944444444762</c:v>
                </c:pt>
                <c:pt idx="62">
                  <c:v>0.87291666666666989</c:v>
                </c:pt>
                <c:pt idx="63">
                  <c:v>0.87326388888889217</c:v>
                </c:pt>
                <c:pt idx="64">
                  <c:v>0.87361111111111445</c:v>
                </c:pt>
                <c:pt idx="65">
                  <c:v>0.87395833333333672</c:v>
                </c:pt>
                <c:pt idx="66">
                  <c:v>0.874305555555559</c:v>
                </c:pt>
                <c:pt idx="67">
                  <c:v>0.87465277777778128</c:v>
                </c:pt>
                <c:pt idx="68">
                  <c:v>0.87500000000000355</c:v>
                </c:pt>
                <c:pt idx="69">
                  <c:v>0.87534722222222583</c:v>
                </c:pt>
                <c:pt idx="70">
                  <c:v>0.87569444444444811</c:v>
                </c:pt>
                <c:pt idx="71">
                  <c:v>0.87604166666667038</c:v>
                </c:pt>
                <c:pt idx="72">
                  <c:v>0.87638888888889266</c:v>
                </c:pt>
                <c:pt idx="73">
                  <c:v>0.87673611111111494</c:v>
                </c:pt>
                <c:pt idx="74">
                  <c:v>0.87708333333333721</c:v>
                </c:pt>
                <c:pt idx="75">
                  <c:v>0.87743055555555949</c:v>
                </c:pt>
                <c:pt idx="76">
                  <c:v>0.87777777777778176</c:v>
                </c:pt>
                <c:pt idx="77">
                  <c:v>0.87812500000000404</c:v>
                </c:pt>
                <c:pt idx="78">
                  <c:v>0.87847222222222632</c:v>
                </c:pt>
                <c:pt idx="79">
                  <c:v>0.87881944444444859</c:v>
                </c:pt>
                <c:pt idx="80">
                  <c:v>0.87916666666667087</c:v>
                </c:pt>
                <c:pt idx="81">
                  <c:v>0.87951388888889315</c:v>
                </c:pt>
                <c:pt idx="82">
                  <c:v>0.87986111111111542</c:v>
                </c:pt>
                <c:pt idx="83">
                  <c:v>0.8802083333333377</c:v>
                </c:pt>
                <c:pt idx="84">
                  <c:v>0.88055555555555998</c:v>
                </c:pt>
                <c:pt idx="85">
                  <c:v>0.88090277777778225</c:v>
                </c:pt>
                <c:pt idx="86">
                  <c:v>0.88125000000000453</c:v>
                </c:pt>
                <c:pt idx="87">
                  <c:v>0.88159722222222681</c:v>
                </c:pt>
                <c:pt idx="88">
                  <c:v>0.88194444444444908</c:v>
                </c:pt>
                <c:pt idx="89">
                  <c:v>0.88229166666667136</c:v>
                </c:pt>
                <c:pt idx="90">
                  <c:v>0.88263888888889364</c:v>
                </c:pt>
                <c:pt idx="91">
                  <c:v>0.88298611111111591</c:v>
                </c:pt>
                <c:pt idx="92">
                  <c:v>0.88333333333333819</c:v>
                </c:pt>
                <c:pt idx="93">
                  <c:v>0.88368055555556047</c:v>
                </c:pt>
                <c:pt idx="94">
                  <c:v>0.88402777777778274</c:v>
                </c:pt>
                <c:pt idx="95">
                  <c:v>0.88437500000000502</c:v>
                </c:pt>
                <c:pt idx="96">
                  <c:v>0.88472222222222729</c:v>
                </c:pt>
                <c:pt idx="97">
                  <c:v>0.88506944444444957</c:v>
                </c:pt>
                <c:pt idx="98">
                  <c:v>0.88541666666667185</c:v>
                </c:pt>
                <c:pt idx="99">
                  <c:v>0.88576388888889412</c:v>
                </c:pt>
                <c:pt idx="100">
                  <c:v>0.8861111111111164</c:v>
                </c:pt>
                <c:pt idx="101">
                  <c:v>0.88645833333333868</c:v>
                </c:pt>
                <c:pt idx="102">
                  <c:v>0.88680555555556095</c:v>
                </c:pt>
                <c:pt idx="103">
                  <c:v>0.88715277777778323</c:v>
                </c:pt>
                <c:pt idx="104">
                  <c:v>0.88750000000000551</c:v>
                </c:pt>
                <c:pt idx="105">
                  <c:v>0.88784722222222778</c:v>
                </c:pt>
                <c:pt idx="106">
                  <c:v>0.88819444444445006</c:v>
                </c:pt>
                <c:pt idx="107">
                  <c:v>0.88854166666667234</c:v>
                </c:pt>
                <c:pt idx="108">
                  <c:v>0.88888888888889461</c:v>
                </c:pt>
                <c:pt idx="109">
                  <c:v>0.88923611111111689</c:v>
                </c:pt>
                <c:pt idx="110">
                  <c:v>0.88958333333333917</c:v>
                </c:pt>
                <c:pt idx="111">
                  <c:v>0.88993055555556144</c:v>
                </c:pt>
                <c:pt idx="112">
                  <c:v>0.89027777777778372</c:v>
                </c:pt>
                <c:pt idx="113">
                  <c:v>0.890625000000006</c:v>
                </c:pt>
                <c:pt idx="114">
                  <c:v>0.89097222222222827</c:v>
                </c:pt>
                <c:pt idx="115">
                  <c:v>0.89131944444445055</c:v>
                </c:pt>
                <c:pt idx="116">
                  <c:v>0.89166666666667282</c:v>
                </c:pt>
                <c:pt idx="117">
                  <c:v>0.8920138888888951</c:v>
                </c:pt>
                <c:pt idx="118">
                  <c:v>0.89236111111111738</c:v>
                </c:pt>
                <c:pt idx="119">
                  <c:v>0.89270833333333965</c:v>
                </c:pt>
                <c:pt idx="120">
                  <c:v>0.89305555555556193</c:v>
                </c:pt>
                <c:pt idx="121">
                  <c:v>0.89340277777778421</c:v>
                </c:pt>
                <c:pt idx="122">
                  <c:v>0.89375000000000648</c:v>
                </c:pt>
                <c:pt idx="123">
                  <c:v>0.89409722222222876</c:v>
                </c:pt>
              </c:numCache>
            </c:numRef>
          </c:xVal>
          <c:yVal>
            <c:numRef>
              <c:f>Indoor!$U$18:$U$141</c:f>
              <c:numCache>
                <c:formatCode>General</c:formatCode>
                <c:ptCount val="124"/>
                <c:pt idx="0">
                  <c:v>1400</c:v>
                </c:pt>
                <c:pt idx="1">
                  <c:v>1405.4583333333333</c:v>
                </c:pt>
                <c:pt idx="2">
                  <c:v>1410.64375</c:v>
                </c:pt>
                <c:pt idx="3">
                  <c:v>1415.5698958333332</c:v>
                </c:pt>
                <c:pt idx="4">
                  <c:v>1420.2497343749999</c:v>
                </c:pt>
                <c:pt idx="5">
                  <c:v>1424.6955809895833</c:v>
                </c:pt>
                <c:pt idx="6">
                  <c:v>1428.9191352734374</c:v>
                </c:pt>
                <c:pt idx="7">
                  <c:v>1432.9315118430989</c:v>
                </c:pt>
                <c:pt idx="8">
                  <c:v>1436.7432695842774</c:v>
                </c:pt>
                <c:pt idx="9">
                  <c:v>1440.3644394383971</c:v>
                </c:pt>
                <c:pt idx="10">
                  <c:v>1443.8045507998106</c:v>
                </c:pt>
                <c:pt idx="11">
                  <c:v>1447.0726565931532</c:v>
                </c:pt>
                <c:pt idx="12">
                  <c:v>1450.1773570968287</c:v>
                </c:pt>
                <c:pt idx="13">
                  <c:v>1453.1268225753206</c:v>
                </c:pt>
                <c:pt idx="14">
                  <c:v>1455.9288147798877</c:v>
                </c:pt>
                <c:pt idx="15">
                  <c:v>1458.5907073742267</c:v>
                </c:pt>
                <c:pt idx="16">
                  <c:v>1461.1195053388483</c:v>
                </c:pt>
                <c:pt idx="17">
                  <c:v>1463.5218634052392</c:v>
                </c:pt>
                <c:pt idx="18">
                  <c:v>1465.8041035683107</c:v>
                </c:pt>
                <c:pt idx="19">
                  <c:v>1467.9722317232283</c:v>
                </c:pt>
                <c:pt idx="20">
                  <c:v>1470.0319534704001</c:v>
                </c:pt>
                <c:pt idx="21">
                  <c:v>1471.9886891302133</c:v>
                </c:pt>
                <c:pt idx="22">
                  <c:v>1473.8475880070359</c:v>
                </c:pt>
                <c:pt idx="23">
                  <c:v>1475.6135419400175</c:v>
                </c:pt>
                <c:pt idx="24">
                  <c:v>1477.29119817635</c:v>
                </c:pt>
                <c:pt idx="25">
                  <c:v>1478.8849716008658</c:v>
                </c:pt>
                <c:pt idx="26">
                  <c:v>1480.3990563541558</c:v>
                </c:pt>
                <c:pt idx="27">
                  <c:v>1481.8374368697812</c:v>
                </c:pt>
                <c:pt idx="28">
                  <c:v>1483.2038983596253</c:v>
                </c:pt>
                <c:pt idx="29">
                  <c:v>1484.5020367749776</c:v>
                </c:pt>
                <c:pt idx="30">
                  <c:v>1485.7352682695619</c:v>
                </c:pt>
                <c:pt idx="31">
                  <c:v>1486.9068381894174</c:v>
                </c:pt>
                <c:pt idx="32">
                  <c:v>1488.0198296132799</c:v>
                </c:pt>
                <c:pt idx="33">
                  <c:v>1489.0771714659493</c:v>
                </c:pt>
                <c:pt idx="34">
                  <c:v>1490.081646225985</c:v>
                </c:pt>
                <c:pt idx="35">
                  <c:v>1491.035897248019</c:v>
                </c:pt>
                <c:pt idx="36">
                  <c:v>1491.9424357189514</c:v>
                </c:pt>
                <c:pt idx="37">
                  <c:v>1492.8036472663371</c:v>
                </c:pt>
                <c:pt idx="38">
                  <c:v>1493.6217982363535</c:v>
                </c:pt>
                <c:pt idx="39">
                  <c:v>1494.3990416578692</c:v>
                </c:pt>
                <c:pt idx="40">
                  <c:v>1495.1374229083092</c:v>
                </c:pt>
                <c:pt idx="41">
                  <c:v>1495.8388850962272</c:v>
                </c:pt>
                <c:pt idx="42">
                  <c:v>1496.5052741747488</c:v>
                </c:pt>
                <c:pt idx="43">
                  <c:v>1497.1383437993445</c:v>
                </c:pt>
                <c:pt idx="44">
                  <c:v>1497.7397599427106</c:v>
                </c:pt>
                <c:pt idx="45">
                  <c:v>1498.3111052789084</c:v>
                </c:pt>
                <c:pt idx="46">
                  <c:v>1498.8538833482962</c:v>
                </c:pt>
                <c:pt idx="47">
                  <c:v>1499.3695225142149</c:v>
                </c:pt>
                <c:pt idx="48">
                  <c:v>1499.8593797218373</c:v>
                </c:pt>
                <c:pt idx="49">
                  <c:v>1500.3247440690791</c:v>
                </c:pt>
                <c:pt idx="50">
                  <c:v>1500.7668401989586</c:v>
                </c:pt>
                <c:pt idx="51">
                  <c:v>1501.1868315223442</c:v>
                </c:pt>
                <c:pt idx="52">
                  <c:v>1501.5858232795604</c:v>
                </c:pt>
                <c:pt idx="53">
                  <c:v>1501.9648654489154</c:v>
                </c:pt>
                <c:pt idx="54">
                  <c:v>1502.324955509803</c:v>
                </c:pt>
                <c:pt idx="55">
                  <c:v>1502.6670410676461</c:v>
                </c:pt>
                <c:pt idx="56">
                  <c:v>1502.9920223475972</c:v>
                </c:pt>
                <c:pt idx="57">
                  <c:v>1503.3007545635508</c:v>
                </c:pt>
                <c:pt idx="58">
                  <c:v>1503.5940501687066</c:v>
                </c:pt>
                <c:pt idx="59">
                  <c:v>1503.8726809936045</c:v>
                </c:pt>
                <c:pt idx="60">
                  <c:v>1504.1373802772575</c:v>
                </c:pt>
                <c:pt idx="61">
                  <c:v>1504.3888445967277</c:v>
                </c:pt>
                <c:pt idx="62">
                  <c:v>1504.6277357002245</c:v>
                </c:pt>
                <c:pt idx="63">
                  <c:v>1504.8546822485464</c:v>
                </c:pt>
                <c:pt idx="64">
                  <c:v>1505.0702814694523</c:v>
                </c:pt>
                <c:pt idx="65">
                  <c:v>1505.275100729313</c:v>
                </c:pt>
                <c:pt idx="66">
                  <c:v>1505.4696790261805</c:v>
                </c:pt>
                <c:pt idx="67">
                  <c:v>1505.6545284082049</c:v>
                </c:pt>
                <c:pt idx="68">
                  <c:v>1505.8301353211277</c:v>
                </c:pt>
                <c:pt idx="69">
                  <c:v>1505.9969618884045</c:v>
                </c:pt>
                <c:pt idx="70">
                  <c:v>1506.1554471273175</c:v>
                </c:pt>
                <c:pt idx="71">
                  <c:v>1506.306008104285</c:v>
                </c:pt>
                <c:pt idx="72">
                  <c:v>1506.4490410324038</c:v>
                </c:pt>
                <c:pt idx="73">
                  <c:v>1506.584922314117</c:v>
                </c:pt>
                <c:pt idx="74">
                  <c:v>1506.7140095317445</c:v>
                </c:pt>
                <c:pt idx="75">
                  <c:v>1506.8366423884906</c:v>
                </c:pt>
                <c:pt idx="76">
                  <c:v>1506.9531436023995</c:v>
                </c:pt>
                <c:pt idx="77">
                  <c:v>1507.0638197556129</c:v>
                </c:pt>
                <c:pt idx="78">
                  <c:v>1507.1689621011658</c:v>
                </c:pt>
                <c:pt idx="79">
                  <c:v>1507.2688473294409</c:v>
                </c:pt>
                <c:pt idx="80">
                  <c:v>1507.3637382963022</c:v>
                </c:pt>
                <c:pt idx="81">
                  <c:v>1507.4538847148208</c:v>
                </c:pt>
                <c:pt idx="82">
                  <c:v>1507.5395238124129</c:v>
                </c:pt>
                <c:pt idx="83">
                  <c:v>1507.6208809551256</c:v>
                </c:pt>
                <c:pt idx="84">
                  <c:v>1507.6981702407024</c:v>
                </c:pt>
                <c:pt idx="85">
                  <c:v>1507.7715950620004</c:v>
                </c:pt>
                <c:pt idx="86">
                  <c:v>1507.8413486422337</c:v>
                </c:pt>
                <c:pt idx="87">
                  <c:v>1507.9076145434553</c:v>
                </c:pt>
                <c:pt idx="88">
                  <c:v>1507.9705671496163</c:v>
                </c:pt>
                <c:pt idx="89">
                  <c:v>1508.0303721254688</c:v>
                </c:pt>
                <c:pt idx="90">
                  <c:v>1508.0871868525287</c:v>
                </c:pt>
                <c:pt idx="91">
                  <c:v>1508.1411608432354</c:v>
                </c:pt>
                <c:pt idx="92">
                  <c:v>1508.192436134407</c:v>
                </c:pt>
                <c:pt idx="93">
                  <c:v>1508.2411476610198</c:v>
                </c:pt>
                <c:pt idx="94">
                  <c:v>1508.2874236113023</c:v>
                </c:pt>
                <c:pt idx="95">
                  <c:v>1508.3313857640703</c:v>
                </c:pt>
                <c:pt idx="96">
                  <c:v>1508.3731498092</c:v>
                </c:pt>
                <c:pt idx="97">
                  <c:v>1508.4128256520733</c:v>
                </c:pt>
                <c:pt idx="98">
                  <c:v>1508.4505177028029</c:v>
                </c:pt>
                <c:pt idx="99">
                  <c:v>1508.486325150996</c:v>
                </c:pt>
                <c:pt idx="100">
                  <c:v>1508.5203422267793</c:v>
                </c:pt>
                <c:pt idx="101">
                  <c:v>1508.5526584487739</c:v>
                </c:pt>
                <c:pt idx="102">
                  <c:v>1508.5833588596681</c:v>
                </c:pt>
                <c:pt idx="103">
                  <c:v>1508.6125242500177</c:v>
                </c:pt>
                <c:pt idx="104">
                  <c:v>1508.6402313708502</c:v>
                </c:pt>
                <c:pt idx="105">
                  <c:v>1508.6665531356412</c:v>
                </c:pt>
                <c:pt idx="106">
                  <c:v>1508.6915588121926</c:v>
                </c:pt>
                <c:pt idx="107">
                  <c:v>1508.7153142049165</c:v>
                </c:pt>
                <c:pt idx="108">
                  <c:v>1508.7378818280042</c:v>
                </c:pt>
                <c:pt idx="109">
                  <c:v>1508.7593210699374</c:v>
                </c:pt>
                <c:pt idx="110">
                  <c:v>1508.7796883497736</c:v>
                </c:pt>
                <c:pt idx="111">
                  <c:v>1508.7990372656184</c:v>
                </c:pt>
                <c:pt idx="112">
                  <c:v>1508.8174187356703</c:v>
                </c:pt>
                <c:pt idx="113">
                  <c:v>1508.8348811322201</c:v>
                </c:pt>
                <c:pt idx="114">
                  <c:v>1508.8514704089428</c:v>
                </c:pt>
                <c:pt idx="115">
                  <c:v>1508.867230221829</c:v>
                </c:pt>
                <c:pt idx="116">
                  <c:v>1508.8822020440709</c:v>
                </c:pt>
                <c:pt idx="117">
                  <c:v>1508.8964252752005</c:v>
                </c:pt>
                <c:pt idx="118">
                  <c:v>1508.9099373447737</c:v>
                </c:pt>
                <c:pt idx="119">
                  <c:v>1508.9227738108682</c:v>
                </c:pt>
                <c:pt idx="120">
                  <c:v>1508.934968453658</c:v>
                </c:pt>
                <c:pt idx="121">
                  <c:v>1508.9465533643086</c:v>
                </c:pt>
                <c:pt idx="122">
                  <c:v>1508.9575590294264</c:v>
                </c:pt>
                <c:pt idx="123">
                  <c:v>1508.9680144112886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4F-4A52-AE17-8E078B6AA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58048"/>
        <c:axId val="543660544"/>
      </c:scatterChart>
      <c:valAx>
        <c:axId val="54365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60544"/>
        <c:crosses val="autoZero"/>
        <c:crossBetween val="midCat"/>
      </c:valAx>
      <c:valAx>
        <c:axId val="543660544"/>
        <c:scaling>
          <c:orientation val="minMax"/>
          <c:max val="2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CO2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5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508267716535439"/>
          <c:y val="0.24152704870224556"/>
          <c:w val="0.21964782323890222"/>
          <c:h val="0.12482748518170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695324</xdr:colOff>
      <xdr:row>0</xdr:row>
      <xdr:rowOff>19050</xdr:rowOff>
    </xdr:from>
    <xdr:to>
      <xdr:col>13</xdr:col>
      <xdr:colOff>85725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D6CE6B-1F6C-9916-950C-D2CC1821E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0</xdr:row>
      <xdr:rowOff>0</xdr:rowOff>
    </xdr:from>
    <xdr:to>
      <xdr:col>22</xdr:col>
      <xdr:colOff>523875</xdr:colOff>
      <xdr:row>14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8FCBBD-9FDD-6CB4-F06B-D0737B084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MR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#1 - Increased open door time"/>
      <sheetName val="#2 - Far UVC"/>
      <sheetName val="#3 - Filtration"/>
    </sheetNames>
    <sheetDataSet>
      <sheetData sheetId="0">
        <row r="21">
          <cell r="D21">
            <v>0</v>
          </cell>
          <cell r="T21">
            <v>0</v>
          </cell>
          <cell r="V21">
            <v>0.84791666666666665</v>
          </cell>
          <cell r="W21">
            <v>0</v>
          </cell>
          <cell r="X21">
            <v>599</v>
          </cell>
        </row>
        <row r="22">
          <cell r="D22">
            <v>75</v>
          </cell>
          <cell r="T22">
            <v>1</v>
          </cell>
          <cell r="V22">
            <v>0.85</v>
          </cell>
          <cell r="W22">
            <v>0</v>
          </cell>
          <cell r="X22">
            <v>543.10749999999996</v>
          </cell>
        </row>
        <row r="23">
          <cell r="D23">
            <v>75</v>
          </cell>
          <cell r="T23">
            <v>1</v>
          </cell>
          <cell r="V23">
            <v>0.8520833333333333</v>
          </cell>
          <cell r="W23">
            <v>0</v>
          </cell>
          <cell r="X23">
            <v>1082.3144993055555</v>
          </cell>
        </row>
        <row r="24">
          <cell r="D24">
            <v>85</v>
          </cell>
          <cell r="T24">
            <v>1</v>
          </cell>
          <cell r="V24">
            <v>0.85518518518518516</v>
          </cell>
          <cell r="W24">
            <v>0</v>
          </cell>
          <cell r="X24">
            <v>1880.1721597800156</v>
          </cell>
        </row>
        <row r="25">
          <cell r="D25">
            <v>85</v>
          </cell>
          <cell r="T25">
            <v>1</v>
          </cell>
          <cell r="V25">
            <v>0.8553587962962963</v>
          </cell>
          <cell r="W25">
            <v>0</v>
          </cell>
          <cell r="X25">
            <v>1857.1055203287876</v>
          </cell>
        </row>
        <row r="26">
          <cell r="D26">
            <v>94</v>
          </cell>
          <cell r="T26">
            <v>1</v>
          </cell>
          <cell r="V26">
            <v>0.85615740740740742</v>
          </cell>
          <cell r="W26">
            <v>0</v>
          </cell>
          <cell r="X26">
            <v>2080.5240459557344</v>
          </cell>
        </row>
        <row r="27">
          <cell r="D27">
            <v>94</v>
          </cell>
          <cell r="T27">
            <v>1</v>
          </cell>
          <cell r="V27">
            <v>0.85640046296296302</v>
          </cell>
          <cell r="W27">
            <v>0</v>
          </cell>
          <cell r="X27">
            <v>2039.4711498970394</v>
          </cell>
        </row>
        <row r="28">
          <cell r="D28">
            <v>120</v>
          </cell>
          <cell r="T28">
            <v>1</v>
          </cell>
          <cell r="V28">
            <v>0.85842592592592604</v>
          </cell>
          <cell r="W28">
            <v>0</v>
          </cell>
          <cell r="X28">
            <v>2664.7216557788861</v>
          </cell>
        </row>
        <row r="29">
          <cell r="D29">
            <v>120</v>
          </cell>
          <cell r="T29">
            <v>1</v>
          </cell>
          <cell r="V29">
            <v>0.85872685185185194</v>
          </cell>
          <cell r="W29">
            <v>0</v>
          </cell>
          <cell r="X29">
            <v>2582.0114405181002</v>
          </cell>
        </row>
        <row r="30">
          <cell r="D30">
            <v>113</v>
          </cell>
          <cell r="T30">
            <v>1</v>
          </cell>
          <cell r="V30">
            <v>0.86015046296296305</v>
          </cell>
          <cell r="W30">
            <v>0</v>
          </cell>
          <cell r="X30">
            <v>3140.102407639783</v>
          </cell>
        </row>
        <row r="31">
          <cell r="D31">
            <v>113</v>
          </cell>
          <cell r="T31">
            <v>1</v>
          </cell>
          <cell r="V31">
            <v>0.86042824074074087</v>
          </cell>
          <cell r="W31">
            <v>0.01</v>
          </cell>
          <cell r="X31">
            <v>3011.9966854573686</v>
          </cell>
        </row>
        <row r="32">
          <cell r="D32">
            <v>105</v>
          </cell>
          <cell r="T32">
            <v>1</v>
          </cell>
          <cell r="V32">
            <v>0.86258101851851865</v>
          </cell>
          <cell r="W32">
            <v>0.01</v>
          </cell>
          <cell r="X32">
            <v>3786.8077436049316</v>
          </cell>
        </row>
        <row r="33">
          <cell r="D33">
            <v>105</v>
          </cell>
          <cell r="T33">
            <v>1</v>
          </cell>
          <cell r="V33">
            <v>0.86285879629629647</v>
          </cell>
          <cell r="W33">
            <v>0.02</v>
          </cell>
          <cell r="X33">
            <v>3589.7949168285695</v>
          </cell>
        </row>
        <row r="34">
          <cell r="D34">
            <v>110</v>
          </cell>
          <cell r="T34">
            <v>1</v>
          </cell>
          <cell r="V34">
            <v>0.86468750000000016</v>
          </cell>
          <cell r="W34">
            <v>0.02</v>
          </cell>
          <cell r="X34">
            <v>4178.2000445998301</v>
          </cell>
        </row>
        <row r="35">
          <cell r="D35">
            <v>110</v>
          </cell>
          <cell r="T35">
            <v>1</v>
          </cell>
          <cell r="V35">
            <v>0.8648611111111113</v>
          </cell>
          <cell r="W35">
            <v>0.02</v>
          </cell>
          <cell r="X35">
            <v>4035.0776098715328</v>
          </cell>
        </row>
        <row r="36">
          <cell r="D36">
            <v>120</v>
          </cell>
          <cell r="T36">
            <v>1</v>
          </cell>
          <cell r="V36">
            <v>0.86618055555555573</v>
          </cell>
          <cell r="W36">
            <v>0.02</v>
          </cell>
          <cell r="X36">
            <v>4473.2094389020967</v>
          </cell>
        </row>
        <row r="37">
          <cell r="D37">
            <v>120</v>
          </cell>
          <cell r="T37">
            <v>1</v>
          </cell>
          <cell r="V37">
            <v>0.86652777777777801</v>
          </cell>
          <cell r="W37">
            <v>0.03</v>
          </cell>
          <cell r="X37">
            <v>4164.523724046373</v>
          </cell>
        </row>
        <row r="38">
          <cell r="D38">
            <v>100</v>
          </cell>
          <cell r="T38">
            <v>1</v>
          </cell>
          <cell r="V38">
            <v>0.86773148148148171</v>
          </cell>
          <cell r="W38">
            <v>0.03</v>
          </cell>
          <cell r="X38">
            <v>4604.4036023181261</v>
          </cell>
        </row>
        <row r="39">
          <cell r="D39">
            <v>100</v>
          </cell>
          <cell r="T39">
            <v>1</v>
          </cell>
          <cell r="V39">
            <v>0.86800925925925954</v>
          </cell>
          <cell r="W39">
            <v>0.03</v>
          </cell>
          <cell r="X39">
            <v>4325.3259612648808</v>
          </cell>
        </row>
        <row r="40">
          <cell r="D40">
            <v>95</v>
          </cell>
          <cell r="T40">
            <v>1</v>
          </cell>
          <cell r="V40">
            <v>0.86957175925925956</v>
          </cell>
          <cell r="W40">
            <v>0.04</v>
          </cell>
          <cell r="X40">
            <v>4780.9917103372327</v>
          </cell>
        </row>
        <row r="41">
          <cell r="D41">
            <v>95</v>
          </cell>
          <cell r="T41">
            <v>1</v>
          </cell>
          <cell r="V41">
            <v>0.8697453703703707</v>
          </cell>
          <cell r="W41">
            <v>0.04</v>
          </cell>
          <cell r="X41">
            <v>4593.0704243905748</v>
          </cell>
        </row>
        <row r="42">
          <cell r="D42">
            <v>80</v>
          </cell>
          <cell r="T42">
            <v>1</v>
          </cell>
          <cell r="V42">
            <v>0.87046296296296333</v>
          </cell>
          <cell r="W42">
            <v>0.04</v>
          </cell>
          <cell r="X42">
            <v>4786.354128883364</v>
          </cell>
        </row>
        <row r="43">
          <cell r="D43">
            <v>80</v>
          </cell>
          <cell r="T43">
            <v>1</v>
          </cell>
          <cell r="V43">
            <v>0.87071759259259296</v>
          </cell>
          <cell r="W43">
            <v>0.04</v>
          </cell>
          <cell r="X43">
            <v>4496.6922956665167</v>
          </cell>
        </row>
        <row r="44">
          <cell r="D44">
            <v>73</v>
          </cell>
          <cell r="T44">
            <v>0</v>
          </cell>
          <cell r="V44">
            <v>0.87210648148148184</v>
          </cell>
          <cell r="W44">
            <v>0.04</v>
          </cell>
          <cell r="X44">
            <v>4798.9645371626921</v>
          </cell>
        </row>
        <row r="45">
          <cell r="D45">
            <v>73</v>
          </cell>
          <cell r="T45">
            <v>0</v>
          </cell>
          <cell r="V45">
            <v>0.87238425925925966</v>
          </cell>
          <cell r="W45">
            <v>0.04</v>
          </cell>
          <cell r="X45">
            <v>4474.8666479224439</v>
          </cell>
        </row>
        <row r="46">
          <cell r="D46">
            <v>0</v>
          </cell>
          <cell r="T46">
            <v>0</v>
          </cell>
          <cell r="V46">
            <v>0.87620370370370415</v>
          </cell>
          <cell r="W46">
            <v>0.04</v>
          </cell>
          <cell r="X46">
            <v>5212.4540627054448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1"/>
  <sheetViews>
    <sheetView tabSelected="1" zoomScale="80" zoomScaleNormal="80" workbookViewId="0">
      <selection activeCell="J18" sqref="J18"/>
    </sheetView>
  </sheetViews>
  <sheetFormatPr defaultRowHeight="14.4" x14ac:dyDescent="0.3"/>
  <cols>
    <col min="1" max="1" width="18.5546875" style="3" customWidth="1"/>
    <col min="2" max="2" width="14.88671875" bestFit="1" customWidth="1"/>
    <col min="3" max="3" width="11.5546875" style="1" customWidth="1"/>
    <col min="4" max="4" width="9.6640625" style="2" customWidth="1"/>
    <col min="5" max="5" width="10.5546875" bestFit="1" customWidth="1"/>
    <col min="8" max="10" width="12.5546875" customWidth="1"/>
    <col min="12" max="12" width="13.33203125" style="1" customWidth="1"/>
    <col min="13" max="13" width="8.88671875" style="49"/>
    <col min="18" max="18" width="10.6640625" customWidth="1"/>
  </cols>
  <sheetData>
    <row r="1" spans="1:22" ht="15" thickBot="1" x14ac:dyDescent="0.35"/>
    <row r="2" spans="1:22" x14ac:dyDescent="0.3">
      <c r="A2" s="22" t="s">
        <v>22</v>
      </c>
      <c r="B2" s="19" t="s">
        <v>23</v>
      </c>
      <c r="C2" s="47">
        <f>C3*C4*C5</f>
        <v>300</v>
      </c>
      <c r="O2" s="3" t="s">
        <v>31</v>
      </c>
      <c r="P2">
        <v>1</v>
      </c>
    </row>
    <row r="3" spans="1:22" x14ac:dyDescent="0.3">
      <c r="A3" s="23"/>
      <c r="B3" s="21" t="s">
        <v>24</v>
      </c>
      <c r="C3" s="50">
        <v>10</v>
      </c>
      <c r="O3" s="3" t="s">
        <v>32</v>
      </c>
      <c r="P3">
        <v>0.5</v>
      </c>
    </row>
    <row r="4" spans="1:22" x14ac:dyDescent="0.3">
      <c r="A4" s="23"/>
      <c r="B4" s="21" t="s">
        <v>25</v>
      </c>
      <c r="C4" s="50">
        <v>10</v>
      </c>
      <c r="O4" s="3" t="s">
        <v>33</v>
      </c>
      <c r="P4">
        <v>0.25</v>
      </c>
    </row>
    <row r="5" spans="1:22" ht="15" thickBot="1" x14ac:dyDescent="0.35">
      <c r="A5" s="23"/>
      <c r="B5" s="21" t="s">
        <v>26</v>
      </c>
      <c r="C5" s="50">
        <v>3</v>
      </c>
      <c r="O5" s="3" t="s">
        <v>28</v>
      </c>
      <c r="P5">
        <v>0.05</v>
      </c>
    </row>
    <row r="6" spans="1:22" x14ac:dyDescent="0.3">
      <c r="A6" s="25" t="s">
        <v>13</v>
      </c>
      <c r="B6" s="26" t="s">
        <v>19</v>
      </c>
      <c r="C6" s="122">
        <v>6</v>
      </c>
    </row>
    <row r="7" spans="1:22" x14ac:dyDescent="0.3">
      <c r="A7" s="6"/>
      <c r="B7" s="36" t="s">
        <v>20</v>
      </c>
      <c r="C7" s="123">
        <v>0</v>
      </c>
    </row>
    <row r="8" spans="1:22" ht="15" thickBot="1" x14ac:dyDescent="0.35">
      <c r="A8" s="9"/>
      <c r="B8" s="37" t="s">
        <v>27</v>
      </c>
      <c r="C8" s="124">
        <v>0</v>
      </c>
      <c r="E8" t="s">
        <v>38</v>
      </c>
    </row>
    <row r="9" spans="1:22" x14ac:dyDescent="0.3">
      <c r="A9" s="34"/>
      <c r="B9" s="56" t="s">
        <v>0</v>
      </c>
      <c r="C9" s="125">
        <v>0.8520833333333333</v>
      </c>
      <c r="D9" s="24"/>
    </row>
    <row r="10" spans="1:22" x14ac:dyDescent="0.3">
      <c r="A10" s="57"/>
      <c r="B10" s="20" t="s">
        <v>35</v>
      </c>
      <c r="C10" s="50">
        <v>480</v>
      </c>
    </row>
    <row r="11" spans="1:22" x14ac:dyDescent="0.3">
      <c r="A11" s="34"/>
      <c r="B11" s="20" t="s">
        <v>36</v>
      </c>
      <c r="C11" s="50">
        <v>1400</v>
      </c>
      <c r="E11" s="4"/>
    </row>
    <row r="12" spans="1:22" ht="16.8" customHeight="1" x14ac:dyDescent="0.3">
      <c r="A12" s="34"/>
      <c r="B12" s="35" t="s">
        <v>37</v>
      </c>
      <c r="C12" s="50">
        <v>0</v>
      </c>
      <c r="E12" s="4"/>
    </row>
    <row r="13" spans="1:22" ht="77.400000000000006" customHeight="1" x14ac:dyDescent="0.3">
      <c r="A13" s="6" t="s">
        <v>4</v>
      </c>
      <c r="B13" s="7"/>
      <c r="C13" s="8" t="str">
        <f>T141&amp;" %"</f>
        <v>26.88 %</v>
      </c>
      <c r="D13" s="55"/>
      <c r="E13" s="4"/>
    </row>
    <row r="14" spans="1:22" ht="15" thickBot="1" x14ac:dyDescent="0.35">
      <c r="A14" s="9"/>
      <c r="B14" s="10"/>
      <c r="C14" s="11"/>
      <c r="D14" s="55"/>
    </row>
    <row r="15" spans="1:22" ht="15" thickBot="1" x14ac:dyDescent="0.35"/>
    <row r="16" spans="1:22" ht="14.4" customHeight="1" thickBot="1" x14ac:dyDescent="0.35">
      <c r="A16" s="12" t="s">
        <v>5</v>
      </c>
      <c r="B16" s="13">
        <f>C2</f>
        <v>300</v>
      </c>
      <c r="C16" s="14"/>
      <c r="D16" s="27" t="s">
        <v>21</v>
      </c>
      <c r="E16" s="15" t="s">
        <v>6</v>
      </c>
      <c r="F16" s="5"/>
      <c r="G16" s="16"/>
      <c r="H16" s="29" t="s">
        <v>29</v>
      </c>
      <c r="I16" s="28"/>
      <c r="J16" s="30"/>
      <c r="K16" s="31" t="s">
        <v>7</v>
      </c>
      <c r="L16" s="111" t="s">
        <v>30</v>
      </c>
      <c r="M16" s="96" t="s">
        <v>8</v>
      </c>
      <c r="N16" s="58" t="s">
        <v>9</v>
      </c>
      <c r="O16" s="59" t="s">
        <v>10</v>
      </c>
      <c r="P16" s="60" t="s">
        <v>11</v>
      </c>
      <c r="Q16" s="61" t="s">
        <v>12</v>
      </c>
      <c r="R16" s="62" t="s">
        <v>14</v>
      </c>
      <c r="S16" s="63" t="s">
        <v>15</v>
      </c>
      <c r="T16" s="64" t="s">
        <v>4</v>
      </c>
      <c r="U16" s="60" t="s">
        <v>16</v>
      </c>
      <c r="V16" s="64" t="s">
        <v>17</v>
      </c>
    </row>
    <row r="17" spans="1:22" ht="15" thickBot="1" x14ac:dyDescent="0.35">
      <c r="A17" s="51" t="s">
        <v>34</v>
      </c>
      <c r="B17" s="52"/>
      <c r="C17" s="54" t="s">
        <v>18</v>
      </c>
      <c r="D17" s="53"/>
      <c r="E17" s="40" t="s">
        <v>1</v>
      </c>
      <c r="F17" s="41" t="s">
        <v>2</v>
      </c>
      <c r="G17" s="42" t="s">
        <v>3</v>
      </c>
      <c r="H17" s="43" t="s">
        <v>1</v>
      </c>
      <c r="I17" s="44" t="s">
        <v>2</v>
      </c>
      <c r="J17" s="45" t="s">
        <v>3</v>
      </c>
      <c r="K17" s="46"/>
      <c r="L17" s="112"/>
      <c r="M17" s="97"/>
      <c r="N17" s="65"/>
      <c r="O17" s="66"/>
      <c r="P17" s="67"/>
      <c r="Q17" s="68"/>
      <c r="R17" s="69"/>
      <c r="S17" s="70"/>
      <c r="T17" s="71"/>
      <c r="U17" s="67"/>
      <c r="V17" s="71"/>
    </row>
    <row r="18" spans="1:22" x14ac:dyDescent="0.3">
      <c r="A18" s="116"/>
      <c r="B18" s="117"/>
      <c r="C18" s="101">
        <v>30</v>
      </c>
      <c r="D18" s="102">
        <v>75</v>
      </c>
      <c r="E18" s="103">
        <v>0</v>
      </c>
      <c r="F18" s="103">
        <v>0</v>
      </c>
      <c r="G18" s="103">
        <v>1</v>
      </c>
      <c r="H18" s="104" t="s">
        <v>31</v>
      </c>
      <c r="I18" s="104" t="s">
        <v>31</v>
      </c>
      <c r="J18" s="104" t="s">
        <v>31</v>
      </c>
      <c r="K18" s="48">
        <f>D18-SUM(E18:G18)</f>
        <v>74</v>
      </c>
      <c r="L18" s="113" t="s">
        <v>31</v>
      </c>
      <c r="M18" s="98">
        <v>0</v>
      </c>
      <c r="N18" s="72">
        <f>((E18*1*VLOOKUP(H18,$O$2:$P$5,2,FALSE))+(F18*100*VLOOKUP(I18,$O$2:$P$5,2,FALSE))+(G18*1000*VLOOKUP(J18,$O$2:$P$5,2,FALSE)))/$B$16</f>
        <v>3.3333333333333335</v>
      </c>
      <c r="O18" s="73">
        <f>0.65+(0.73*($C$12))</f>
        <v>0.65</v>
      </c>
      <c r="P18" s="74">
        <f>M18*SUM($C$6:$C$8)</f>
        <v>0</v>
      </c>
      <c r="Q18" s="75">
        <f>M18*O18*D18*C18/(3600*$B$16)</f>
        <v>0</v>
      </c>
      <c r="R18" s="76">
        <f>O18*M18*C18*VLOOKUP(L18,$O$2:$P$5,2,FALSE)/3600</f>
        <v>0</v>
      </c>
      <c r="S18" s="77">
        <f>S19-(C18*0.0000115740740740741)</f>
        <v>0.85138888888888875</v>
      </c>
      <c r="T18" s="78">
        <f>ROUND((1-EXP(-R18))*100,2)</f>
        <v>0</v>
      </c>
      <c r="U18" s="79">
        <f>C11</f>
        <v>1400</v>
      </c>
      <c r="V18" s="80">
        <f>C10</f>
        <v>480</v>
      </c>
    </row>
    <row r="19" spans="1:22" x14ac:dyDescent="0.3">
      <c r="A19" s="118"/>
      <c r="B19" s="119"/>
      <c r="C19" s="105">
        <v>30</v>
      </c>
      <c r="D19" s="106">
        <v>75</v>
      </c>
      <c r="E19" s="38">
        <v>0</v>
      </c>
      <c r="F19" s="38">
        <v>0</v>
      </c>
      <c r="G19" s="38">
        <v>1</v>
      </c>
      <c r="H19" s="107" t="s">
        <v>31</v>
      </c>
      <c r="I19" s="107" t="s">
        <v>31</v>
      </c>
      <c r="J19" s="107" t="s">
        <v>31</v>
      </c>
      <c r="K19" s="17">
        <f>D19-SUM(E19:G19)</f>
        <v>74</v>
      </c>
      <c r="L19" s="114" t="s">
        <v>31</v>
      </c>
      <c r="M19" s="99">
        <f>M18+((N18-P18-Q18)*C18/3600)</f>
        <v>2.7777777777777776E-2</v>
      </c>
      <c r="N19" s="81">
        <f>((E19*1*VLOOKUP(H19,$O$2:$P$5,2,FALSE))+(F19*100*VLOOKUP(I19,$O$2:$P$5,2,FALSE))+(G19*1000*VLOOKUP(J19,$O$2:$P$5,2,FALSE)))/$B$16</f>
        <v>3.3333333333333335</v>
      </c>
      <c r="O19" s="73">
        <f t="shared" ref="O19:O82" si="0">0.65+(0.73*($C$12))</f>
        <v>0.65</v>
      </c>
      <c r="P19" s="82">
        <f t="shared" ref="P19:P43" si="1">M19*SUM($C$6:$C$8)</f>
        <v>0.16666666666666666</v>
      </c>
      <c r="Q19" s="32">
        <f>M19*O19*D19*C19/(3600*$B$16)</f>
        <v>3.7615740740740737E-5</v>
      </c>
      <c r="R19" s="83">
        <f>(O19*M19*C19*VLOOKUP(L19,$O$2:$P$5,2,FALSE)/3600)+R18</f>
        <v>1.5046296296296295E-4</v>
      </c>
      <c r="S19" s="84">
        <f>S20-(C19*0.0000115740740740741)</f>
        <v>0.85173611111111103</v>
      </c>
      <c r="T19" s="85">
        <f t="shared" ref="T19:T43" si="2">ROUND((1-EXP(-R19))*100,2)</f>
        <v>0.02</v>
      </c>
      <c r="U19" s="33">
        <f>((((V18*0.0408*44.01*$C$6)-(U18*0.0408*44.01*$C$6)+(D18*O18*38000*44.01*0.0408/$B$16))*(C18/3600))+(U18*44.01*0.0408))/(44.01*0.0408)</f>
        <v>1405.4583333333333</v>
      </c>
      <c r="V19" s="86">
        <f>V18</f>
        <v>480</v>
      </c>
    </row>
    <row r="20" spans="1:22" x14ac:dyDescent="0.3">
      <c r="A20" s="118"/>
      <c r="B20" s="119"/>
      <c r="C20" s="105">
        <v>30</v>
      </c>
      <c r="D20" s="106">
        <v>75</v>
      </c>
      <c r="E20" s="38">
        <v>0</v>
      </c>
      <c r="F20" s="38">
        <v>0</v>
      </c>
      <c r="G20" s="38">
        <v>1</v>
      </c>
      <c r="H20" s="107" t="s">
        <v>31</v>
      </c>
      <c r="I20" s="107" t="s">
        <v>31</v>
      </c>
      <c r="J20" s="107" t="s">
        <v>31</v>
      </c>
      <c r="K20" s="17">
        <f>D20-SUM(E20:G20)</f>
        <v>74</v>
      </c>
      <c r="L20" s="114" t="s">
        <v>31</v>
      </c>
      <c r="M20" s="99">
        <f>M19+((N19-P19-Q19)*C19/3600)</f>
        <v>5.4166353202160497E-2</v>
      </c>
      <c r="N20" s="81">
        <f>((E20*1*VLOOKUP(H20,$O$2:$P$5,2,FALSE))+(F20*100*VLOOKUP(I20,$O$2:$P$5,2,FALSE))+(G20*1000*VLOOKUP(J20,$O$2:$P$5,2,FALSE)))/$B$16</f>
        <v>3.3333333333333335</v>
      </c>
      <c r="O20" s="73">
        <f t="shared" si="0"/>
        <v>0.65</v>
      </c>
      <c r="P20" s="82">
        <f t="shared" si="1"/>
        <v>0.32499811921296295</v>
      </c>
      <c r="Q20" s="32">
        <f>M20*O20*D20*C20/(3600*$B$16)</f>
        <v>7.3350269961259016E-5</v>
      </c>
      <c r="R20" s="83">
        <f>(O20*M20*C20*VLOOKUP(L20,$O$2:$P$5,2,FALSE)/3600)+R19</f>
        <v>4.4386404280799898E-4</v>
      </c>
      <c r="S20" s="84">
        <f>C9</f>
        <v>0.8520833333333333</v>
      </c>
      <c r="T20" s="85">
        <f t="shared" si="2"/>
        <v>0.04</v>
      </c>
      <c r="U20" s="33">
        <f>((((V19*0.0408*44.01*$C$6)-(U19*0.0408*44.01*$C$6)+(D19*O19*38000*44.01*0.0408/$B$16))*(C19/3600))+(U19*44.01*0.0408))/(44.01*0.0408)</f>
        <v>1410.64375</v>
      </c>
      <c r="V20" s="86">
        <f t="shared" ref="V20:V43" si="3">V19</f>
        <v>480</v>
      </c>
    </row>
    <row r="21" spans="1:22" x14ac:dyDescent="0.3">
      <c r="A21" s="118"/>
      <c r="B21" s="119"/>
      <c r="C21" s="105">
        <v>30</v>
      </c>
      <c r="D21" s="106">
        <v>75</v>
      </c>
      <c r="E21" s="38">
        <v>0</v>
      </c>
      <c r="F21" s="38">
        <v>0</v>
      </c>
      <c r="G21" s="38">
        <v>1</v>
      </c>
      <c r="H21" s="107" t="s">
        <v>31</v>
      </c>
      <c r="I21" s="107" t="s">
        <v>31</v>
      </c>
      <c r="J21" s="107" t="s">
        <v>31</v>
      </c>
      <c r="K21" s="17">
        <f>D21-SUM(E21:G21)</f>
        <v>74</v>
      </c>
      <c r="L21" s="114" t="s">
        <v>31</v>
      </c>
      <c r="M21" s="99">
        <f>M20+((N20-P20-Q20)*C20/3600)</f>
        <v>7.9235202067580571E-2</v>
      </c>
      <c r="N21" s="81">
        <f>((E21*1*VLOOKUP(H21,$O$2:$P$5,2,FALSE))+(F21*100*VLOOKUP(I21,$O$2:$P$5,2,FALSE))+(G21*1000*VLOOKUP(J21,$O$2:$P$5,2,FALSE)))/$B$16</f>
        <v>3.3333333333333335</v>
      </c>
      <c r="O21" s="73">
        <f t="shared" si="0"/>
        <v>0.65</v>
      </c>
      <c r="P21" s="82">
        <f t="shared" si="1"/>
        <v>0.47541121240548345</v>
      </c>
      <c r="Q21" s="32">
        <f>M21*O21*D21*C21/(3600*$B$16)</f>
        <v>1.0729766946651536E-4</v>
      </c>
      <c r="R21" s="83">
        <f>(O21*M21*C21*VLOOKUP(L21,$O$2:$P$5,2,FALSE)/3600)+R20</f>
        <v>8.7305472067406042E-4</v>
      </c>
      <c r="S21" s="84">
        <f>S20+(C20*0.0000115740740740741)</f>
        <v>0.85243055555555558</v>
      </c>
      <c r="T21" s="85">
        <f t="shared" si="2"/>
        <v>0.09</v>
      </c>
      <c r="U21" s="33">
        <f>((((V20*0.0408*44.01*$C$6)-(U20*0.0408*44.01*$C$6)+(D20*O20*38000*44.01*0.0408/$B$16))*(C20/3600))+(U20*44.01*0.0408))/(44.01*0.0408)</f>
        <v>1415.5698958333332</v>
      </c>
      <c r="V21" s="86">
        <f t="shared" si="3"/>
        <v>480</v>
      </c>
    </row>
    <row r="22" spans="1:22" x14ac:dyDescent="0.3">
      <c r="A22" s="118"/>
      <c r="B22" s="119"/>
      <c r="C22" s="105">
        <v>30</v>
      </c>
      <c r="D22" s="106">
        <v>75</v>
      </c>
      <c r="E22" s="38">
        <v>0</v>
      </c>
      <c r="F22" s="38">
        <v>0</v>
      </c>
      <c r="G22" s="38">
        <v>1</v>
      </c>
      <c r="H22" s="107" t="s">
        <v>31</v>
      </c>
      <c r="I22" s="107" t="s">
        <v>31</v>
      </c>
      <c r="J22" s="107" t="s">
        <v>31</v>
      </c>
      <c r="K22" s="17">
        <f>D22-SUM(E22:G22)</f>
        <v>74</v>
      </c>
      <c r="L22" s="114" t="s">
        <v>31</v>
      </c>
      <c r="M22" s="99">
        <f>M21+((N21-P21-Q21)*C21/3600)</f>
        <v>0.10305032559473376</v>
      </c>
      <c r="N22" s="81">
        <f>((E22*1*VLOOKUP(H22,$O$2:$P$5,2,FALSE))+(F22*100*VLOOKUP(I22,$O$2:$P$5,2,FALSE))+(G22*1000*VLOOKUP(J22,$O$2:$P$5,2,FALSE)))/$B$16</f>
        <v>3.3333333333333335</v>
      </c>
      <c r="O22" s="73">
        <f t="shared" si="0"/>
        <v>0.65</v>
      </c>
      <c r="P22" s="82">
        <f t="shared" si="1"/>
        <v>0.61830195356840256</v>
      </c>
      <c r="Q22" s="32">
        <f>M22*O22*D22*C22/(3600*$B$16)</f>
        <v>1.395473159095353E-4</v>
      </c>
      <c r="R22" s="83">
        <f>(O22*M22*C22*VLOOKUP(L22,$O$2:$P$5,2,FALSE)/3600)+R21</f>
        <v>1.4312439843122016E-3</v>
      </c>
      <c r="S22" s="84">
        <f>S21+(C21*0.0000115740740740741)</f>
        <v>0.85277777777777786</v>
      </c>
      <c r="T22" s="85">
        <f t="shared" si="2"/>
        <v>0.14000000000000001</v>
      </c>
      <c r="U22" s="33">
        <f>((((V21*0.0408*44.01*$C$6)-(U21*0.0408*44.01*$C$6)+(D21*O21*38000*44.01*0.0408/$B$16))*(C21/3600))+(U21*44.01*0.0408))/(44.01*0.0408)</f>
        <v>1420.2497343749999</v>
      </c>
      <c r="V22" s="86">
        <f t="shared" si="3"/>
        <v>480</v>
      </c>
    </row>
    <row r="23" spans="1:22" x14ac:dyDescent="0.3">
      <c r="A23" s="118"/>
      <c r="B23" s="119"/>
      <c r="C23" s="105">
        <v>30</v>
      </c>
      <c r="D23" s="106">
        <v>75</v>
      </c>
      <c r="E23" s="38">
        <v>0</v>
      </c>
      <c r="F23" s="38">
        <v>0</v>
      </c>
      <c r="G23" s="38">
        <v>1</v>
      </c>
      <c r="H23" s="107" t="s">
        <v>31</v>
      </c>
      <c r="I23" s="107" t="s">
        <v>31</v>
      </c>
      <c r="J23" s="107" t="s">
        <v>31</v>
      </c>
      <c r="K23" s="17">
        <f>D23-SUM(E23:G23)</f>
        <v>74</v>
      </c>
      <c r="L23" s="114" t="s">
        <v>31</v>
      </c>
      <c r="M23" s="99">
        <f>M22+((N22-P22-Q22)*C22/3600)</f>
        <v>0.1256744241984756</v>
      </c>
      <c r="N23" s="81">
        <f>((E23*1*VLOOKUP(H23,$O$2:$P$5,2,FALSE))+(F23*100*VLOOKUP(I23,$O$2:$P$5,2,FALSE))+(G23*1000*VLOOKUP(J23,$O$2:$P$5,2,FALSE)))/$B$16</f>
        <v>3.3333333333333335</v>
      </c>
      <c r="O23" s="73">
        <f t="shared" si="0"/>
        <v>0.65</v>
      </c>
      <c r="P23" s="82">
        <f t="shared" si="1"/>
        <v>0.75404654519085357</v>
      </c>
      <c r="Q23" s="32">
        <f>M23*O23*D23*C23/(3600*$B$16)</f>
        <v>1.7018411610210239E-4</v>
      </c>
      <c r="R23" s="83">
        <f>(O23*M23*C23*VLOOKUP(L23,$O$2:$P$5,2,FALSE)/3600)+R22</f>
        <v>2.1119804487206113E-3</v>
      </c>
      <c r="S23" s="84">
        <f>S22+(C22*0.0000115740740740741)</f>
        <v>0.85312500000000013</v>
      </c>
      <c r="T23" s="85">
        <f t="shared" si="2"/>
        <v>0.21</v>
      </c>
      <c r="U23" s="33">
        <f>((((V22*0.0408*44.01*$C$6)-(U22*0.0408*44.01*$C$6)+(D22*O22*38000*44.01*0.0408/$B$16))*(C22/3600))+(U22*44.01*0.0408))/(44.01*0.0408)</f>
        <v>1424.6955809895833</v>
      </c>
      <c r="V23" s="86">
        <f t="shared" si="3"/>
        <v>480</v>
      </c>
    </row>
    <row r="24" spans="1:22" x14ac:dyDescent="0.3">
      <c r="A24" s="118"/>
      <c r="B24" s="119"/>
      <c r="C24" s="105">
        <v>30</v>
      </c>
      <c r="D24" s="106">
        <v>75</v>
      </c>
      <c r="E24" s="38">
        <v>0</v>
      </c>
      <c r="F24" s="38">
        <v>0</v>
      </c>
      <c r="G24" s="38">
        <v>1</v>
      </c>
      <c r="H24" s="107" t="s">
        <v>31</v>
      </c>
      <c r="I24" s="107" t="s">
        <v>31</v>
      </c>
      <c r="J24" s="107" t="s">
        <v>31</v>
      </c>
      <c r="K24" s="17">
        <f>D24-SUM(E24:G24)</f>
        <v>74</v>
      </c>
      <c r="L24" s="114" t="s">
        <v>31</v>
      </c>
      <c r="M24" s="99">
        <f>M23+((N23-P23-Q23)*C23/3600)</f>
        <v>0.14716706256536208</v>
      </c>
      <c r="N24" s="81">
        <f>((E24*1*VLOOKUP(H24,$O$2:$P$5,2,FALSE))+(F24*100*VLOOKUP(I24,$O$2:$P$5,2,FALSE))+(G24*1000*VLOOKUP(J24,$O$2:$P$5,2,FALSE)))/$B$16</f>
        <v>3.3333333333333335</v>
      </c>
      <c r="O24" s="73">
        <f t="shared" si="0"/>
        <v>0.65</v>
      </c>
      <c r="P24" s="82">
        <f t="shared" si="1"/>
        <v>0.88300237539217252</v>
      </c>
      <c r="Q24" s="32">
        <f>M24*O24*D24*C24/(3600*$B$16)</f>
        <v>1.9928873055726116E-4</v>
      </c>
      <c r="R24" s="83">
        <f>(O24*M24*C24*VLOOKUP(L24,$O$2:$P$5,2,FALSE)/3600)+R23</f>
        <v>2.9091353709496557E-3</v>
      </c>
      <c r="S24" s="84">
        <f>S23+(C23*0.0000115740740740741)</f>
        <v>0.85347222222222241</v>
      </c>
      <c r="T24" s="85">
        <f t="shared" si="2"/>
        <v>0.28999999999999998</v>
      </c>
      <c r="U24" s="33">
        <f>((((V23*0.0408*44.01*$C$6)-(U23*0.0408*44.01*$C$6)+(D23*O23*38000*44.01*0.0408/$B$16))*(C23/3600))+(U23*44.01*0.0408))/(44.01*0.0408)</f>
        <v>1428.9191352734374</v>
      </c>
      <c r="V24" s="86">
        <f t="shared" si="3"/>
        <v>480</v>
      </c>
    </row>
    <row r="25" spans="1:22" x14ac:dyDescent="0.3">
      <c r="A25" s="118"/>
      <c r="B25" s="119"/>
      <c r="C25" s="105">
        <v>30</v>
      </c>
      <c r="D25" s="106">
        <v>75</v>
      </c>
      <c r="E25" s="38">
        <v>0</v>
      </c>
      <c r="F25" s="38">
        <v>0</v>
      </c>
      <c r="G25" s="38">
        <v>1</v>
      </c>
      <c r="H25" s="107" t="s">
        <v>31</v>
      </c>
      <c r="I25" s="107" t="s">
        <v>31</v>
      </c>
      <c r="J25" s="107" t="s">
        <v>31</v>
      </c>
      <c r="K25" s="17">
        <f>D25-SUM(E25:G25)</f>
        <v>74</v>
      </c>
      <c r="L25" s="114" t="s">
        <v>31</v>
      </c>
      <c r="M25" s="99">
        <f>M24+((N24-P24-Q24)*C24/3600)</f>
        <v>0.16758482647545045</v>
      </c>
      <c r="N25" s="81">
        <f>((E25*1*VLOOKUP(H25,$O$2:$P$5,2,FALSE))+(F25*100*VLOOKUP(I25,$O$2:$P$5,2,FALSE))+(G25*1000*VLOOKUP(J25,$O$2:$P$5,2,FALSE)))/$B$16</f>
        <v>3.3333333333333335</v>
      </c>
      <c r="O25" s="73">
        <f t="shared" si="0"/>
        <v>0.65</v>
      </c>
      <c r="P25" s="82">
        <f t="shared" si="1"/>
        <v>1.0055089588527026</v>
      </c>
      <c r="Q25" s="32">
        <f>M25*O25*D25*C25/(3600*$B$16)</f>
        <v>2.2693778585217245E-4</v>
      </c>
      <c r="R25" s="83">
        <f>(O25*M25*C25*VLOOKUP(L25,$O$2:$P$5,2,FALSE)/3600)+R24</f>
        <v>3.8168865143583456E-3</v>
      </c>
      <c r="S25" s="84">
        <f>S24+(C24*0.0000115740740740741)</f>
        <v>0.85381944444444469</v>
      </c>
      <c r="T25" s="85">
        <f t="shared" si="2"/>
        <v>0.38</v>
      </c>
      <c r="U25" s="33">
        <f>((((V24*0.0408*44.01*$C$6)-(U24*0.0408*44.01*$C$6)+(D24*O24*38000*44.01*0.0408/$B$16))*(C24/3600))+(U24*44.01*0.0408))/(44.01*0.0408)</f>
        <v>1432.9315118430989</v>
      </c>
      <c r="V25" s="86">
        <f t="shared" si="3"/>
        <v>480</v>
      </c>
    </row>
    <row r="26" spans="1:22" x14ac:dyDescent="0.3">
      <c r="A26" s="118"/>
      <c r="B26" s="119"/>
      <c r="C26" s="105">
        <v>30</v>
      </c>
      <c r="D26" s="106">
        <v>75</v>
      </c>
      <c r="E26" s="38">
        <v>0</v>
      </c>
      <c r="F26" s="38">
        <v>0</v>
      </c>
      <c r="G26" s="38">
        <v>1</v>
      </c>
      <c r="H26" s="107" t="s">
        <v>31</v>
      </c>
      <c r="I26" s="107" t="s">
        <v>31</v>
      </c>
      <c r="J26" s="107" t="s">
        <v>31</v>
      </c>
      <c r="K26" s="17">
        <f>D26-SUM(E26:G26)</f>
        <v>74</v>
      </c>
      <c r="L26" s="114" t="s">
        <v>31</v>
      </c>
      <c r="M26" s="99">
        <f>M25+((N25-P25-Q25)*C25/3600)</f>
        <v>0.18698147178124028</v>
      </c>
      <c r="N26" s="81">
        <f>((E26*1*VLOOKUP(H26,$O$2:$P$5,2,FALSE))+(F26*100*VLOOKUP(I26,$O$2:$P$5,2,FALSE))+(G26*1000*VLOOKUP(J26,$O$2:$P$5,2,FALSE)))/$B$16</f>
        <v>3.3333333333333335</v>
      </c>
      <c r="O26" s="73">
        <f t="shared" si="0"/>
        <v>0.65</v>
      </c>
      <c r="P26" s="82">
        <f t="shared" si="1"/>
        <v>1.1218888306874417</v>
      </c>
      <c r="Q26" s="32">
        <f>M26*O26*D26*C26/(3600*$B$16)</f>
        <v>2.5320407637042955E-4</v>
      </c>
      <c r="R26" s="83">
        <f>(O26*M26*C26*VLOOKUP(L26,$O$2:$P$5,2,FALSE)/3600)+R25</f>
        <v>4.8297028198400638E-3</v>
      </c>
      <c r="S26" s="84">
        <f>S25+(C25*0.0000115740740740741)</f>
        <v>0.85416666666666696</v>
      </c>
      <c r="T26" s="85">
        <f t="shared" si="2"/>
        <v>0.48</v>
      </c>
      <c r="U26" s="33">
        <f>((((V25*0.0408*44.01*$C$6)-(U25*0.0408*44.01*$C$6)+(D25*O25*38000*44.01*0.0408/$B$16))*(C25/3600))+(U25*44.01*0.0408))/(44.01*0.0408)</f>
        <v>1436.7432695842774</v>
      </c>
      <c r="V26" s="86">
        <f t="shared" si="3"/>
        <v>480</v>
      </c>
    </row>
    <row r="27" spans="1:22" x14ac:dyDescent="0.3">
      <c r="A27" s="118"/>
      <c r="B27" s="119"/>
      <c r="C27" s="105">
        <v>30</v>
      </c>
      <c r="D27" s="106">
        <v>75</v>
      </c>
      <c r="E27" s="38">
        <v>0</v>
      </c>
      <c r="F27" s="38">
        <v>0</v>
      </c>
      <c r="G27" s="38">
        <v>1</v>
      </c>
      <c r="H27" s="107" t="s">
        <v>31</v>
      </c>
      <c r="I27" s="107" t="s">
        <v>31</v>
      </c>
      <c r="J27" s="107" t="s">
        <v>31</v>
      </c>
      <c r="K27" s="17">
        <f>D27-SUM(E27:G27)</f>
        <v>74</v>
      </c>
      <c r="L27" s="114" t="s">
        <v>31</v>
      </c>
      <c r="M27" s="99">
        <f>M26+((N26-P26-Q26)*C26/3600)</f>
        <v>0.20540806593598629</v>
      </c>
      <c r="N27" s="81">
        <f>((E27*1*VLOOKUP(H27,$O$2:$P$5,2,FALSE))+(F27*100*VLOOKUP(I27,$O$2:$P$5,2,FALSE))+(G27*1000*VLOOKUP(J27,$O$2:$P$5,2,FALSE)))/$B$16</f>
        <v>3.3333333333333335</v>
      </c>
      <c r="O27" s="73">
        <f t="shared" si="0"/>
        <v>0.65</v>
      </c>
      <c r="P27" s="82">
        <f t="shared" si="1"/>
        <v>1.2324483956159178</v>
      </c>
      <c r="Q27" s="32">
        <f>M27*O27*D27*C27/(3600*$B$16)</f>
        <v>2.7815675595498144E-4</v>
      </c>
      <c r="R27" s="83">
        <f>(O27*M27*C27*VLOOKUP(L27,$O$2:$P$5,2,FALSE)/3600)+R26</f>
        <v>5.9423298436599896E-3</v>
      </c>
      <c r="S27" s="84">
        <f>S26+(C26*0.0000115740740740741)</f>
        <v>0.85451388888888924</v>
      </c>
      <c r="T27" s="85">
        <f t="shared" si="2"/>
        <v>0.59</v>
      </c>
      <c r="U27" s="33">
        <f>((((V26*0.0408*44.01*$C$6)-(U26*0.0408*44.01*$C$6)+(D26*O26*38000*44.01*0.0408/$B$16))*(C26/3600))+(U26*44.01*0.0408))/(44.01*0.0408)</f>
        <v>1440.3644394383971</v>
      </c>
      <c r="V27" s="86">
        <f t="shared" si="3"/>
        <v>480</v>
      </c>
    </row>
    <row r="28" spans="1:22" x14ac:dyDescent="0.3">
      <c r="A28" s="118"/>
      <c r="B28" s="119"/>
      <c r="C28" s="105">
        <v>30</v>
      </c>
      <c r="D28" s="106">
        <v>75</v>
      </c>
      <c r="E28" s="38">
        <v>0</v>
      </c>
      <c r="F28" s="38">
        <v>0</v>
      </c>
      <c r="G28" s="38">
        <v>1</v>
      </c>
      <c r="H28" s="107" t="s">
        <v>31</v>
      </c>
      <c r="I28" s="107" t="s">
        <v>31</v>
      </c>
      <c r="J28" s="107" t="s">
        <v>31</v>
      </c>
      <c r="K28" s="17">
        <f>D28-SUM(E28:G28)</f>
        <v>74</v>
      </c>
      <c r="L28" s="114" t="s">
        <v>31</v>
      </c>
      <c r="M28" s="99">
        <f>M27+((N27-P27-Q27)*C27/3600)</f>
        <v>0.22291312244399847</v>
      </c>
      <c r="N28" s="81">
        <f>((E28*1*VLOOKUP(H28,$O$2:$P$5,2,FALSE))+(F28*100*VLOOKUP(I28,$O$2:$P$5,2,FALSE))+(G28*1000*VLOOKUP(J28,$O$2:$P$5,2,FALSE)))/$B$16</f>
        <v>3.3333333333333335</v>
      </c>
      <c r="O28" s="73">
        <f t="shared" si="0"/>
        <v>0.65</v>
      </c>
      <c r="P28" s="82">
        <f t="shared" si="1"/>
        <v>1.3374787346639909</v>
      </c>
      <c r="Q28" s="32">
        <f>M28*O28*D28*C28/(3600*$B$16)</f>
        <v>3.0186151997624788E-4</v>
      </c>
      <c r="R28" s="83">
        <f>(O28*M28*C28*VLOOKUP(L28,$O$2:$P$5,2,FALSE)/3600)+R27</f>
        <v>7.1497759235649811E-3</v>
      </c>
      <c r="S28" s="84">
        <f>S27+(C27*0.0000115740740740741)</f>
        <v>0.85486111111111152</v>
      </c>
      <c r="T28" s="85">
        <f t="shared" si="2"/>
        <v>0.71</v>
      </c>
      <c r="U28" s="33">
        <f>((((V27*0.0408*44.01*$C$6)-(U27*0.0408*44.01*$C$6)+(D27*O27*38000*44.01*0.0408/$B$16))*(C27/3600))+(U27*44.01*0.0408))/(44.01*0.0408)</f>
        <v>1443.8045507998106</v>
      </c>
      <c r="V28" s="86">
        <f t="shared" si="3"/>
        <v>480</v>
      </c>
    </row>
    <row r="29" spans="1:22" x14ac:dyDescent="0.3">
      <c r="A29" s="118"/>
      <c r="B29" s="119"/>
      <c r="C29" s="105">
        <v>30</v>
      </c>
      <c r="D29" s="106">
        <v>75</v>
      </c>
      <c r="E29" s="38">
        <v>0</v>
      </c>
      <c r="F29" s="38">
        <v>0</v>
      </c>
      <c r="G29" s="38">
        <v>1</v>
      </c>
      <c r="H29" s="107" t="s">
        <v>31</v>
      </c>
      <c r="I29" s="107" t="s">
        <v>31</v>
      </c>
      <c r="J29" s="107" t="s">
        <v>31</v>
      </c>
      <c r="K29" s="17">
        <f>D29-SUM(E29:G29)</f>
        <v>74</v>
      </c>
      <c r="L29" s="114" t="s">
        <v>31</v>
      </c>
      <c r="M29" s="99">
        <f>M28+((N28-P28-Q28)*C28/3600)</f>
        <v>0.23954272858690986</v>
      </c>
      <c r="N29" s="81">
        <f>((E29*1*VLOOKUP(H29,$O$2:$P$5,2,FALSE))+(F29*100*VLOOKUP(I29,$O$2:$P$5,2,FALSE))+(G29*1000*VLOOKUP(J29,$O$2:$P$5,2,FALSE)))/$B$16</f>
        <v>3.3333333333333335</v>
      </c>
      <c r="O29" s="73">
        <f t="shared" si="0"/>
        <v>0.65</v>
      </c>
      <c r="P29" s="82">
        <f t="shared" si="1"/>
        <v>1.4372563715214592</v>
      </c>
      <c r="Q29" s="32">
        <f>M29*O29*D29*C29/(3600*$B$16)</f>
        <v>3.2438077829477382E-4</v>
      </c>
      <c r="R29" s="83">
        <f>(O29*M29*C29*VLOOKUP(L29,$O$2:$P$5,2,FALSE)/3600)+R28</f>
        <v>8.4472990367440767E-3</v>
      </c>
      <c r="S29" s="84">
        <f>S28+(C28*0.0000115740740740741)</f>
        <v>0.85520833333333379</v>
      </c>
      <c r="T29" s="85">
        <f t="shared" si="2"/>
        <v>0.84</v>
      </c>
      <c r="U29" s="33">
        <f>((((V28*0.0408*44.01*$C$6)-(U28*0.0408*44.01*$C$6)+(D28*O28*38000*44.01*0.0408/$B$16))*(C28/3600))+(U28*44.01*0.0408))/(44.01*0.0408)</f>
        <v>1447.0726565931532</v>
      </c>
      <c r="V29" s="86">
        <f t="shared" si="3"/>
        <v>480</v>
      </c>
    </row>
    <row r="30" spans="1:22" x14ac:dyDescent="0.3">
      <c r="A30" s="118"/>
      <c r="B30" s="119"/>
      <c r="C30" s="105">
        <v>30</v>
      </c>
      <c r="D30" s="106">
        <v>75</v>
      </c>
      <c r="E30" s="38">
        <v>0</v>
      </c>
      <c r="F30" s="38">
        <v>0</v>
      </c>
      <c r="G30" s="38">
        <v>1</v>
      </c>
      <c r="H30" s="107" t="s">
        <v>31</v>
      </c>
      <c r="I30" s="107" t="s">
        <v>31</v>
      </c>
      <c r="J30" s="107" t="s">
        <v>31</v>
      </c>
      <c r="K30" s="17">
        <f>D30-SUM(E30:G30)</f>
        <v>74</v>
      </c>
      <c r="L30" s="114" t="s">
        <v>31</v>
      </c>
      <c r="M30" s="99">
        <f>M29+((N29-P29-Q29)*C29/3600)</f>
        <v>0.25534066676218969</v>
      </c>
      <c r="N30" s="81">
        <f>((E30*1*VLOOKUP(H30,$O$2:$P$5,2,FALSE))+(F30*100*VLOOKUP(I30,$O$2:$P$5,2,FALSE))+(G30*1000*VLOOKUP(J30,$O$2:$P$5,2,FALSE)))/$B$16</f>
        <v>3.3333333333333335</v>
      </c>
      <c r="O30" s="73">
        <f t="shared" si="0"/>
        <v>0.65</v>
      </c>
      <c r="P30" s="82">
        <f t="shared" si="1"/>
        <v>1.5320440005731382</v>
      </c>
      <c r="Q30" s="32">
        <f>M30*O30*D30*C30/(3600*$B$16)</f>
        <v>3.4577381957379854E-4</v>
      </c>
      <c r="R30" s="83">
        <f>(O30*M30*C30*VLOOKUP(L30,$O$2:$P$5,2,FALSE)/3600)+R29</f>
        <v>9.8303943150392717E-3</v>
      </c>
      <c r="S30" s="84">
        <f>S29+(C29*0.0000115740740740741)</f>
        <v>0.85555555555555607</v>
      </c>
      <c r="T30" s="85">
        <f t="shared" si="2"/>
        <v>0.98</v>
      </c>
      <c r="U30" s="33">
        <f>((((V29*0.0408*44.01*$C$6)-(U29*0.0408*44.01*$C$6)+(D29*O29*38000*44.01*0.0408/$B$16))*(C29/3600))+(U29*44.01*0.0408))/(44.01*0.0408)</f>
        <v>1450.1773570968287</v>
      </c>
      <c r="V30" s="86">
        <f t="shared" si="3"/>
        <v>480</v>
      </c>
    </row>
    <row r="31" spans="1:22" x14ac:dyDescent="0.3">
      <c r="A31" s="118"/>
      <c r="B31" s="119"/>
      <c r="C31" s="105">
        <v>30</v>
      </c>
      <c r="D31" s="106">
        <v>75</v>
      </c>
      <c r="E31" s="38">
        <v>0</v>
      </c>
      <c r="F31" s="38">
        <v>0</v>
      </c>
      <c r="G31" s="38">
        <v>1</v>
      </c>
      <c r="H31" s="107" t="s">
        <v>31</v>
      </c>
      <c r="I31" s="107" t="s">
        <v>31</v>
      </c>
      <c r="J31" s="107" t="s">
        <v>31</v>
      </c>
      <c r="K31" s="17">
        <f>D31-SUM(E31:G31)</f>
        <v>74</v>
      </c>
      <c r="L31" s="114" t="s">
        <v>31</v>
      </c>
      <c r="M31" s="99">
        <f>M30+((N30-P30-Q30)*C30/3600)</f>
        <v>0.27034852975336154</v>
      </c>
      <c r="N31" s="81">
        <f>((E31*1*VLOOKUP(H31,$O$2:$P$5,2,FALSE))+(F31*100*VLOOKUP(I31,$O$2:$P$5,2,FALSE))+(G31*1000*VLOOKUP(J31,$O$2:$P$5,2,FALSE)))/$B$16</f>
        <v>3.3333333333333335</v>
      </c>
      <c r="O31" s="73">
        <f t="shared" si="0"/>
        <v>0.65</v>
      </c>
      <c r="P31" s="82">
        <f t="shared" si="1"/>
        <v>1.6220911785201693</v>
      </c>
      <c r="Q31" s="32">
        <f>M31*O31*D31*C31/(3600*$B$16)</f>
        <v>3.6609696737434382E-4</v>
      </c>
      <c r="R31" s="83">
        <f>(O31*M31*C31*VLOOKUP(L31,$O$2:$P$5,2,FALSE)/3600)+R30</f>
        <v>1.1294782184536646E-2</v>
      </c>
      <c r="S31" s="84">
        <f>S30+(C30*0.0000115740740740741)</f>
        <v>0.85590277777777835</v>
      </c>
      <c r="T31" s="85">
        <f t="shared" si="2"/>
        <v>1.1200000000000001</v>
      </c>
      <c r="U31" s="33">
        <f>((((V30*0.0408*44.01*$C$6)-(U30*0.0408*44.01*$C$6)+(D30*O30*38000*44.01*0.0408/$B$16))*(C30/3600))+(U30*44.01*0.0408))/(44.01*0.0408)</f>
        <v>1453.1268225753206</v>
      </c>
      <c r="V31" s="86">
        <f t="shared" si="3"/>
        <v>480</v>
      </c>
    </row>
    <row r="32" spans="1:22" x14ac:dyDescent="0.3">
      <c r="A32" s="118"/>
      <c r="B32" s="119"/>
      <c r="C32" s="105">
        <v>30</v>
      </c>
      <c r="D32" s="106">
        <v>75</v>
      </c>
      <c r="E32" s="38">
        <v>0</v>
      </c>
      <c r="F32" s="38">
        <v>0</v>
      </c>
      <c r="G32" s="38">
        <v>1</v>
      </c>
      <c r="H32" s="107" t="s">
        <v>31</v>
      </c>
      <c r="I32" s="107" t="s">
        <v>31</v>
      </c>
      <c r="J32" s="107" t="s">
        <v>31</v>
      </c>
      <c r="K32" s="17">
        <f>D32-SUM(E32:G32)</f>
        <v>74</v>
      </c>
      <c r="L32" s="114" t="s">
        <v>31</v>
      </c>
      <c r="M32" s="99">
        <f>M31+((N31-P31-Q31)*C31/3600)</f>
        <v>0.28460583023540981</v>
      </c>
      <c r="N32" s="81">
        <f>((E32*1*VLOOKUP(H32,$O$2:$P$5,2,FALSE))+(F32*100*VLOOKUP(I32,$O$2:$P$5,2,FALSE))+(G32*1000*VLOOKUP(J32,$O$2:$P$5,2,FALSE)))/$B$16</f>
        <v>3.3333333333333335</v>
      </c>
      <c r="O32" s="73">
        <f t="shared" si="0"/>
        <v>0.65</v>
      </c>
      <c r="P32" s="82">
        <f t="shared" si="1"/>
        <v>1.707634981412459</v>
      </c>
      <c r="Q32" s="32">
        <f>M32*O32*D32*C32/(3600*$B$16)</f>
        <v>3.8540372844378412E-4</v>
      </c>
      <c r="R32" s="83">
        <f>(O32*M32*C32*VLOOKUP(L32,$O$2:$P$5,2,FALSE)/3600)+R31</f>
        <v>1.2836397098311783E-2</v>
      </c>
      <c r="S32" s="84">
        <f>S31+(C31*0.0000115740740740741)</f>
        <v>0.85625000000000062</v>
      </c>
      <c r="T32" s="85">
        <f t="shared" si="2"/>
        <v>1.28</v>
      </c>
      <c r="U32" s="33">
        <f>((((V31*0.0408*44.01*$C$6)-(U31*0.0408*44.01*$C$6)+(D31*O31*38000*44.01*0.0408/$B$16))*(C31/3600))+(U31*44.01*0.0408))/(44.01*0.0408)</f>
        <v>1455.9288147798877</v>
      </c>
      <c r="V32" s="86">
        <f t="shared" si="3"/>
        <v>480</v>
      </c>
    </row>
    <row r="33" spans="1:22" x14ac:dyDescent="0.3">
      <c r="A33" s="118"/>
      <c r="B33" s="119"/>
      <c r="C33" s="105">
        <v>30</v>
      </c>
      <c r="D33" s="106">
        <v>75</v>
      </c>
      <c r="E33" s="38">
        <v>0</v>
      </c>
      <c r="F33" s="38">
        <v>0</v>
      </c>
      <c r="G33" s="38">
        <v>1</v>
      </c>
      <c r="H33" s="107" t="s">
        <v>31</v>
      </c>
      <c r="I33" s="107" t="s">
        <v>31</v>
      </c>
      <c r="J33" s="107" t="s">
        <v>31</v>
      </c>
      <c r="K33" s="17">
        <f>D33-SUM(E33:G33)</f>
        <v>74</v>
      </c>
      <c r="L33" s="114" t="s">
        <v>31</v>
      </c>
      <c r="M33" s="99">
        <f>M32+((N32-P32-Q32)*C32/3600)</f>
        <v>0.29815010480368004</v>
      </c>
      <c r="N33" s="81">
        <f>((E33*1*VLOOKUP(H33,$O$2:$P$5,2,FALSE))+(F33*100*VLOOKUP(I33,$O$2:$P$5,2,FALSE))+(G33*1000*VLOOKUP(J33,$O$2:$P$5,2,FALSE)))/$B$16</f>
        <v>3.3333333333333335</v>
      </c>
      <c r="O33" s="73">
        <f t="shared" si="0"/>
        <v>0.65</v>
      </c>
      <c r="P33" s="82">
        <f t="shared" si="1"/>
        <v>1.7889006288220801</v>
      </c>
      <c r="Q33" s="32">
        <f>M33*O33*D33*C33/(3600*$B$16)</f>
        <v>4.0374493358831678E-4</v>
      </c>
      <c r="R33" s="83">
        <f>(O33*M33*C33*VLOOKUP(L33,$O$2:$P$5,2,FALSE)/3600)+R32</f>
        <v>1.445137683266505E-2</v>
      </c>
      <c r="S33" s="84">
        <f>S32+(C32*0.0000115740740740741)</f>
        <v>0.8565972222222229</v>
      </c>
      <c r="T33" s="85">
        <f t="shared" si="2"/>
        <v>1.43</v>
      </c>
      <c r="U33" s="33">
        <f>((((V32*0.0408*44.01*$C$6)-(U32*0.0408*44.01*$C$6)+(D32*O32*38000*44.01*0.0408/$B$16))*(C32/3600))+(U32*44.01*0.0408))/(44.01*0.0408)</f>
        <v>1458.5907073742267</v>
      </c>
      <c r="V33" s="86">
        <f t="shared" si="3"/>
        <v>480</v>
      </c>
    </row>
    <row r="34" spans="1:22" x14ac:dyDescent="0.3">
      <c r="A34" s="118"/>
      <c r="B34" s="119"/>
      <c r="C34" s="105">
        <v>30</v>
      </c>
      <c r="D34" s="106">
        <v>75</v>
      </c>
      <c r="E34" s="38">
        <v>0</v>
      </c>
      <c r="F34" s="38">
        <v>0</v>
      </c>
      <c r="G34" s="38">
        <v>1</v>
      </c>
      <c r="H34" s="107" t="s">
        <v>31</v>
      </c>
      <c r="I34" s="107" t="s">
        <v>31</v>
      </c>
      <c r="J34" s="107" t="s">
        <v>31</v>
      </c>
      <c r="K34" s="17">
        <f>D34-SUM(E34:G34)</f>
        <v>74</v>
      </c>
      <c r="L34" s="114" t="s">
        <v>31</v>
      </c>
      <c r="M34" s="99">
        <f>M33+((N33-P33-Q33)*C33/3600)</f>
        <v>0.31101701280016059</v>
      </c>
      <c r="N34" s="81">
        <f>((E34*1*VLOOKUP(H34,$O$2:$P$5,2,FALSE))+(F34*100*VLOOKUP(I34,$O$2:$P$5,2,FALSE))+(G34*1000*VLOOKUP(J34,$O$2:$P$5,2,FALSE)))/$B$16</f>
        <v>3.3333333333333335</v>
      </c>
      <c r="O34" s="73">
        <f t="shared" si="0"/>
        <v>0.65</v>
      </c>
      <c r="P34" s="82">
        <f t="shared" si="1"/>
        <v>1.8661020768009635</v>
      </c>
      <c r="Q34" s="32">
        <f>M34*O34*D34*C34/(3600*$B$16)</f>
        <v>4.2116887150021751E-4</v>
      </c>
      <c r="R34" s="83">
        <f>(O34*M34*C34*VLOOKUP(L34,$O$2:$P$5,2,FALSE)/3600)+R33</f>
        <v>1.6136052318665918E-2</v>
      </c>
      <c r="S34" s="84">
        <f>S33+(C33*0.0000115740740740741)</f>
        <v>0.85694444444444517</v>
      </c>
      <c r="T34" s="85">
        <f t="shared" si="2"/>
        <v>1.6</v>
      </c>
      <c r="U34" s="33">
        <f>((((V33*0.0408*44.01*$C$6)-(U33*0.0408*44.01*$C$6)+(D33*O33*38000*44.01*0.0408/$B$16))*(C33/3600))+(U33*44.01*0.0408))/(44.01*0.0408)</f>
        <v>1461.1195053388483</v>
      </c>
      <c r="V34" s="86">
        <f t="shared" si="3"/>
        <v>480</v>
      </c>
    </row>
    <row r="35" spans="1:22" x14ac:dyDescent="0.3">
      <c r="A35" s="118"/>
      <c r="B35" s="119"/>
      <c r="C35" s="105">
        <v>30</v>
      </c>
      <c r="D35" s="106">
        <v>75</v>
      </c>
      <c r="E35" s="38">
        <v>0</v>
      </c>
      <c r="F35" s="38">
        <v>0</v>
      </c>
      <c r="G35" s="38">
        <v>1</v>
      </c>
      <c r="H35" s="107" t="s">
        <v>31</v>
      </c>
      <c r="I35" s="107" t="s">
        <v>31</v>
      </c>
      <c r="J35" s="107" t="s">
        <v>31</v>
      </c>
      <c r="K35" s="17">
        <f>D35-SUM(E35:G35)</f>
        <v>74</v>
      </c>
      <c r="L35" s="114" t="s">
        <v>31</v>
      </c>
      <c r="M35" s="99">
        <f>M34+((N34-P34-Q34)*C34/3600)</f>
        <v>0.32324043019733451</v>
      </c>
      <c r="N35" s="81">
        <f>((E35*1*VLOOKUP(H35,$O$2:$P$5,2,FALSE))+(F35*100*VLOOKUP(I35,$O$2:$P$5,2,FALSE))+(G35*1000*VLOOKUP(J35,$O$2:$P$5,2,FALSE)))/$B$16</f>
        <v>3.3333333333333335</v>
      </c>
      <c r="O35" s="73">
        <f t="shared" si="0"/>
        <v>0.65</v>
      </c>
      <c r="P35" s="82">
        <f t="shared" si="1"/>
        <v>1.939442581184007</v>
      </c>
      <c r="Q35" s="32">
        <f>M35*O35*D35*C35/(3600*$B$16)</f>
        <v>4.3772141589222384E-4</v>
      </c>
      <c r="R35" s="83">
        <f>(O35*M35*C35*VLOOKUP(L35,$O$2:$P$5,2,FALSE)/3600)+R34</f>
        <v>1.7886937982234813E-2</v>
      </c>
      <c r="S35" s="84">
        <f>S34+(C34*0.0000115740740740741)</f>
        <v>0.85729166666666745</v>
      </c>
      <c r="T35" s="85">
        <f t="shared" si="2"/>
        <v>1.77</v>
      </c>
      <c r="U35" s="33">
        <f>((((V34*0.0408*44.01*$C$6)-(U34*0.0408*44.01*$C$6)+(D34*O34*38000*44.01*0.0408/$B$16))*(C34/3600))+(U34*44.01*0.0408))/(44.01*0.0408)</f>
        <v>1463.5218634052392</v>
      </c>
      <c r="V35" s="86">
        <f t="shared" si="3"/>
        <v>480</v>
      </c>
    </row>
    <row r="36" spans="1:22" x14ac:dyDescent="0.3">
      <c r="A36" s="118"/>
      <c r="B36" s="119"/>
      <c r="C36" s="105">
        <v>30</v>
      </c>
      <c r="D36" s="106">
        <v>75</v>
      </c>
      <c r="E36" s="38">
        <v>0</v>
      </c>
      <c r="F36" s="38">
        <v>0</v>
      </c>
      <c r="G36" s="38">
        <v>1</v>
      </c>
      <c r="H36" s="107" t="s">
        <v>31</v>
      </c>
      <c r="I36" s="107" t="s">
        <v>31</v>
      </c>
      <c r="J36" s="107" t="s">
        <v>31</v>
      </c>
      <c r="K36" s="17">
        <f>D36-SUM(E36:G36)</f>
        <v>74</v>
      </c>
      <c r="L36" s="114" t="s">
        <v>31</v>
      </c>
      <c r="M36" s="99">
        <f>M35+((N35-P35-Q35)*C35/3600)</f>
        <v>0.33485253878677979</v>
      </c>
      <c r="N36" s="81">
        <f>((E36*1*VLOOKUP(H36,$O$2:$P$5,2,FALSE))+(F36*100*VLOOKUP(I36,$O$2:$P$5,2,FALSE))+(G36*1000*VLOOKUP(J36,$O$2:$P$5,2,FALSE)))/$B$16</f>
        <v>3.3333333333333335</v>
      </c>
      <c r="O36" s="73">
        <f t="shared" si="0"/>
        <v>0.65</v>
      </c>
      <c r="P36" s="82">
        <f t="shared" si="1"/>
        <v>2.0091152327206787</v>
      </c>
      <c r="Q36" s="32">
        <f>M36*O36*D36*C36/(3600*$B$16)</f>
        <v>4.5344614627376435E-4</v>
      </c>
      <c r="R36" s="83">
        <f>(O36*M36*C36*VLOOKUP(L36,$O$2:$P$5,2,FALSE)/3600)+R35</f>
        <v>1.9700722567329871E-2</v>
      </c>
      <c r="S36" s="84">
        <f>S35+(C35*0.0000115740740740741)</f>
        <v>0.85763888888888973</v>
      </c>
      <c r="T36" s="85">
        <f t="shared" si="2"/>
        <v>1.95</v>
      </c>
      <c r="U36" s="33">
        <f>((((V35*0.0408*44.01*$C$6)-(U35*0.0408*44.01*$C$6)+(D35*O35*38000*44.01*0.0408/$B$16))*(C35/3600))+(U35*44.01*0.0408))/(44.01*0.0408)</f>
        <v>1465.8041035683107</v>
      </c>
      <c r="V36" s="86">
        <f t="shared" si="3"/>
        <v>480</v>
      </c>
    </row>
    <row r="37" spans="1:22" x14ac:dyDescent="0.3">
      <c r="A37" s="118"/>
      <c r="B37" s="119"/>
      <c r="C37" s="105">
        <v>30</v>
      </c>
      <c r="D37" s="106">
        <v>75</v>
      </c>
      <c r="E37" s="38">
        <v>0</v>
      </c>
      <c r="F37" s="38">
        <v>0</v>
      </c>
      <c r="G37" s="38">
        <v>1</v>
      </c>
      <c r="H37" s="107" t="s">
        <v>31</v>
      </c>
      <c r="I37" s="107" t="s">
        <v>31</v>
      </c>
      <c r="J37" s="107" t="s">
        <v>31</v>
      </c>
      <c r="K37" s="17">
        <f>D37-SUM(E37:G37)</f>
        <v>74</v>
      </c>
      <c r="L37" s="114" t="s">
        <v>31</v>
      </c>
      <c r="M37" s="99">
        <f>M36+((N36-P36-Q36)*C36/3600)</f>
        <v>0.34588391090733295</v>
      </c>
      <c r="N37" s="81">
        <f>((E37*1*VLOOKUP(H37,$O$2:$P$5,2,FALSE))+(F37*100*VLOOKUP(I37,$O$2:$P$5,2,FALSE))+(G37*1000*VLOOKUP(J37,$O$2:$P$5,2,FALSE)))/$B$16</f>
        <v>3.3333333333333335</v>
      </c>
      <c r="O37" s="73">
        <f t="shared" si="0"/>
        <v>0.65</v>
      </c>
      <c r="P37" s="82">
        <f t="shared" si="1"/>
        <v>2.0753034654439979</v>
      </c>
      <c r="Q37" s="32">
        <f>M37*O37*D37*C37/(3600*$B$16)</f>
        <v>4.683844626870134E-4</v>
      </c>
      <c r="R37" s="83">
        <f>(O37*M37*C37*VLOOKUP(L37,$O$2:$P$5,2,FALSE)/3600)+R36</f>
        <v>2.1574260418077924E-2</v>
      </c>
      <c r="S37" s="84">
        <f>S36+(C36*0.0000115740740740741)</f>
        <v>0.857986111111112</v>
      </c>
      <c r="T37" s="85">
        <f t="shared" si="2"/>
        <v>2.13</v>
      </c>
      <c r="U37" s="33">
        <f>((((V36*0.0408*44.01*$C$6)-(U36*0.0408*44.01*$C$6)+(D36*O36*38000*44.01*0.0408/$B$16))*(C36/3600))+(U36*44.01*0.0408))/(44.01*0.0408)</f>
        <v>1467.9722317232283</v>
      </c>
      <c r="V37" s="86">
        <f t="shared" si="3"/>
        <v>480</v>
      </c>
    </row>
    <row r="38" spans="1:22" x14ac:dyDescent="0.3">
      <c r="A38" s="118"/>
      <c r="B38" s="119"/>
      <c r="C38" s="105">
        <v>30</v>
      </c>
      <c r="D38" s="106">
        <v>75</v>
      </c>
      <c r="E38" s="38">
        <v>0</v>
      </c>
      <c r="F38" s="38">
        <v>0</v>
      </c>
      <c r="G38" s="38">
        <v>1</v>
      </c>
      <c r="H38" s="107" t="s">
        <v>31</v>
      </c>
      <c r="I38" s="107" t="s">
        <v>31</v>
      </c>
      <c r="J38" s="107" t="s">
        <v>31</v>
      </c>
      <c r="K38" s="17">
        <f>D38-SUM(E38:G38)</f>
        <v>74</v>
      </c>
      <c r="L38" s="114" t="s">
        <v>31</v>
      </c>
      <c r="M38" s="99">
        <f>M37+((N37-P37-Q37)*C37/3600)</f>
        <v>0.35636358993588835</v>
      </c>
      <c r="N38" s="81">
        <f>((E38*1*VLOOKUP(H38,$O$2:$P$5,2,FALSE))+(F38*100*VLOOKUP(I38,$O$2:$P$5,2,FALSE))+(G38*1000*VLOOKUP(J38,$O$2:$P$5,2,FALSE)))/$B$16</f>
        <v>3.3333333333333335</v>
      </c>
      <c r="O38" s="73">
        <f t="shared" si="0"/>
        <v>0.65</v>
      </c>
      <c r="P38" s="82">
        <f t="shared" si="1"/>
        <v>2.1381815396153301</v>
      </c>
      <c r="Q38" s="32">
        <f>M38*O38*D38*C38/(3600*$B$16)</f>
        <v>4.8257569470484883E-4</v>
      </c>
      <c r="R38" s="83">
        <f>(O38*M38*C38*VLOOKUP(L38,$O$2:$P$5,2,FALSE)/3600)+R37</f>
        <v>2.3504563196897321E-2</v>
      </c>
      <c r="S38" s="84">
        <f>S37+(C37*0.0000115740740740741)</f>
        <v>0.85833333333333428</v>
      </c>
      <c r="T38" s="85">
        <f t="shared" si="2"/>
        <v>2.3199999999999998</v>
      </c>
      <c r="U38" s="33">
        <f>((((V37*0.0408*44.01*$C$6)-(U37*0.0408*44.01*$C$6)+(D37*O37*38000*44.01*0.0408/$B$16))*(C37/3600))+(U37*44.01*0.0408))/(44.01*0.0408)</f>
        <v>1470.0319534704001</v>
      </c>
      <c r="V38" s="86">
        <f t="shared" si="3"/>
        <v>480</v>
      </c>
    </row>
    <row r="39" spans="1:22" x14ac:dyDescent="0.3">
      <c r="A39" s="118"/>
      <c r="B39" s="119"/>
      <c r="C39" s="105">
        <v>30</v>
      </c>
      <c r="D39" s="106">
        <v>75</v>
      </c>
      <c r="E39" s="38">
        <v>0</v>
      </c>
      <c r="F39" s="38">
        <v>0</v>
      </c>
      <c r="G39" s="38">
        <v>1</v>
      </c>
      <c r="H39" s="107" t="s">
        <v>31</v>
      </c>
      <c r="I39" s="107" t="s">
        <v>31</v>
      </c>
      <c r="J39" s="107" t="s">
        <v>31</v>
      </c>
      <c r="K39" s="17">
        <f>D39-SUM(E39:G39)</f>
        <v>74</v>
      </c>
      <c r="L39" s="114" t="s">
        <v>31</v>
      </c>
      <c r="M39" s="99">
        <f>M38+((N38-P38-Q38)*C38/3600)</f>
        <v>0.36631916675274917</v>
      </c>
      <c r="N39" s="81">
        <f>((E39*1*VLOOKUP(H39,$O$2:$P$5,2,FALSE))+(F39*100*VLOOKUP(I39,$O$2:$P$5,2,FALSE))+(G39*1000*VLOOKUP(J39,$O$2:$P$5,2,FALSE)))/$B$16</f>
        <v>3.3333333333333335</v>
      </c>
      <c r="O39" s="73">
        <f t="shared" si="0"/>
        <v>0.65</v>
      </c>
      <c r="P39" s="82">
        <f t="shared" si="1"/>
        <v>2.1979150005164949</v>
      </c>
      <c r="Q39" s="32">
        <f>M39*O39*D39*C39/(3600*$B$16)</f>
        <v>4.9605720497768126E-4</v>
      </c>
      <c r="R39" s="83">
        <f>(O39*M39*C39*VLOOKUP(L39,$O$2:$P$5,2,FALSE)/3600)+R38</f>
        <v>2.5488792016808044E-2</v>
      </c>
      <c r="S39" s="84">
        <f>S38+(C38*0.0000115740740740741)</f>
        <v>0.85868055555555656</v>
      </c>
      <c r="T39" s="85">
        <f t="shared" si="2"/>
        <v>2.52</v>
      </c>
      <c r="U39" s="33">
        <f>((((V38*0.0408*44.01*$C$6)-(U38*0.0408*44.01*$C$6)+(D38*O38*38000*44.01*0.0408/$B$16))*(C38/3600))+(U38*44.01*0.0408))/(44.01*0.0408)</f>
        <v>1471.9886891302133</v>
      </c>
      <c r="V39" s="86">
        <f t="shared" si="3"/>
        <v>480</v>
      </c>
    </row>
    <row r="40" spans="1:22" x14ac:dyDescent="0.3">
      <c r="A40" s="118"/>
      <c r="B40" s="119"/>
      <c r="C40" s="105">
        <v>30</v>
      </c>
      <c r="D40" s="106">
        <v>75</v>
      </c>
      <c r="E40" s="38">
        <v>0</v>
      </c>
      <c r="F40" s="38">
        <v>0</v>
      </c>
      <c r="G40" s="38">
        <v>1</v>
      </c>
      <c r="H40" s="107" t="s">
        <v>31</v>
      </c>
      <c r="I40" s="107" t="s">
        <v>31</v>
      </c>
      <c r="J40" s="107" t="s">
        <v>31</v>
      </c>
      <c r="K40" s="17">
        <f>D40-SUM(E40:G40)</f>
        <v>74</v>
      </c>
      <c r="L40" s="114" t="s">
        <v>31</v>
      </c>
      <c r="M40" s="99">
        <f>M39+((N39-P39-Q39)*C39/3600)</f>
        <v>0.37577685238284803</v>
      </c>
      <c r="N40" s="81">
        <f>((E40*1*VLOOKUP(H40,$O$2:$P$5,2,FALSE))+(F40*100*VLOOKUP(I40,$O$2:$P$5,2,FALSE))+(G40*1000*VLOOKUP(J40,$O$2:$P$5,2,FALSE)))/$B$16</f>
        <v>3.3333333333333335</v>
      </c>
      <c r="O40" s="73">
        <f t="shared" si="0"/>
        <v>0.65</v>
      </c>
      <c r="P40" s="82">
        <f t="shared" si="1"/>
        <v>2.2546611142970883</v>
      </c>
      <c r="Q40" s="32">
        <f>M40*O40*D40*C40/(3600*$B$16)</f>
        <v>5.0886448760177345E-4</v>
      </c>
      <c r="R40" s="83">
        <f>(O40*M40*C40*VLOOKUP(L40,$O$2:$P$5,2,FALSE)/3600)+R39</f>
        <v>2.7524249967215138E-2</v>
      </c>
      <c r="S40" s="84">
        <f>S39+(C39*0.0000115740740740741)</f>
        <v>0.85902777777777883</v>
      </c>
      <c r="T40" s="85">
        <f t="shared" si="2"/>
        <v>2.71</v>
      </c>
      <c r="U40" s="33">
        <f>((((V39*0.0408*44.01*$C$6)-(U39*0.0408*44.01*$C$6)+(D39*O39*38000*44.01*0.0408/$B$16))*(C39/3600))+(U39*44.01*0.0408))/(44.01*0.0408)</f>
        <v>1473.8475880070359</v>
      </c>
      <c r="V40" s="86">
        <f t="shared" si="3"/>
        <v>480</v>
      </c>
    </row>
    <row r="41" spans="1:22" x14ac:dyDescent="0.3">
      <c r="A41" s="118"/>
      <c r="B41" s="119"/>
      <c r="C41" s="105">
        <v>30</v>
      </c>
      <c r="D41" s="106">
        <v>75</v>
      </c>
      <c r="E41" s="38">
        <v>0</v>
      </c>
      <c r="F41" s="38">
        <v>0</v>
      </c>
      <c r="G41" s="38">
        <v>1</v>
      </c>
      <c r="H41" s="107" t="s">
        <v>31</v>
      </c>
      <c r="I41" s="107" t="s">
        <v>31</v>
      </c>
      <c r="J41" s="107" t="s">
        <v>31</v>
      </c>
      <c r="K41" s="17">
        <f>D41-SUM(E41:G41)</f>
        <v>74</v>
      </c>
      <c r="L41" s="114" t="s">
        <v>31</v>
      </c>
      <c r="M41" s="99">
        <f>M40+((N40-P40-Q40)*C40/3600)</f>
        <v>0.38476154700408671</v>
      </c>
      <c r="N41" s="81">
        <f>((E41*1*VLOOKUP(H41,$O$2:$P$5,2,FALSE))+(F41*100*VLOOKUP(I41,$O$2:$P$5,2,FALSE))+(G41*1000*VLOOKUP(J41,$O$2:$P$5,2,FALSE)))/$B$16</f>
        <v>3.3333333333333335</v>
      </c>
      <c r="O41" s="73">
        <f t="shared" si="0"/>
        <v>0.65</v>
      </c>
      <c r="P41" s="82">
        <f t="shared" si="1"/>
        <v>2.3085692820245205</v>
      </c>
      <c r="Q41" s="32">
        <f>M41*O41*D41*C41/(3600*$B$16)</f>
        <v>5.2103126156803408E-4</v>
      </c>
      <c r="R41" s="83">
        <f>(O41*M41*C41*VLOOKUP(L41,$O$2:$P$5,2,FALSE)/3600)+R40</f>
        <v>2.9608375013487273E-2</v>
      </c>
      <c r="S41" s="84">
        <f>S40+(C40*0.0000115740740740741)</f>
        <v>0.85937500000000111</v>
      </c>
      <c r="T41" s="85">
        <f t="shared" si="2"/>
        <v>2.92</v>
      </c>
      <c r="U41" s="33">
        <f>((((V40*0.0408*44.01*$C$6)-(U40*0.0408*44.01*$C$6)+(D40*O40*38000*44.01*0.0408/$B$16))*(C40/3600))+(U40*44.01*0.0408))/(44.01*0.0408)</f>
        <v>1475.6135419400175</v>
      </c>
      <c r="V41" s="86">
        <f t="shared" si="3"/>
        <v>480</v>
      </c>
    </row>
    <row r="42" spans="1:22" x14ac:dyDescent="0.3">
      <c r="A42" s="118"/>
      <c r="B42" s="119"/>
      <c r="C42" s="105">
        <v>30</v>
      </c>
      <c r="D42" s="106">
        <v>75</v>
      </c>
      <c r="E42" s="38">
        <v>0</v>
      </c>
      <c r="F42" s="38">
        <v>0</v>
      </c>
      <c r="G42" s="38">
        <v>1</v>
      </c>
      <c r="H42" s="107" t="s">
        <v>31</v>
      </c>
      <c r="I42" s="107" t="s">
        <v>31</v>
      </c>
      <c r="J42" s="107" t="s">
        <v>31</v>
      </c>
      <c r="K42" s="17">
        <f>D42-SUM(E42:G42)</f>
        <v>74</v>
      </c>
      <c r="L42" s="114" t="s">
        <v>31</v>
      </c>
      <c r="M42" s="99">
        <f>M41+((N41-P41-Q41)*C41/3600)</f>
        <v>0.39329690550448043</v>
      </c>
      <c r="N42" s="81">
        <f>((E42*1*VLOOKUP(H42,$O$2:$P$5,2,FALSE))+(F42*100*VLOOKUP(I42,$O$2:$P$5,2,FALSE))+(G42*1000*VLOOKUP(J42,$O$2:$P$5,2,FALSE)))/$B$16</f>
        <v>3.3333333333333335</v>
      </c>
      <c r="O42" s="73">
        <f t="shared" si="0"/>
        <v>0.65</v>
      </c>
      <c r="P42" s="82">
        <f t="shared" si="1"/>
        <v>2.3597814330268827</v>
      </c>
      <c r="Q42" s="32">
        <f>M42*O42*D42*C42/(3600*$B$16)</f>
        <v>5.3258955953731728E-4</v>
      </c>
      <c r="R42" s="83">
        <f>(O42*M42*C42*VLOOKUP(L42,$O$2:$P$5,2,FALSE)/3600)+R41</f>
        <v>3.1738733251636543E-2</v>
      </c>
      <c r="S42" s="84">
        <f>S41+(C41*0.0000115740740740741)</f>
        <v>0.85972222222222339</v>
      </c>
      <c r="T42" s="85">
        <f t="shared" si="2"/>
        <v>3.12</v>
      </c>
      <c r="U42" s="33">
        <f>((((V41*0.0408*44.01*$C$6)-(U41*0.0408*44.01*$C$6)+(D41*O41*38000*44.01*0.0408/$B$16))*(C41/3600))+(U41*44.01*0.0408))/(44.01*0.0408)</f>
        <v>1477.29119817635</v>
      </c>
      <c r="V42" s="86">
        <f t="shared" si="3"/>
        <v>480</v>
      </c>
    </row>
    <row r="43" spans="1:22" x14ac:dyDescent="0.3">
      <c r="A43" s="118"/>
      <c r="B43" s="119"/>
      <c r="C43" s="105">
        <v>30</v>
      </c>
      <c r="D43" s="106">
        <v>75</v>
      </c>
      <c r="E43" s="38">
        <v>0</v>
      </c>
      <c r="F43" s="38">
        <v>0</v>
      </c>
      <c r="G43" s="38">
        <v>1</v>
      </c>
      <c r="H43" s="107" t="s">
        <v>31</v>
      </c>
      <c r="I43" s="107" t="s">
        <v>31</v>
      </c>
      <c r="J43" s="107" t="s">
        <v>31</v>
      </c>
      <c r="K43" s="17">
        <f>D43-SUM(E43:G43)</f>
        <v>74</v>
      </c>
      <c r="L43" s="114" t="s">
        <v>31</v>
      </c>
      <c r="M43" s="99">
        <f>M42+((N42-P42-Q42)*C42/3600)</f>
        <v>0.40140539976070472</v>
      </c>
      <c r="N43" s="81">
        <f>((E43*1*VLOOKUP(H43,$O$2:$P$5,2,FALSE))+(F43*100*VLOOKUP(I43,$O$2:$P$5,2,FALSE))+(G43*1000*VLOOKUP(J43,$O$2:$P$5,2,FALSE)))/$B$16</f>
        <v>3.3333333333333335</v>
      </c>
      <c r="O43" s="73">
        <f t="shared" si="0"/>
        <v>0.65</v>
      </c>
      <c r="P43" s="82">
        <f t="shared" si="1"/>
        <v>2.4084323985642282</v>
      </c>
      <c r="Q43" s="32">
        <f>M43*O43*D43*C43/(3600*$B$16)</f>
        <v>5.4356981217595446E-4</v>
      </c>
      <c r="R43" s="83">
        <f>(O43*M43*C43*VLOOKUP(L43,$O$2:$P$5,2,FALSE)/3600)+R42</f>
        <v>3.3913012500340359E-2</v>
      </c>
      <c r="S43" s="84">
        <f>S42+(C42*0.0000115740740740741)</f>
        <v>0.86006944444444566</v>
      </c>
      <c r="T43" s="85">
        <f t="shared" si="2"/>
        <v>3.33</v>
      </c>
      <c r="U43" s="33">
        <f>((((V42*0.0408*44.01*$C$6)-(U42*0.0408*44.01*$C$6)+(D42*O42*38000*44.01*0.0408/$B$16))*(C42/3600))+(U42*44.01*0.0408))/(44.01*0.0408)</f>
        <v>1478.8849716008658</v>
      </c>
      <c r="V43" s="86">
        <f t="shared" si="3"/>
        <v>480</v>
      </c>
    </row>
    <row r="44" spans="1:22" x14ac:dyDescent="0.3">
      <c r="A44" s="118"/>
      <c r="B44" s="119"/>
      <c r="C44" s="105">
        <v>30</v>
      </c>
      <c r="D44" s="106">
        <v>75</v>
      </c>
      <c r="E44" s="38">
        <v>0</v>
      </c>
      <c r="F44" s="38">
        <v>0</v>
      </c>
      <c r="G44" s="38">
        <v>1</v>
      </c>
      <c r="H44" s="107" t="s">
        <v>31</v>
      </c>
      <c r="I44" s="107" t="s">
        <v>31</v>
      </c>
      <c r="J44" s="107" t="s">
        <v>31</v>
      </c>
      <c r="K44" s="17">
        <f t="shared" ref="K44:K107" si="4">D44-SUM(E44:G44)</f>
        <v>74</v>
      </c>
      <c r="L44" s="114" t="s">
        <v>31</v>
      </c>
      <c r="M44" s="99">
        <f t="shared" ref="M44:M107" si="5">M43+((N43-P43-Q43)*C43/3600)</f>
        <v>0.40910837780201248</v>
      </c>
      <c r="N44" s="81">
        <f>((E44*1*VLOOKUP(H44,$O$2:$P$5,2,FALSE))+(F44*100*VLOOKUP(I44,$O$2:$P$5,2,FALSE))+(G44*1000*VLOOKUP(J44,$O$2:$P$5,2,FALSE)))/$B$16</f>
        <v>3.3333333333333335</v>
      </c>
      <c r="O44" s="73">
        <f t="shared" si="0"/>
        <v>0.65</v>
      </c>
      <c r="P44" s="82">
        <f t="shared" ref="P44:P107" si="6">M44*SUM($C$6:$C$8)</f>
        <v>2.4546502668120747</v>
      </c>
      <c r="Q44" s="32">
        <f t="shared" ref="Q44:Q107" si="7">M44*O44*D44*C44/(3600*$B$16)</f>
        <v>5.5400092827355852E-4</v>
      </c>
      <c r="R44" s="83">
        <f>(O44*M44*C44*VLOOKUP(L44,$O$2:$P$5,2,FALSE)/3600)+R43</f>
        <v>3.6129016213434589E-2</v>
      </c>
      <c r="S44" s="84">
        <f t="shared" ref="S44:S107" si="8">S43+(C43*0.0000115740740740741)</f>
        <v>0.86041666666666794</v>
      </c>
      <c r="T44" s="85">
        <f t="shared" ref="T44:T107" si="9">ROUND((1-EXP(-R44))*100,2)</f>
        <v>3.55</v>
      </c>
      <c r="U44" s="33">
        <f>((((V43*0.0408*44.01*$C$6)-(U43*0.0408*44.01*$C$6)+(D43*O43*38000*44.01*0.0408/$B$16))*(C43/3600))+(U43*44.01*0.0408))/(44.01*0.0408)</f>
        <v>1480.3990563541558</v>
      </c>
      <c r="V44" s="86">
        <f t="shared" ref="V44:V107" si="10">V43</f>
        <v>480</v>
      </c>
    </row>
    <row r="45" spans="1:22" x14ac:dyDescent="0.3">
      <c r="A45" s="118"/>
      <c r="B45" s="119"/>
      <c r="C45" s="105">
        <v>30</v>
      </c>
      <c r="D45" s="106">
        <v>75</v>
      </c>
      <c r="E45" s="38">
        <v>0</v>
      </c>
      <c r="F45" s="38">
        <v>0</v>
      </c>
      <c r="G45" s="38">
        <v>1</v>
      </c>
      <c r="H45" s="107" t="s">
        <v>31</v>
      </c>
      <c r="I45" s="107" t="s">
        <v>31</v>
      </c>
      <c r="J45" s="107" t="s">
        <v>31</v>
      </c>
      <c r="K45" s="17">
        <f t="shared" si="4"/>
        <v>74</v>
      </c>
      <c r="L45" s="114" t="s">
        <v>31</v>
      </c>
      <c r="M45" s="99">
        <f t="shared" si="5"/>
        <v>0.41642612001528734</v>
      </c>
      <c r="N45" s="81">
        <f>((E45*1*VLOOKUP(H45,$O$2:$P$5,2,FALSE))+(F45*100*VLOOKUP(I45,$O$2:$P$5,2,FALSE))+(G45*1000*VLOOKUP(J45,$O$2:$P$5,2,FALSE)))/$B$16</f>
        <v>3.3333333333333335</v>
      </c>
      <c r="O45" s="73">
        <f t="shared" si="0"/>
        <v>0.65</v>
      </c>
      <c r="P45" s="82">
        <f t="shared" si="6"/>
        <v>2.4985567200917238</v>
      </c>
      <c r="Q45" s="32">
        <f t="shared" si="7"/>
        <v>5.6391037085403502E-4</v>
      </c>
      <c r="R45" s="83">
        <f>(O45*M45*C45*VLOOKUP(L45,$O$2:$P$5,2,FALSE)/3600)+R44</f>
        <v>3.8384657696850732E-2</v>
      </c>
      <c r="S45" s="84">
        <f t="shared" si="8"/>
        <v>0.86076388888889022</v>
      </c>
      <c r="T45" s="85">
        <f t="shared" si="9"/>
        <v>3.77</v>
      </c>
      <c r="U45" s="33">
        <f>((((V44*0.0408*44.01*$C$6)-(U44*0.0408*44.01*$C$6)+(D44*O44*38000*44.01*0.0408/$B$16))*(C44/3600))+(U44*44.01*0.0408))/(44.01*0.0408)</f>
        <v>1481.8374368697812</v>
      </c>
      <c r="V45" s="86">
        <f t="shared" si="10"/>
        <v>480</v>
      </c>
    </row>
    <row r="46" spans="1:22" x14ac:dyDescent="0.3">
      <c r="A46" s="118"/>
      <c r="B46" s="119"/>
      <c r="C46" s="105">
        <v>30</v>
      </c>
      <c r="D46" s="106">
        <v>75</v>
      </c>
      <c r="E46" s="38">
        <v>0</v>
      </c>
      <c r="F46" s="38">
        <v>0</v>
      </c>
      <c r="G46" s="38">
        <v>1</v>
      </c>
      <c r="H46" s="107" t="s">
        <v>31</v>
      </c>
      <c r="I46" s="107" t="s">
        <v>31</v>
      </c>
      <c r="J46" s="107" t="s">
        <v>31</v>
      </c>
      <c r="K46" s="17">
        <f t="shared" si="4"/>
        <v>74</v>
      </c>
      <c r="L46" s="114" t="s">
        <v>31</v>
      </c>
      <c r="M46" s="99">
        <f t="shared" si="5"/>
        <v>0.42337789253921032</v>
      </c>
      <c r="N46" s="81">
        <f>((E46*1*VLOOKUP(H46,$O$2:$P$5,2,FALSE))+(F46*100*VLOOKUP(I46,$O$2:$P$5,2,FALSE))+(G46*1000*VLOOKUP(J46,$O$2:$P$5,2,FALSE)))/$B$16</f>
        <v>3.3333333333333335</v>
      </c>
      <c r="O46" s="73">
        <f t="shared" si="0"/>
        <v>0.65</v>
      </c>
      <c r="P46" s="82">
        <f t="shared" si="6"/>
        <v>2.5402673552352617</v>
      </c>
      <c r="Q46" s="32">
        <f t="shared" si="7"/>
        <v>5.7332422948018068E-4</v>
      </c>
      <c r="R46" s="83">
        <f>(O46*M46*C46*VLOOKUP(L46,$O$2:$P$5,2,FALSE)/3600)+R45</f>
        <v>4.0677954614771458E-2</v>
      </c>
      <c r="S46" s="84">
        <f t="shared" si="8"/>
        <v>0.86111111111111249</v>
      </c>
      <c r="T46" s="85">
        <f t="shared" si="9"/>
        <v>3.99</v>
      </c>
      <c r="U46" s="33">
        <f>((((V45*0.0408*44.01*$C$6)-(U45*0.0408*44.01*$C$6)+(D45*O45*38000*44.01*0.0408/$B$16))*(C45/3600))+(U45*44.01*0.0408))/(44.01*0.0408)</f>
        <v>1483.2038983596253</v>
      </c>
      <c r="V46" s="86">
        <f t="shared" si="10"/>
        <v>480</v>
      </c>
    </row>
    <row r="47" spans="1:22" x14ac:dyDescent="0.3">
      <c r="A47" s="118"/>
      <c r="B47" s="119"/>
      <c r="C47" s="105">
        <v>30</v>
      </c>
      <c r="D47" s="106">
        <v>75</v>
      </c>
      <c r="E47" s="38">
        <v>0</v>
      </c>
      <c r="F47" s="38">
        <v>0</v>
      </c>
      <c r="G47" s="38">
        <v>1</v>
      </c>
      <c r="H47" s="107" t="s">
        <v>31</v>
      </c>
      <c r="I47" s="107" t="s">
        <v>31</v>
      </c>
      <c r="J47" s="107" t="s">
        <v>31</v>
      </c>
      <c r="K47" s="17">
        <f t="shared" si="4"/>
        <v>74</v>
      </c>
      <c r="L47" s="114" t="s">
        <v>31</v>
      </c>
      <c r="M47" s="99">
        <f t="shared" si="5"/>
        <v>0.42998199798811526</v>
      </c>
      <c r="N47" s="81">
        <f>((E47*1*VLOOKUP(H47,$O$2:$P$5,2,FALSE))+(F47*100*VLOOKUP(I47,$O$2:$P$5,2,FALSE))+(G47*1000*VLOOKUP(J47,$O$2:$P$5,2,FALSE)))/$B$16</f>
        <v>3.3333333333333335</v>
      </c>
      <c r="O47" s="73">
        <f t="shared" si="0"/>
        <v>0.65</v>
      </c>
      <c r="P47" s="82">
        <f t="shared" si="6"/>
        <v>2.5798919879286917</v>
      </c>
      <c r="Q47" s="32">
        <f t="shared" si="7"/>
        <v>5.822672889422393E-4</v>
      </c>
      <c r="R47" s="83">
        <f>(O47*M47*C47*VLOOKUP(L47,$O$2:$P$5,2,FALSE)/3600)+R46</f>
        <v>4.3007023770540415E-2</v>
      </c>
      <c r="S47" s="84">
        <f t="shared" si="8"/>
        <v>0.86145833333333477</v>
      </c>
      <c r="T47" s="85">
        <f t="shared" si="9"/>
        <v>4.21</v>
      </c>
      <c r="U47" s="33">
        <f>((((V46*0.0408*44.01*$C$6)-(U46*0.0408*44.01*$C$6)+(D46*O46*38000*44.01*0.0408/$B$16))*(C46/3600))+(U46*44.01*0.0408))/(44.01*0.0408)</f>
        <v>1484.5020367749776</v>
      </c>
      <c r="V47" s="86">
        <f t="shared" si="10"/>
        <v>480</v>
      </c>
    </row>
    <row r="48" spans="1:22" x14ac:dyDescent="0.3">
      <c r="A48" s="118"/>
      <c r="B48" s="119"/>
      <c r="C48" s="105">
        <v>30</v>
      </c>
      <c r="D48" s="106">
        <v>75</v>
      </c>
      <c r="E48" s="38">
        <v>0</v>
      </c>
      <c r="F48" s="38">
        <v>0</v>
      </c>
      <c r="G48" s="38">
        <v>1</v>
      </c>
      <c r="H48" s="107" t="s">
        <v>31</v>
      </c>
      <c r="I48" s="107" t="s">
        <v>31</v>
      </c>
      <c r="J48" s="107" t="s">
        <v>31</v>
      </c>
      <c r="K48" s="17">
        <f t="shared" si="4"/>
        <v>74</v>
      </c>
      <c r="L48" s="114" t="s">
        <v>31</v>
      </c>
      <c r="M48" s="99">
        <f t="shared" si="5"/>
        <v>0.43625582363907944</v>
      </c>
      <c r="N48" s="81">
        <f>((E48*1*VLOOKUP(H48,$O$2:$P$5,2,FALSE))+(F48*100*VLOOKUP(I48,$O$2:$P$5,2,FALSE))+(G48*1000*VLOOKUP(J48,$O$2:$P$5,2,FALSE)))/$B$16</f>
        <v>3.3333333333333335</v>
      </c>
      <c r="O48" s="73">
        <f t="shared" si="0"/>
        <v>0.65</v>
      </c>
      <c r="P48" s="82">
        <f t="shared" si="6"/>
        <v>2.6175349418344767</v>
      </c>
      <c r="Q48" s="32">
        <f t="shared" si="7"/>
        <v>5.9076309451125332E-4</v>
      </c>
      <c r="R48" s="83">
        <f>(O48*M48*C48*VLOOKUP(L48,$O$2:$P$5,2,FALSE)/3600)+R47</f>
        <v>4.5370076148585431E-2</v>
      </c>
      <c r="S48" s="84">
        <f t="shared" si="8"/>
        <v>0.86180555555555705</v>
      </c>
      <c r="T48" s="85">
        <f t="shared" si="9"/>
        <v>4.4400000000000004</v>
      </c>
      <c r="U48" s="33">
        <f>((((V47*0.0408*44.01*$C$6)-(U47*0.0408*44.01*$C$6)+(D47*O47*38000*44.01*0.0408/$B$16))*(C47/3600))+(U47*44.01*0.0408))/(44.01*0.0408)</f>
        <v>1485.7352682695619</v>
      </c>
      <c r="V48" s="86">
        <f t="shared" si="10"/>
        <v>480</v>
      </c>
    </row>
    <row r="49" spans="1:22" x14ac:dyDescent="0.3">
      <c r="A49" s="118"/>
      <c r="B49" s="119"/>
      <c r="C49" s="105">
        <v>30</v>
      </c>
      <c r="D49" s="106">
        <v>75</v>
      </c>
      <c r="E49" s="38">
        <v>0</v>
      </c>
      <c r="F49" s="38">
        <v>0</v>
      </c>
      <c r="G49" s="38">
        <v>1</v>
      </c>
      <c r="H49" s="107" t="s">
        <v>31</v>
      </c>
      <c r="I49" s="107" t="s">
        <v>31</v>
      </c>
      <c r="J49" s="107" t="s">
        <v>31</v>
      </c>
      <c r="K49" s="17">
        <f t="shared" si="4"/>
        <v>74</v>
      </c>
      <c r="L49" s="114" t="s">
        <v>31</v>
      </c>
      <c r="M49" s="99">
        <f t="shared" si="5"/>
        <v>0.44221588720911564</v>
      </c>
      <c r="N49" s="81">
        <f>((E49*1*VLOOKUP(H49,$O$2:$P$5,2,FALSE))+(F49*100*VLOOKUP(I49,$O$2:$P$5,2,FALSE))+(G49*1000*VLOOKUP(J49,$O$2:$P$5,2,FALSE)))/$B$16</f>
        <v>3.3333333333333335</v>
      </c>
      <c r="O49" s="73">
        <f t="shared" si="0"/>
        <v>0.65</v>
      </c>
      <c r="P49" s="82">
        <f t="shared" si="6"/>
        <v>2.6532953232546941</v>
      </c>
      <c r="Q49" s="32">
        <f t="shared" si="7"/>
        <v>5.9883401392901085E-4</v>
      </c>
      <c r="R49" s="83">
        <f>(O49*M49*C49*VLOOKUP(L49,$O$2:$P$5,2,FALSE)/3600)+R48</f>
        <v>4.7765412204301472E-2</v>
      </c>
      <c r="S49" s="84">
        <f t="shared" si="8"/>
        <v>0.86215277777777932</v>
      </c>
      <c r="T49" s="85">
        <f t="shared" si="9"/>
        <v>4.66</v>
      </c>
      <c r="U49" s="33">
        <f>((((V48*0.0408*44.01*$C$6)-(U48*0.0408*44.01*$C$6)+(D48*O48*38000*44.01*0.0408/$B$16))*(C48/3600))+(U48*44.01*0.0408))/(44.01*0.0408)</f>
        <v>1486.9068381894174</v>
      </c>
      <c r="V49" s="86">
        <f t="shared" si="10"/>
        <v>480</v>
      </c>
    </row>
    <row r="50" spans="1:22" x14ac:dyDescent="0.3">
      <c r="A50" s="118"/>
      <c r="B50" s="119"/>
      <c r="C50" s="105">
        <v>30</v>
      </c>
      <c r="D50" s="106">
        <v>75</v>
      </c>
      <c r="E50" s="38">
        <v>0</v>
      </c>
      <c r="F50" s="38">
        <v>0</v>
      </c>
      <c r="G50" s="38">
        <v>1</v>
      </c>
      <c r="H50" s="107" t="s">
        <v>31</v>
      </c>
      <c r="I50" s="107" t="s">
        <v>31</v>
      </c>
      <c r="J50" s="107" t="s">
        <v>31</v>
      </c>
      <c r="K50" s="17">
        <f t="shared" si="4"/>
        <v>74</v>
      </c>
      <c r="L50" s="114" t="s">
        <v>31</v>
      </c>
      <c r="M50" s="99">
        <f t="shared" si="5"/>
        <v>0.44787788034298825</v>
      </c>
      <c r="N50" s="81">
        <f>((E50*1*VLOOKUP(H50,$O$2:$P$5,2,FALSE))+(F50*100*VLOOKUP(I50,$O$2:$P$5,2,FALSE))+(G50*1000*VLOOKUP(J50,$O$2:$P$5,2,FALSE)))/$B$16</f>
        <v>3.3333333333333335</v>
      </c>
      <c r="O50" s="73">
        <f t="shared" si="0"/>
        <v>0.65</v>
      </c>
      <c r="P50" s="82">
        <f t="shared" si="6"/>
        <v>2.6872672820579293</v>
      </c>
      <c r="Q50" s="32">
        <f t="shared" si="7"/>
        <v>6.0650129629779659E-4</v>
      </c>
      <c r="R50" s="83">
        <f>(O50*M50*C50*VLOOKUP(L50,$O$2:$P$5,2,FALSE)/3600)+R49</f>
        <v>5.0191417389492655E-2</v>
      </c>
      <c r="S50" s="84">
        <f t="shared" si="8"/>
        <v>0.8625000000000016</v>
      </c>
      <c r="T50" s="85">
        <f t="shared" si="9"/>
        <v>4.9000000000000004</v>
      </c>
      <c r="U50" s="33">
        <f>((((V49*0.0408*44.01*$C$6)-(U49*0.0408*44.01*$C$6)+(D49*O49*38000*44.01*0.0408/$B$16))*(C49/3600))+(U49*44.01*0.0408))/(44.01*0.0408)</f>
        <v>1488.0198296132799</v>
      </c>
      <c r="V50" s="86">
        <f t="shared" si="10"/>
        <v>480</v>
      </c>
    </row>
    <row r="51" spans="1:22" x14ac:dyDescent="0.3">
      <c r="A51" s="118"/>
      <c r="B51" s="119"/>
      <c r="C51" s="105">
        <v>30</v>
      </c>
      <c r="D51" s="106">
        <v>75</v>
      </c>
      <c r="E51" s="38">
        <v>0</v>
      </c>
      <c r="F51" s="38">
        <v>0</v>
      </c>
      <c r="G51" s="38">
        <v>1</v>
      </c>
      <c r="H51" s="107" t="s">
        <v>31</v>
      </c>
      <c r="I51" s="107" t="s">
        <v>31</v>
      </c>
      <c r="J51" s="107" t="s">
        <v>31</v>
      </c>
      <c r="K51" s="17">
        <f t="shared" si="4"/>
        <v>74</v>
      </c>
      <c r="L51" s="114" t="s">
        <v>31</v>
      </c>
      <c r="M51" s="99">
        <f t="shared" si="5"/>
        <v>0.45325670992614747</v>
      </c>
      <c r="N51" s="81">
        <f>((E51*1*VLOOKUP(H51,$O$2:$P$5,2,FALSE))+(F51*100*VLOOKUP(I51,$O$2:$P$5,2,FALSE))+(G51*1000*VLOOKUP(J51,$O$2:$P$5,2,FALSE)))/$B$16</f>
        <v>3.3333333333333335</v>
      </c>
      <c r="O51" s="73">
        <f t="shared" si="0"/>
        <v>0.65</v>
      </c>
      <c r="P51" s="82">
        <f t="shared" si="6"/>
        <v>2.7195402595568847</v>
      </c>
      <c r="Q51" s="32">
        <f t="shared" si="7"/>
        <v>6.1378512802499148E-4</v>
      </c>
      <c r="R51" s="83">
        <f>(O51*M51*C51*VLOOKUP(L51,$O$2:$P$5,2,FALSE)/3600)+R50</f>
        <v>5.2646557901592624E-2</v>
      </c>
      <c r="S51" s="84">
        <f t="shared" si="8"/>
        <v>0.86284722222222388</v>
      </c>
      <c r="T51" s="85">
        <f t="shared" si="9"/>
        <v>5.13</v>
      </c>
      <c r="U51" s="33">
        <f>((((V50*0.0408*44.01*$C$6)-(U50*0.0408*44.01*$C$6)+(D50*O50*38000*44.01*0.0408/$B$16))*(C50/3600))+(U50*44.01*0.0408))/(44.01*0.0408)</f>
        <v>1489.0771714659493</v>
      </c>
      <c r="V51" s="86">
        <f t="shared" si="10"/>
        <v>480</v>
      </c>
    </row>
    <row r="52" spans="1:22" x14ac:dyDescent="0.3">
      <c r="A52" s="118"/>
      <c r="B52" s="119"/>
      <c r="C52" s="105">
        <v>30</v>
      </c>
      <c r="D52" s="106">
        <v>75</v>
      </c>
      <c r="E52" s="38">
        <v>0</v>
      </c>
      <c r="F52" s="38">
        <v>0</v>
      </c>
      <c r="G52" s="38">
        <v>1</v>
      </c>
      <c r="H52" s="107" t="s">
        <v>31</v>
      </c>
      <c r="I52" s="107" t="s">
        <v>31</v>
      </c>
      <c r="J52" s="107" t="s">
        <v>31</v>
      </c>
      <c r="K52" s="17">
        <f t="shared" si="4"/>
        <v>74</v>
      </c>
      <c r="L52" s="114" t="s">
        <v>31</v>
      </c>
      <c r="M52" s="99">
        <f t="shared" si="5"/>
        <v>0.45836653733155103</v>
      </c>
      <c r="N52" s="81">
        <f>((E52*1*VLOOKUP(H52,$O$2:$P$5,2,FALSE))+(F52*100*VLOOKUP(I52,$O$2:$P$5,2,FALSE))+(G52*1000*VLOOKUP(J52,$O$2:$P$5,2,FALSE)))/$B$16</f>
        <v>3.3333333333333335</v>
      </c>
      <c r="O52" s="73">
        <f t="shared" si="0"/>
        <v>0.65</v>
      </c>
      <c r="P52" s="82">
        <f t="shared" si="6"/>
        <v>2.7501992239893061</v>
      </c>
      <c r="Q52" s="32">
        <f t="shared" si="7"/>
        <v>6.2070468596980865E-4</v>
      </c>
      <c r="R52" s="83">
        <f>(O52*M52*C52*VLOOKUP(L52,$O$2:$P$5,2,FALSE)/3600)+R51</f>
        <v>5.5129376645471857E-2</v>
      </c>
      <c r="S52" s="84">
        <f t="shared" si="8"/>
        <v>0.86319444444444615</v>
      </c>
      <c r="T52" s="85">
        <f t="shared" si="9"/>
        <v>5.36</v>
      </c>
      <c r="U52" s="33">
        <f>((((V51*0.0408*44.01*$C$6)-(U51*0.0408*44.01*$C$6)+(D51*O51*38000*44.01*0.0408/$B$16))*(C51/3600))+(U51*44.01*0.0408))/(44.01*0.0408)</f>
        <v>1490.081646225985</v>
      </c>
      <c r="V52" s="86">
        <f t="shared" si="10"/>
        <v>480</v>
      </c>
    </row>
    <row r="53" spans="1:22" x14ac:dyDescent="0.3">
      <c r="A53" s="118"/>
      <c r="B53" s="119"/>
      <c r="C53" s="105">
        <v>30</v>
      </c>
      <c r="D53" s="106">
        <v>75</v>
      </c>
      <c r="E53" s="38">
        <v>0</v>
      </c>
      <c r="F53" s="38">
        <v>0</v>
      </c>
      <c r="G53" s="38">
        <v>1</v>
      </c>
      <c r="H53" s="107" t="s">
        <v>31</v>
      </c>
      <c r="I53" s="107" t="s">
        <v>31</v>
      </c>
      <c r="J53" s="107" t="s">
        <v>31</v>
      </c>
      <c r="K53" s="17">
        <f t="shared" si="4"/>
        <v>74</v>
      </c>
      <c r="L53" s="114" t="s">
        <v>31</v>
      </c>
      <c r="M53" s="99">
        <f t="shared" si="5"/>
        <v>0.46322081570370149</v>
      </c>
      <c r="N53" s="81">
        <f>((E53*1*VLOOKUP(H53,$O$2:$P$5,2,FALSE))+(F53*100*VLOOKUP(I53,$O$2:$P$5,2,FALSE))+(G53*1000*VLOOKUP(J53,$O$2:$P$5,2,FALSE)))/$B$16</f>
        <v>3.3333333333333335</v>
      </c>
      <c r="O53" s="73">
        <f t="shared" si="0"/>
        <v>0.65</v>
      </c>
      <c r="P53" s="82">
        <f t="shared" si="6"/>
        <v>2.7793248942222091</v>
      </c>
      <c r="Q53" s="32">
        <f t="shared" si="7"/>
        <v>6.2727818793209577E-4</v>
      </c>
      <c r="R53" s="83">
        <f>(O53*M53*C53*VLOOKUP(L53,$O$2:$P$5,2,FALSE)/3600)+R52</f>
        <v>5.7638489397200239E-2</v>
      </c>
      <c r="S53" s="84">
        <f t="shared" si="8"/>
        <v>0.86354166666666843</v>
      </c>
      <c r="T53" s="85">
        <f t="shared" si="9"/>
        <v>5.6</v>
      </c>
      <c r="U53" s="33">
        <f>((((V52*0.0408*44.01*$C$6)-(U52*0.0408*44.01*$C$6)+(D52*O52*38000*44.01*0.0408/$B$16))*(C52/3600))+(U52*44.01*0.0408))/(44.01*0.0408)</f>
        <v>1491.035897248019</v>
      </c>
      <c r="V53" s="86">
        <f t="shared" si="10"/>
        <v>480</v>
      </c>
    </row>
    <row r="54" spans="1:22" x14ac:dyDescent="0.3">
      <c r="A54" s="118"/>
      <c r="B54" s="119"/>
      <c r="C54" s="105">
        <v>30</v>
      </c>
      <c r="D54" s="106">
        <v>75</v>
      </c>
      <c r="E54" s="38">
        <v>0</v>
      </c>
      <c r="F54" s="38">
        <v>0</v>
      </c>
      <c r="G54" s="38">
        <v>1</v>
      </c>
      <c r="H54" s="107" t="s">
        <v>31</v>
      </c>
      <c r="I54" s="107" t="s">
        <v>31</v>
      </c>
      <c r="J54" s="107" t="s">
        <v>31</v>
      </c>
      <c r="K54" s="17">
        <f t="shared" si="4"/>
        <v>74</v>
      </c>
      <c r="L54" s="114" t="s">
        <v>31</v>
      </c>
      <c r="M54" s="99">
        <f t="shared" si="5"/>
        <v>0.46783232537806141</v>
      </c>
      <c r="N54" s="81">
        <f>((E54*1*VLOOKUP(H54,$O$2:$P$5,2,FALSE))+(F54*100*VLOOKUP(I54,$O$2:$P$5,2,FALSE))+(G54*1000*VLOOKUP(J54,$O$2:$P$5,2,FALSE)))/$B$16</f>
        <v>3.3333333333333335</v>
      </c>
      <c r="O54" s="73">
        <f t="shared" si="0"/>
        <v>0.65</v>
      </c>
      <c r="P54" s="82">
        <f t="shared" si="6"/>
        <v>2.8069939522683685</v>
      </c>
      <c r="Q54" s="32">
        <f t="shared" si="7"/>
        <v>6.3352294061612478E-4</v>
      </c>
      <c r="R54" s="83">
        <f>(O54*M54*C54*VLOOKUP(L54,$O$2:$P$5,2,FALSE)/3600)+R53</f>
        <v>6.0172581159664736E-2</v>
      </c>
      <c r="S54" s="84">
        <f t="shared" si="8"/>
        <v>0.8638888888888907</v>
      </c>
      <c r="T54" s="85">
        <f t="shared" si="9"/>
        <v>5.84</v>
      </c>
      <c r="U54" s="33">
        <f>((((V53*0.0408*44.01*$C$6)-(U53*0.0408*44.01*$C$6)+(D53*O53*38000*44.01*0.0408/$B$16))*(C53/3600))+(U53*44.01*0.0408))/(44.01*0.0408)</f>
        <v>1491.9424357189514</v>
      </c>
      <c r="V54" s="86">
        <f t="shared" si="10"/>
        <v>480</v>
      </c>
    </row>
    <row r="55" spans="1:22" x14ac:dyDescent="0.3">
      <c r="A55" s="118"/>
      <c r="B55" s="119"/>
      <c r="C55" s="105">
        <v>30</v>
      </c>
      <c r="D55" s="106">
        <v>75</v>
      </c>
      <c r="E55" s="38">
        <v>0</v>
      </c>
      <c r="F55" s="38">
        <v>0</v>
      </c>
      <c r="G55" s="38">
        <v>1</v>
      </c>
      <c r="H55" s="107" t="s">
        <v>31</v>
      </c>
      <c r="I55" s="107" t="s">
        <v>31</v>
      </c>
      <c r="J55" s="107" t="s">
        <v>31</v>
      </c>
      <c r="K55" s="17">
        <f t="shared" si="4"/>
        <v>74</v>
      </c>
      <c r="L55" s="114" t="s">
        <v>31</v>
      </c>
      <c r="M55" s="99">
        <f t="shared" si="5"/>
        <v>0.47221320752909762</v>
      </c>
      <c r="N55" s="81">
        <f>((E55*1*VLOOKUP(H55,$O$2:$P$5,2,FALSE))+(F55*100*VLOOKUP(I55,$O$2:$P$5,2,FALSE))+(G55*1000*VLOOKUP(J55,$O$2:$P$5,2,FALSE)))/$B$16</f>
        <v>3.3333333333333335</v>
      </c>
      <c r="O55" s="73">
        <f t="shared" si="0"/>
        <v>0.65</v>
      </c>
      <c r="P55" s="82">
        <f t="shared" si="6"/>
        <v>2.8332792451745856</v>
      </c>
      <c r="Q55" s="32">
        <f t="shared" si="7"/>
        <v>6.3945538519565308E-4</v>
      </c>
      <c r="R55" s="83">
        <f>(O55*M55*C55*VLOOKUP(L55,$O$2:$P$5,2,FALSE)/3600)+R54</f>
        <v>6.2730402700447344E-2</v>
      </c>
      <c r="S55" s="84">
        <f t="shared" si="8"/>
        <v>0.86423611111111298</v>
      </c>
      <c r="T55" s="85">
        <f t="shared" si="9"/>
        <v>6.08</v>
      </c>
      <c r="U55" s="33">
        <f>((((V54*0.0408*44.01*$C$6)-(U54*0.0408*44.01*$C$6)+(D54*O54*38000*44.01*0.0408/$B$16))*(C54/3600))+(U54*44.01*0.0408))/(44.01*0.0408)</f>
        <v>1492.8036472663371</v>
      </c>
      <c r="V55" s="86">
        <f t="shared" si="10"/>
        <v>480</v>
      </c>
    </row>
    <row r="56" spans="1:22" x14ac:dyDescent="0.3">
      <c r="A56" s="118"/>
      <c r="B56" s="119"/>
      <c r="C56" s="105">
        <v>30</v>
      </c>
      <c r="D56" s="106">
        <v>75</v>
      </c>
      <c r="E56" s="38">
        <v>0</v>
      </c>
      <c r="F56" s="38">
        <v>0</v>
      </c>
      <c r="G56" s="38">
        <v>1</v>
      </c>
      <c r="H56" s="107" t="s">
        <v>31</v>
      </c>
      <c r="I56" s="107" t="s">
        <v>31</v>
      </c>
      <c r="J56" s="107" t="s">
        <v>31</v>
      </c>
      <c r="K56" s="17">
        <f t="shared" si="4"/>
        <v>74</v>
      </c>
      <c r="L56" s="114" t="s">
        <v>31</v>
      </c>
      <c r="M56" s="99">
        <f t="shared" si="5"/>
        <v>0.4763749961355439</v>
      </c>
      <c r="N56" s="81">
        <f>((E56*1*VLOOKUP(H56,$O$2:$P$5,2,FALSE))+(F56*100*VLOOKUP(I56,$O$2:$P$5,2,FALSE))+(G56*1000*VLOOKUP(J56,$O$2:$P$5,2,FALSE)))/$B$16</f>
        <v>3.3333333333333335</v>
      </c>
      <c r="O56" s="73">
        <f t="shared" si="0"/>
        <v>0.65</v>
      </c>
      <c r="P56" s="82">
        <f t="shared" si="6"/>
        <v>2.8582499768132634</v>
      </c>
      <c r="Q56" s="32">
        <f t="shared" si="7"/>
        <v>6.450911406002157E-4</v>
      </c>
      <c r="R56" s="83">
        <f>(O56*M56*C56*VLOOKUP(L56,$O$2:$P$5,2,FALSE)/3600)+R55</f>
        <v>6.5310767262848207E-2</v>
      </c>
      <c r="S56" s="84">
        <f t="shared" si="8"/>
        <v>0.86458333333333526</v>
      </c>
      <c r="T56" s="85">
        <f t="shared" si="9"/>
        <v>6.32</v>
      </c>
      <c r="U56" s="33">
        <f>((((V55*0.0408*44.01*$C$6)-(U55*0.0408*44.01*$C$6)+(D55*O55*38000*44.01*0.0408/$B$16))*(C55/3600))+(U55*44.01*0.0408))/(44.01*0.0408)</f>
        <v>1493.6217982363535</v>
      </c>
      <c r="V56" s="86">
        <f t="shared" si="10"/>
        <v>480</v>
      </c>
    </row>
    <row r="57" spans="1:22" x14ac:dyDescent="0.3">
      <c r="A57" s="118"/>
      <c r="B57" s="119"/>
      <c r="C57" s="105">
        <v>30</v>
      </c>
      <c r="D57" s="106">
        <v>75</v>
      </c>
      <c r="E57" s="38">
        <v>0</v>
      </c>
      <c r="F57" s="38">
        <v>0</v>
      </c>
      <c r="G57" s="38">
        <v>1</v>
      </c>
      <c r="H57" s="107" t="s">
        <v>31</v>
      </c>
      <c r="I57" s="107" t="s">
        <v>31</v>
      </c>
      <c r="J57" s="107" t="s">
        <v>31</v>
      </c>
      <c r="K57" s="17">
        <f t="shared" si="4"/>
        <v>74</v>
      </c>
      <c r="L57" s="114" t="s">
        <v>31</v>
      </c>
      <c r="M57" s="99">
        <f t="shared" si="5"/>
        <v>0.48032864834703948</v>
      </c>
      <c r="N57" s="81">
        <f>((E57*1*VLOOKUP(H57,$O$2:$P$5,2,FALSE))+(F57*100*VLOOKUP(I57,$O$2:$P$5,2,FALSE))+(G57*1000*VLOOKUP(J57,$O$2:$P$5,2,FALSE)))/$B$16</f>
        <v>3.3333333333333335</v>
      </c>
      <c r="O57" s="73">
        <f t="shared" si="0"/>
        <v>0.65</v>
      </c>
      <c r="P57" s="82">
        <f t="shared" si="6"/>
        <v>2.8819718900822369</v>
      </c>
      <c r="Q57" s="32">
        <f t="shared" si="7"/>
        <v>6.5044504463661606E-4</v>
      </c>
      <c r="R57" s="83">
        <f>(O57*M57*C57*VLOOKUP(L57,$O$2:$P$5,2,FALSE)/3600)+R56</f>
        <v>6.7912547441394674E-2</v>
      </c>
      <c r="S57" s="84">
        <f t="shared" si="8"/>
        <v>0.86493055555555753</v>
      </c>
      <c r="T57" s="85">
        <f t="shared" si="9"/>
        <v>6.57</v>
      </c>
      <c r="U57" s="33">
        <f>((((V56*0.0408*44.01*$C$6)-(U56*0.0408*44.01*$C$6)+(D56*O56*38000*44.01*0.0408/$B$16))*(C56/3600))+(U56*44.01*0.0408))/(44.01*0.0408)</f>
        <v>1494.3990416578692</v>
      </c>
      <c r="V57" s="86">
        <f t="shared" si="10"/>
        <v>480</v>
      </c>
    </row>
    <row r="58" spans="1:22" x14ac:dyDescent="0.3">
      <c r="A58" s="118"/>
      <c r="B58" s="119"/>
      <c r="C58" s="105">
        <v>30</v>
      </c>
      <c r="D58" s="106">
        <v>75</v>
      </c>
      <c r="E58" s="38">
        <v>0</v>
      </c>
      <c r="F58" s="38">
        <v>0</v>
      </c>
      <c r="G58" s="38">
        <v>1</v>
      </c>
      <c r="H58" s="107" t="s">
        <v>31</v>
      </c>
      <c r="I58" s="107" t="s">
        <v>31</v>
      </c>
      <c r="J58" s="107" t="s">
        <v>31</v>
      </c>
      <c r="K58" s="17">
        <f t="shared" si="4"/>
        <v>74</v>
      </c>
      <c r="L58" s="114" t="s">
        <v>31</v>
      </c>
      <c r="M58" s="99">
        <f t="shared" si="5"/>
        <v>0.48408457333209332</v>
      </c>
      <c r="N58" s="81">
        <f>((E58*1*VLOOKUP(H58,$O$2:$P$5,2,FALSE))+(F58*100*VLOOKUP(I58,$O$2:$P$5,2,FALSE))+(G58*1000*VLOOKUP(J58,$O$2:$P$5,2,FALSE)))/$B$16</f>
        <v>3.3333333333333335</v>
      </c>
      <c r="O58" s="73">
        <f t="shared" si="0"/>
        <v>0.65</v>
      </c>
      <c r="P58" s="82">
        <f t="shared" si="6"/>
        <v>2.9045074399925599</v>
      </c>
      <c r="Q58" s="32">
        <f t="shared" si="7"/>
        <v>6.5553119305387648E-4</v>
      </c>
      <c r="R58" s="83">
        <f>(O58*M58*C58*VLOOKUP(L58,$O$2:$P$5,2,FALSE)/3600)+R57</f>
        <v>7.0534672213610178E-2</v>
      </c>
      <c r="S58" s="84">
        <f t="shared" si="8"/>
        <v>0.86527777777777981</v>
      </c>
      <c r="T58" s="85">
        <f t="shared" si="9"/>
        <v>6.81</v>
      </c>
      <c r="U58" s="33">
        <f>((((V57*0.0408*44.01*$C$6)-(U57*0.0408*44.01*$C$6)+(D57*O57*38000*44.01*0.0408/$B$16))*(C57/3600))+(U57*44.01*0.0408))/(44.01*0.0408)</f>
        <v>1495.1374229083092</v>
      </c>
      <c r="V58" s="86">
        <f t="shared" si="10"/>
        <v>480</v>
      </c>
    </row>
    <row r="59" spans="1:22" x14ac:dyDescent="0.3">
      <c r="A59" s="118"/>
      <c r="B59" s="119"/>
      <c r="C59" s="105">
        <v>30</v>
      </c>
      <c r="D59" s="106">
        <v>75</v>
      </c>
      <c r="E59" s="38">
        <v>0</v>
      </c>
      <c r="F59" s="38">
        <v>0</v>
      </c>
      <c r="G59" s="38">
        <v>1</v>
      </c>
      <c r="H59" s="107" t="s">
        <v>31</v>
      </c>
      <c r="I59" s="107" t="s">
        <v>31</v>
      </c>
      <c r="J59" s="107" t="s">
        <v>31</v>
      </c>
      <c r="K59" s="17">
        <f t="shared" si="4"/>
        <v>74</v>
      </c>
      <c r="L59" s="114" t="s">
        <v>31</v>
      </c>
      <c r="M59" s="99">
        <f t="shared" si="5"/>
        <v>0.48765265968332433</v>
      </c>
      <c r="N59" s="81">
        <f>((E59*1*VLOOKUP(H59,$O$2:$P$5,2,FALSE))+(F59*100*VLOOKUP(I59,$O$2:$P$5,2,FALSE))+(G59*1000*VLOOKUP(J59,$O$2:$P$5,2,FALSE)))/$B$16</f>
        <v>3.3333333333333335</v>
      </c>
      <c r="O59" s="73">
        <f t="shared" si="0"/>
        <v>0.65</v>
      </c>
      <c r="P59" s="82">
        <f t="shared" si="6"/>
        <v>2.9259159580999459</v>
      </c>
      <c r="Q59" s="32">
        <f t="shared" si="7"/>
        <v>6.6036297665450169E-4</v>
      </c>
      <c r="R59" s="83">
        <f>(O59*M59*C59*VLOOKUP(L59,$O$2:$P$5,2,FALSE)/3600)+R58</f>
        <v>7.3176124120228184E-2</v>
      </c>
      <c r="S59" s="84">
        <f t="shared" si="8"/>
        <v>0.86562500000000209</v>
      </c>
      <c r="T59" s="85">
        <f t="shared" si="9"/>
        <v>7.06</v>
      </c>
      <c r="U59" s="33">
        <f>((((V58*0.0408*44.01*$C$6)-(U58*0.0408*44.01*$C$6)+(D58*O58*38000*44.01*0.0408/$B$16))*(C58/3600))+(U58*44.01*0.0408))/(44.01*0.0408)</f>
        <v>1495.8388850962272</v>
      </c>
      <c r="V59" s="86">
        <f t="shared" si="10"/>
        <v>480</v>
      </c>
    </row>
    <row r="60" spans="1:22" x14ac:dyDescent="0.3">
      <c r="A60" s="118"/>
      <c r="B60" s="119"/>
      <c r="C60" s="105">
        <v>30</v>
      </c>
      <c r="D60" s="106">
        <v>75</v>
      </c>
      <c r="E60" s="38">
        <v>0</v>
      </c>
      <c r="F60" s="38">
        <v>0</v>
      </c>
      <c r="G60" s="38">
        <v>1</v>
      </c>
      <c r="H60" s="107" t="s">
        <v>31</v>
      </c>
      <c r="I60" s="107" t="s">
        <v>31</v>
      </c>
      <c r="J60" s="107" t="s">
        <v>31</v>
      </c>
      <c r="K60" s="17">
        <f t="shared" si="4"/>
        <v>74</v>
      </c>
      <c r="L60" s="114" t="s">
        <v>31</v>
      </c>
      <c r="M60" s="99">
        <f t="shared" si="5"/>
        <v>0.49104230145213046</v>
      </c>
      <c r="N60" s="81">
        <f>((E60*1*VLOOKUP(H60,$O$2:$P$5,2,FALSE))+(F60*100*VLOOKUP(I60,$O$2:$P$5,2,FALSE))+(G60*1000*VLOOKUP(J60,$O$2:$P$5,2,FALSE)))/$B$16</f>
        <v>3.3333333333333335</v>
      </c>
      <c r="O60" s="73">
        <f t="shared" si="0"/>
        <v>0.65</v>
      </c>
      <c r="P60" s="82">
        <f t="shared" si="6"/>
        <v>2.9462538087127825</v>
      </c>
      <c r="Q60" s="32">
        <f t="shared" si="7"/>
        <v>6.6495311654976E-4</v>
      </c>
      <c r="R60" s="83">
        <f>(O60*M60*C60*VLOOKUP(L60,$O$2:$P$5,2,FALSE)/3600)+R59</f>
        <v>7.5835936586427219E-2</v>
      </c>
      <c r="S60" s="84">
        <f t="shared" si="8"/>
        <v>0.86597222222222436</v>
      </c>
      <c r="T60" s="85">
        <f t="shared" si="9"/>
        <v>7.3</v>
      </c>
      <c r="U60" s="33">
        <f>((((V59*0.0408*44.01*$C$6)-(U59*0.0408*44.01*$C$6)+(D59*O59*38000*44.01*0.0408/$B$16))*(C59/3600))+(U59*44.01*0.0408))/(44.01*0.0408)</f>
        <v>1496.5052741747488</v>
      </c>
      <c r="V60" s="86">
        <f t="shared" si="10"/>
        <v>480</v>
      </c>
    </row>
    <row r="61" spans="1:22" x14ac:dyDescent="0.3">
      <c r="A61" s="118"/>
      <c r="B61" s="119"/>
      <c r="C61" s="105">
        <v>30</v>
      </c>
      <c r="D61" s="106">
        <v>75</v>
      </c>
      <c r="E61" s="38">
        <v>0</v>
      </c>
      <c r="F61" s="38">
        <v>0</v>
      </c>
      <c r="G61" s="38">
        <v>1</v>
      </c>
      <c r="H61" s="107" t="s">
        <v>31</v>
      </c>
      <c r="I61" s="107" t="s">
        <v>31</v>
      </c>
      <c r="J61" s="107" t="s">
        <v>31</v>
      </c>
      <c r="K61" s="17">
        <f t="shared" si="4"/>
        <v>74</v>
      </c>
      <c r="L61" s="114" t="s">
        <v>31</v>
      </c>
      <c r="M61" s="99">
        <f t="shared" si="5"/>
        <v>0.49426242288133049</v>
      </c>
      <c r="N61" s="81">
        <f>((E61*1*VLOOKUP(H61,$O$2:$P$5,2,FALSE))+(F61*100*VLOOKUP(I61,$O$2:$P$5,2,FALSE))+(G61*1000*VLOOKUP(J61,$O$2:$P$5,2,FALSE)))/$B$16</f>
        <v>3.3333333333333335</v>
      </c>
      <c r="O61" s="73">
        <f t="shared" si="0"/>
        <v>0.65</v>
      </c>
      <c r="P61" s="82">
        <f t="shared" si="6"/>
        <v>2.9655745372879831</v>
      </c>
      <c r="Q61" s="32">
        <f t="shared" si="7"/>
        <v>6.6931369765180172E-4</v>
      </c>
      <c r="R61" s="83">
        <f>(O61*M61*C61*VLOOKUP(L61,$O$2:$P$5,2,FALSE)/3600)+R60</f>
        <v>7.8513191377034428E-2</v>
      </c>
      <c r="S61" s="84">
        <f t="shared" si="8"/>
        <v>0.86631944444444664</v>
      </c>
      <c r="T61" s="85">
        <f t="shared" si="9"/>
        <v>7.55</v>
      </c>
      <c r="U61" s="33">
        <f>((((V60*0.0408*44.01*$C$6)-(U60*0.0408*44.01*$C$6)+(D60*O60*38000*44.01*0.0408/$B$16))*(C60/3600))+(U60*44.01*0.0408))/(44.01*0.0408)</f>
        <v>1497.1383437993445</v>
      </c>
      <c r="V61" s="86">
        <f t="shared" si="10"/>
        <v>480</v>
      </c>
    </row>
    <row r="62" spans="1:22" x14ac:dyDescent="0.3">
      <c r="A62" s="118"/>
      <c r="B62" s="119"/>
      <c r="C62" s="105">
        <v>30</v>
      </c>
      <c r="D62" s="106">
        <v>75</v>
      </c>
      <c r="E62" s="38">
        <v>0</v>
      </c>
      <c r="F62" s="38">
        <v>0</v>
      </c>
      <c r="G62" s="38">
        <v>1</v>
      </c>
      <c r="H62" s="107" t="s">
        <v>31</v>
      </c>
      <c r="I62" s="107" t="s">
        <v>31</v>
      </c>
      <c r="J62" s="107" t="s">
        <v>31</v>
      </c>
      <c r="K62" s="17">
        <f t="shared" si="4"/>
        <v>74</v>
      </c>
      <c r="L62" s="114" t="s">
        <v>31</v>
      </c>
      <c r="M62" s="99">
        <f t="shared" si="5"/>
        <v>0.49732150190089464</v>
      </c>
      <c r="N62" s="81">
        <f>((E62*1*VLOOKUP(H62,$O$2:$P$5,2,FALSE))+(F62*100*VLOOKUP(I62,$O$2:$P$5,2,FALSE))+(G62*1000*VLOOKUP(J62,$O$2:$P$5,2,FALSE)))/$B$16</f>
        <v>3.3333333333333335</v>
      </c>
      <c r="O62" s="73">
        <f t="shared" si="0"/>
        <v>0.65</v>
      </c>
      <c r="P62" s="82">
        <f t="shared" si="6"/>
        <v>2.983929011405368</v>
      </c>
      <c r="Q62" s="32">
        <f t="shared" si="7"/>
        <v>6.7345620049079488E-4</v>
      </c>
      <c r="R62" s="83">
        <f>(O62*M62*C62*VLOOKUP(L62,$O$2:$P$5,2,FALSE)/3600)+R61</f>
        <v>8.1207016178997601E-2</v>
      </c>
      <c r="S62" s="84">
        <f t="shared" si="8"/>
        <v>0.86666666666666892</v>
      </c>
      <c r="T62" s="85">
        <f t="shared" si="9"/>
        <v>7.8</v>
      </c>
      <c r="U62" s="33">
        <f>((((V61*0.0408*44.01*$C$6)-(U61*0.0408*44.01*$C$6)+(D61*O61*38000*44.01*0.0408/$B$16))*(C61/3600))+(U61*44.01*0.0408))/(44.01*0.0408)</f>
        <v>1497.7397599427106</v>
      </c>
      <c r="V62" s="86">
        <f t="shared" si="10"/>
        <v>480</v>
      </c>
    </row>
    <row r="63" spans="1:22" x14ac:dyDescent="0.3">
      <c r="A63" s="118"/>
      <c r="B63" s="119"/>
      <c r="C63" s="105">
        <v>30</v>
      </c>
      <c r="D63" s="106">
        <v>75</v>
      </c>
      <c r="E63" s="38">
        <v>0</v>
      </c>
      <c r="F63" s="38">
        <v>0</v>
      </c>
      <c r="G63" s="38">
        <v>1</v>
      </c>
      <c r="H63" s="107" t="s">
        <v>31</v>
      </c>
      <c r="I63" s="107" t="s">
        <v>31</v>
      </c>
      <c r="J63" s="107" t="s">
        <v>31</v>
      </c>
      <c r="K63" s="17">
        <f t="shared" si="4"/>
        <v>74</v>
      </c>
      <c r="L63" s="114" t="s">
        <v>31</v>
      </c>
      <c r="M63" s="99">
        <f t="shared" si="5"/>
        <v>0.50022759244862358</v>
      </c>
      <c r="N63" s="81">
        <f>((E63*1*VLOOKUP(H63,$O$2:$P$5,2,FALSE))+(F63*100*VLOOKUP(I63,$O$2:$P$5,2,FALSE))+(G63*1000*VLOOKUP(J63,$O$2:$P$5,2,FALSE)))/$B$16</f>
        <v>3.3333333333333335</v>
      </c>
      <c r="O63" s="73">
        <f t="shared" si="0"/>
        <v>0.65</v>
      </c>
      <c r="P63" s="82">
        <f t="shared" si="6"/>
        <v>3.0013655546917413</v>
      </c>
      <c r="Q63" s="32">
        <f t="shared" si="7"/>
        <v>6.7739153144084441E-4</v>
      </c>
      <c r="R63" s="83">
        <f>(O63*M63*C63*VLOOKUP(L63,$O$2:$P$5,2,FALSE)/3600)+R62</f>
        <v>8.3916582304760984E-2</v>
      </c>
      <c r="S63" s="84">
        <f t="shared" si="8"/>
        <v>0.86701388888889119</v>
      </c>
      <c r="T63" s="85">
        <f t="shared" si="9"/>
        <v>8.0500000000000007</v>
      </c>
      <c r="U63" s="33">
        <f>((((V62*0.0408*44.01*$C$6)-(U62*0.0408*44.01*$C$6)+(D62*O62*38000*44.01*0.0408/$B$16))*(C62/3600))+(U62*44.01*0.0408))/(44.01*0.0408)</f>
        <v>1498.3111052789084</v>
      </c>
      <c r="V63" s="86">
        <f t="shared" si="10"/>
        <v>480</v>
      </c>
    </row>
    <row r="64" spans="1:22" x14ac:dyDescent="0.3">
      <c r="A64" s="118"/>
      <c r="B64" s="119"/>
      <c r="C64" s="105">
        <v>30</v>
      </c>
      <c r="D64" s="106">
        <v>75</v>
      </c>
      <c r="E64" s="38">
        <v>0</v>
      </c>
      <c r="F64" s="38">
        <v>0</v>
      </c>
      <c r="G64" s="38">
        <v>1</v>
      </c>
      <c r="H64" s="107" t="s">
        <v>31</v>
      </c>
      <c r="I64" s="107" t="s">
        <v>31</v>
      </c>
      <c r="J64" s="107" t="s">
        <v>31</v>
      </c>
      <c r="K64" s="17">
        <f t="shared" si="4"/>
        <v>74</v>
      </c>
      <c r="L64" s="114" t="s">
        <v>31</v>
      </c>
      <c r="M64" s="99">
        <f t="shared" si="5"/>
        <v>0.50298834567454154</v>
      </c>
      <c r="N64" s="81">
        <f>((E64*1*VLOOKUP(H64,$O$2:$P$5,2,FALSE))+(F64*100*VLOOKUP(I64,$O$2:$P$5,2,FALSE))+(G64*1000*VLOOKUP(J64,$O$2:$P$5,2,FALSE)))/$B$16</f>
        <v>3.3333333333333335</v>
      </c>
      <c r="O64" s="73">
        <f t="shared" si="0"/>
        <v>0.65</v>
      </c>
      <c r="P64" s="82">
        <f t="shared" si="6"/>
        <v>3.017930074047249</v>
      </c>
      <c r="Q64" s="32">
        <f t="shared" si="7"/>
        <v>6.8113005143427508E-4</v>
      </c>
      <c r="R64" s="83">
        <f>(O64*M64*C64*VLOOKUP(L64,$O$2:$P$5,2,FALSE)/3600)+R63</f>
        <v>8.6641102510498086E-2</v>
      </c>
      <c r="S64" s="84">
        <f t="shared" si="8"/>
        <v>0.86736111111111347</v>
      </c>
      <c r="T64" s="85">
        <f t="shared" si="9"/>
        <v>8.3000000000000007</v>
      </c>
      <c r="U64" s="33">
        <f>((((V63*0.0408*44.01*$C$6)-(U63*0.0408*44.01*$C$6)+(D63*O63*38000*44.01*0.0408/$B$16))*(C63/3600))+(U63*44.01*0.0408))/(44.01*0.0408)</f>
        <v>1498.8538833482962</v>
      </c>
      <c r="V64" s="86">
        <f t="shared" si="10"/>
        <v>480</v>
      </c>
    </row>
    <row r="65" spans="1:22" x14ac:dyDescent="0.3">
      <c r="A65" s="118"/>
      <c r="B65" s="119"/>
      <c r="C65" s="105">
        <v>30</v>
      </c>
      <c r="D65" s="106">
        <v>75</v>
      </c>
      <c r="E65" s="38">
        <v>0</v>
      </c>
      <c r="F65" s="38">
        <v>0</v>
      </c>
      <c r="G65" s="38">
        <v>1</v>
      </c>
      <c r="H65" s="107" t="s">
        <v>31</v>
      </c>
      <c r="I65" s="107" t="s">
        <v>31</v>
      </c>
      <c r="J65" s="107" t="s">
        <v>31</v>
      </c>
      <c r="K65" s="17">
        <f t="shared" si="4"/>
        <v>74</v>
      </c>
      <c r="L65" s="114" t="s">
        <v>31</v>
      </c>
      <c r="M65" s="99">
        <f t="shared" si="5"/>
        <v>0.50561103008483033</v>
      </c>
      <c r="N65" s="81">
        <f>((E65*1*VLOOKUP(H65,$O$2:$P$5,2,FALSE))+(F65*100*VLOOKUP(I65,$O$2:$P$5,2,FALSE))+(G65*1000*VLOOKUP(J65,$O$2:$P$5,2,FALSE)))/$B$16</f>
        <v>3.3333333333333335</v>
      </c>
      <c r="O65" s="73">
        <f t="shared" si="0"/>
        <v>0.65</v>
      </c>
      <c r="P65" s="82">
        <f t="shared" si="6"/>
        <v>3.0336661805089822</v>
      </c>
      <c r="Q65" s="32">
        <f t="shared" si="7"/>
        <v>6.8468160323987453E-4</v>
      </c>
      <c r="R65" s="83">
        <f>(O65*M65*C65*VLOOKUP(L65,$O$2:$P$5,2,FALSE)/3600)+R64</f>
        <v>8.9379828923457583E-2</v>
      </c>
      <c r="S65" s="84">
        <f t="shared" si="8"/>
        <v>0.86770833333333575</v>
      </c>
      <c r="T65" s="85">
        <f t="shared" si="9"/>
        <v>8.5500000000000007</v>
      </c>
      <c r="U65" s="33">
        <f>((((V64*0.0408*44.01*$C$6)-(U64*0.0408*44.01*$C$6)+(D64*O64*38000*44.01*0.0408/$B$16))*(C64/3600))+(U64*44.01*0.0408))/(44.01*0.0408)</f>
        <v>1499.3695225142149</v>
      </c>
      <c r="V65" s="86">
        <f t="shared" si="10"/>
        <v>480</v>
      </c>
    </row>
    <row r="66" spans="1:22" x14ac:dyDescent="0.3">
      <c r="A66" s="118"/>
      <c r="B66" s="119"/>
      <c r="C66" s="105">
        <v>30</v>
      </c>
      <c r="D66" s="106">
        <v>75</v>
      </c>
      <c r="E66" s="38">
        <v>0</v>
      </c>
      <c r="F66" s="38">
        <v>0</v>
      </c>
      <c r="G66" s="38">
        <v>1</v>
      </c>
      <c r="H66" s="107" t="s">
        <v>31</v>
      </c>
      <c r="I66" s="107" t="s">
        <v>31</v>
      </c>
      <c r="J66" s="107" t="s">
        <v>31</v>
      </c>
      <c r="K66" s="17">
        <f t="shared" si="4"/>
        <v>74</v>
      </c>
      <c r="L66" s="114" t="s">
        <v>31</v>
      </c>
      <c r="M66" s="99">
        <f t="shared" si="5"/>
        <v>0.50810255067833954</v>
      </c>
      <c r="N66" s="81">
        <f>((E66*1*VLOOKUP(H66,$O$2:$P$5,2,FALSE))+(F66*100*VLOOKUP(I66,$O$2:$P$5,2,FALSE))+(G66*1000*VLOOKUP(J66,$O$2:$P$5,2,FALSE)))/$B$16</f>
        <v>3.3333333333333335</v>
      </c>
      <c r="O66" s="73">
        <f t="shared" si="0"/>
        <v>0.65</v>
      </c>
      <c r="P66" s="82">
        <f t="shared" si="6"/>
        <v>3.0486153040700374</v>
      </c>
      <c r="Q66" s="32">
        <f t="shared" si="7"/>
        <v>6.8805553737691816E-4</v>
      </c>
      <c r="R66" s="83">
        <f>(O66*M66*C66*VLOOKUP(L66,$O$2:$P$5,2,FALSE)/3600)+R65</f>
        <v>9.2132051072965251E-2</v>
      </c>
      <c r="S66" s="84">
        <f t="shared" si="8"/>
        <v>0.86805555555555802</v>
      </c>
      <c r="T66" s="85">
        <f t="shared" si="9"/>
        <v>8.8000000000000007</v>
      </c>
      <c r="U66" s="33">
        <f>((((V65*0.0408*44.01*$C$6)-(U65*0.0408*44.01*$C$6)+(D65*O65*38000*44.01*0.0408/$B$16))*(C65/3600))+(U65*44.01*0.0408))/(44.01*0.0408)</f>
        <v>1499.8593797218373</v>
      </c>
      <c r="V66" s="86">
        <f t="shared" si="10"/>
        <v>480</v>
      </c>
    </row>
    <row r="67" spans="1:22" x14ac:dyDescent="0.3">
      <c r="A67" s="118"/>
      <c r="B67" s="119"/>
      <c r="C67" s="105">
        <v>30</v>
      </c>
      <c r="D67" s="106">
        <v>75</v>
      </c>
      <c r="E67" s="38">
        <v>0</v>
      </c>
      <c r="F67" s="38">
        <v>0</v>
      </c>
      <c r="G67" s="38">
        <v>1</v>
      </c>
      <c r="H67" s="107" t="s">
        <v>31</v>
      </c>
      <c r="I67" s="107" t="s">
        <v>31</v>
      </c>
      <c r="J67" s="107" t="s">
        <v>31</v>
      </c>
      <c r="K67" s="17">
        <f t="shared" si="4"/>
        <v>74</v>
      </c>
      <c r="L67" s="114" t="s">
        <v>31</v>
      </c>
      <c r="M67" s="99">
        <f t="shared" si="5"/>
        <v>0.51046946712605556</v>
      </c>
      <c r="N67" s="81">
        <f>((E67*1*VLOOKUP(H67,$O$2:$P$5,2,FALSE))+(F67*100*VLOOKUP(I67,$O$2:$P$5,2,FALSE))+(G67*1000*VLOOKUP(J67,$O$2:$P$5,2,FALSE)))/$B$16</f>
        <v>3.3333333333333335</v>
      </c>
      <c r="O67" s="73">
        <f t="shared" si="0"/>
        <v>0.65</v>
      </c>
      <c r="P67" s="82">
        <f t="shared" si="6"/>
        <v>3.0628168027563332</v>
      </c>
      <c r="Q67" s="32">
        <f t="shared" si="7"/>
        <v>6.9126073673320024E-4</v>
      </c>
      <c r="R67" s="83">
        <f>(O67*M67*C67*VLOOKUP(L67,$O$2:$P$5,2,FALSE)/3600)+R66</f>
        <v>9.4897094019898057E-2</v>
      </c>
      <c r="S67" s="84">
        <f t="shared" si="8"/>
        <v>0.8684027777777803</v>
      </c>
      <c r="T67" s="85">
        <f t="shared" si="9"/>
        <v>9.0500000000000007</v>
      </c>
      <c r="U67" s="33">
        <f>((((V66*0.0408*44.01*$C$6)-(U66*0.0408*44.01*$C$6)+(D66*O66*38000*44.01*0.0408/$B$16))*(C66/3600))+(U66*44.01*0.0408))/(44.01*0.0408)</f>
        <v>1500.3247440690791</v>
      </c>
      <c r="V67" s="86">
        <f t="shared" si="10"/>
        <v>480</v>
      </c>
    </row>
    <row r="68" spans="1:22" x14ac:dyDescent="0.3">
      <c r="A68" s="118"/>
      <c r="B68" s="119"/>
      <c r="C68" s="105">
        <v>30</v>
      </c>
      <c r="D68" s="106">
        <v>75</v>
      </c>
      <c r="E68" s="38">
        <v>0</v>
      </c>
      <c r="F68" s="38">
        <v>0</v>
      </c>
      <c r="G68" s="38">
        <v>1</v>
      </c>
      <c r="H68" s="107" t="s">
        <v>31</v>
      </c>
      <c r="I68" s="107" t="s">
        <v>31</v>
      </c>
      <c r="J68" s="107" t="s">
        <v>31</v>
      </c>
      <c r="K68" s="17">
        <f t="shared" si="4"/>
        <v>74</v>
      </c>
      <c r="L68" s="114" t="s">
        <v>31</v>
      </c>
      <c r="M68" s="99">
        <f t="shared" si="5"/>
        <v>0.51271801104139114</v>
      </c>
      <c r="N68" s="81">
        <f>((E68*1*VLOOKUP(H68,$O$2:$P$5,2,FALSE))+(F68*100*VLOOKUP(I68,$O$2:$P$5,2,FALSE))+(G68*1000*VLOOKUP(J68,$O$2:$P$5,2,FALSE)))/$B$16</f>
        <v>3.3333333333333335</v>
      </c>
      <c r="O68" s="73">
        <f t="shared" si="0"/>
        <v>0.65</v>
      </c>
      <c r="P68" s="82">
        <f t="shared" si="6"/>
        <v>3.0763080662483469</v>
      </c>
      <c r="Q68" s="32">
        <f t="shared" si="7"/>
        <v>6.943056399518839E-4</v>
      </c>
      <c r="R68" s="83">
        <f>(O68*M68*C68*VLOOKUP(L68,$O$2:$P$5,2,FALSE)/3600)+R67</f>
        <v>9.7674316579705586E-2</v>
      </c>
      <c r="S68" s="84">
        <f t="shared" si="8"/>
        <v>0.86875000000000258</v>
      </c>
      <c r="T68" s="85">
        <f t="shared" si="9"/>
        <v>9.31</v>
      </c>
      <c r="U68" s="33">
        <f>((((V67*0.0408*44.01*$C$6)-(U67*0.0408*44.01*$C$6)+(D67*O67*38000*44.01*0.0408/$B$16))*(C67/3600))+(U67*44.01*0.0408))/(44.01*0.0408)</f>
        <v>1500.7668401989586</v>
      </c>
      <c r="V68" s="86">
        <f t="shared" si="10"/>
        <v>480</v>
      </c>
    </row>
    <row r="69" spans="1:22" x14ac:dyDescent="0.3">
      <c r="A69" s="118"/>
      <c r="B69" s="119"/>
      <c r="C69" s="105">
        <v>30</v>
      </c>
      <c r="D69" s="106">
        <v>75</v>
      </c>
      <c r="E69" s="38">
        <v>0</v>
      </c>
      <c r="F69" s="38">
        <v>0</v>
      </c>
      <c r="G69" s="38">
        <v>1</v>
      </c>
      <c r="H69" s="107" t="s">
        <v>31</v>
      </c>
      <c r="I69" s="107" t="s">
        <v>31</v>
      </c>
      <c r="J69" s="107" t="s">
        <v>31</v>
      </c>
      <c r="K69" s="17">
        <f t="shared" si="4"/>
        <v>74</v>
      </c>
      <c r="L69" s="114" t="s">
        <v>31</v>
      </c>
      <c r="M69" s="99">
        <f t="shared" si="5"/>
        <v>0.51485410238676643</v>
      </c>
      <c r="N69" s="81">
        <f>((E69*1*VLOOKUP(H69,$O$2:$P$5,2,FALSE))+(F69*100*VLOOKUP(I69,$O$2:$P$5,2,FALSE))+(G69*1000*VLOOKUP(J69,$O$2:$P$5,2,FALSE)))/$B$16</f>
        <v>3.3333333333333335</v>
      </c>
      <c r="O69" s="73">
        <f t="shared" si="0"/>
        <v>0.65</v>
      </c>
      <c r="P69" s="82">
        <f t="shared" si="6"/>
        <v>3.0891246143205988</v>
      </c>
      <c r="Q69" s="32">
        <f t="shared" si="7"/>
        <v>6.9719826364874628E-4</v>
      </c>
      <c r="R69" s="83">
        <f>(O69*M69*C69*VLOOKUP(L69,$O$2:$P$5,2,FALSE)/3600)+R68</f>
        <v>0.10046310963430057</v>
      </c>
      <c r="S69" s="84">
        <f t="shared" si="8"/>
        <v>0.86909722222222485</v>
      </c>
      <c r="T69" s="85">
        <f t="shared" si="9"/>
        <v>9.56</v>
      </c>
      <c r="U69" s="33">
        <f>((((V68*0.0408*44.01*$C$6)-(U68*0.0408*44.01*$C$6)+(D68*O68*38000*44.01*0.0408/$B$16))*(C68/3600))+(U68*44.01*0.0408))/(44.01*0.0408)</f>
        <v>1501.1868315223442</v>
      </c>
      <c r="V69" s="86">
        <f t="shared" si="10"/>
        <v>480</v>
      </c>
    </row>
    <row r="70" spans="1:22" x14ac:dyDescent="0.3">
      <c r="A70" s="118"/>
      <c r="B70" s="119"/>
      <c r="C70" s="105">
        <v>30</v>
      </c>
      <c r="D70" s="106">
        <v>75</v>
      </c>
      <c r="E70" s="38">
        <v>0</v>
      </c>
      <c r="F70" s="38">
        <v>0</v>
      </c>
      <c r="G70" s="38">
        <v>1</v>
      </c>
      <c r="H70" s="107" t="s">
        <v>31</v>
      </c>
      <c r="I70" s="107" t="s">
        <v>31</v>
      </c>
      <c r="J70" s="107" t="s">
        <v>31</v>
      </c>
      <c r="K70" s="17">
        <f t="shared" si="4"/>
        <v>74</v>
      </c>
      <c r="L70" s="114" t="s">
        <v>31</v>
      </c>
      <c r="M70" s="99">
        <f t="shared" si="5"/>
        <v>0.51688336505967547</v>
      </c>
      <c r="N70" s="81">
        <f>((E70*1*VLOOKUP(H70,$O$2:$P$5,2,FALSE))+(F70*100*VLOOKUP(I70,$O$2:$P$5,2,FALSE))+(G70*1000*VLOOKUP(J70,$O$2:$P$5,2,FALSE)))/$B$16</f>
        <v>3.3333333333333335</v>
      </c>
      <c r="O70" s="73">
        <f t="shared" si="0"/>
        <v>0.65</v>
      </c>
      <c r="P70" s="82">
        <f t="shared" si="6"/>
        <v>3.101300190358053</v>
      </c>
      <c r="Q70" s="32">
        <f t="shared" si="7"/>
        <v>6.9994622351831053E-4</v>
      </c>
      <c r="R70" s="83">
        <f>(O70*M70*C70*VLOOKUP(L70,$O$2:$P$5,2,FALSE)/3600)+R69</f>
        <v>0.10326289452837381</v>
      </c>
      <c r="S70" s="84">
        <f t="shared" si="8"/>
        <v>0.86944444444444713</v>
      </c>
      <c r="T70" s="85">
        <f t="shared" si="9"/>
        <v>9.81</v>
      </c>
      <c r="U70" s="33">
        <f>((((V69*0.0408*44.01*$C$6)-(U69*0.0408*44.01*$C$6)+(D69*O69*38000*44.01*0.0408/$B$16))*(C69/3600))+(U69*44.01*0.0408))/(44.01*0.0408)</f>
        <v>1501.5858232795604</v>
      </c>
      <c r="V70" s="86">
        <f t="shared" si="10"/>
        <v>480</v>
      </c>
    </row>
    <row r="71" spans="1:22" x14ac:dyDescent="0.3">
      <c r="A71" s="118"/>
      <c r="B71" s="119"/>
      <c r="C71" s="105">
        <v>30</v>
      </c>
      <c r="D71" s="106">
        <v>75</v>
      </c>
      <c r="E71" s="38">
        <v>0</v>
      </c>
      <c r="F71" s="38">
        <v>0</v>
      </c>
      <c r="G71" s="38">
        <v>1</v>
      </c>
      <c r="H71" s="107" t="s">
        <v>31</v>
      </c>
      <c r="I71" s="107" t="s">
        <v>31</v>
      </c>
      <c r="J71" s="107" t="s">
        <v>31</v>
      </c>
      <c r="K71" s="17">
        <f t="shared" si="4"/>
        <v>74</v>
      </c>
      <c r="L71" s="114" t="s">
        <v>31</v>
      </c>
      <c r="M71" s="99">
        <f t="shared" si="5"/>
        <v>0.51881114169927345</v>
      </c>
      <c r="N71" s="81">
        <f>((E71*1*VLOOKUP(H71,$O$2:$P$5,2,FALSE))+(F71*100*VLOOKUP(I71,$O$2:$P$5,2,FALSE))+(G71*1000*VLOOKUP(J71,$O$2:$P$5,2,FALSE)))/$B$16</f>
        <v>3.3333333333333335</v>
      </c>
      <c r="O71" s="73">
        <f t="shared" si="0"/>
        <v>0.65</v>
      </c>
      <c r="P71" s="82">
        <f t="shared" si="6"/>
        <v>3.1128668501956405</v>
      </c>
      <c r="Q71" s="32">
        <f t="shared" si="7"/>
        <v>7.0255675438443287E-4</v>
      </c>
      <c r="R71" s="83">
        <f>(O71*M71*C71*VLOOKUP(L71,$O$2:$P$5,2,FALSE)/3600)+R70</f>
        <v>0.10607312154591154</v>
      </c>
      <c r="S71" s="84">
        <f t="shared" si="8"/>
        <v>0.86979166666666941</v>
      </c>
      <c r="T71" s="85">
        <f t="shared" si="9"/>
        <v>10.06</v>
      </c>
      <c r="U71" s="33">
        <f>((((V70*0.0408*44.01*$C$6)-(U70*0.0408*44.01*$C$6)+(D70*O70*38000*44.01*0.0408/$B$16))*(C70/3600))+(U70*44.01*0.0408))/(44.01*0.0408)</f>
        <v>1501.9648654489154</v>
      </c>
      <c r="V71" s="86">
        <f t="shared" si="10"/>
        <v>480</v>
      </c>
    </row>
    <row r="72" spans="1:22" x14ac:dyDescent="0.3">
      <c r="A72" s="118"/>
      <c r="B72" s="119"/>
      <c r="C72" s="105">
        <v>30</v>
      </c>
      <c r="D72" s="106">
        <v>75</v>
      </c>
      <c r="E72" s="38">
        <v>0</v>
      </c>
      <c r="F72" s="38">
        <v>0</v>
      </c>
      <c r="G72" s="38">
        <v>1</v>
      </c>
      <c r="H72" s="107" t="s">
        <v>31</v>
      </c>
      <c r="I72" s="107" t="s">
        <v>31</v>
      </c>
      <c r="J72" s="107" t="s">
        <v>31</v>
      </c>
      <c r="K72" s="17">
        <f t="shared" si="4"/>
        <v>74</v>
      </c>
      <c r="L72" s="114" t="s">
        <v>31</v>
      </c>
      <c r="M72" s="99">
        <f t="shared" si="5"/>
        <v>0.52064250775246768</v>
      </c>
      <c r="N72" s="81">
        <f>((E72*1*VLOOKUP(H72,$O$2:$P$5,2,FALSE))+(F72*100*VLOOKUP(I72,$O$2:$P$5,2,FALSE))+(G72*1000*VLOOKUP(J72,$O$2:$P$5,2,FALSE)))/$B$16</f>
        <v>3.3333333333333335</v>
      </c>
      <c r="O72" s="73">
        <f t="shared" si="0"/>
        <v>0.65</v>
      </c>
      <c r="P72" s="82">
        <f t="shared" si="6"/>
        <v>3.1238550465148061</v>
      </c>
      <c r="Q72" s="32">
        <f t="shared" si="7"/>
        <v>7.0503672924813337E-4</v>
      </c>
      <c r="R72" s="83">
        <f>(O72*M72*C72*VLOOKUP(L72,$O$2:$P$5,2,FALSE)/3600)+R71</f>
        <v>0.10889326846290408</v>
      </c>
      <c r="S72" s="84">
        <f t="shared" si="8"/>
        <v>0.87013888888889168</v>
      </c>
      <c r="T72" s="85">
        <f t="shared" si="9"/>
        <v>10.32</v>
      </c>
      <c r="U72" s="33">
        <f>((((V71*0.0408*44.01*$C$6)-(U71*0.0408*44.01*$C$6)+(D71*O71*38000*44.01*0.0408/$B$16))*(C71/3600))+(U71*44.01*0.0408))/(44.01*0.0408)</f>
        <v>1502.324955509803</v>
      </c>
      <c r="V72" s="86">
        <f t="shared" si="10"/>
        <v>480</v>
      </c>
    </row>
    <row r="73" spans="1:22" x14ac:dyDescent="0.3">
      <c r="A73" s="118"/>
      <c r="B73" s="119"/>
      <c r="C73" s="105">
        <v>30</v>
      </c>
      <c r="D73" s="106">
        <v>75</v>
      </c>
      <c r="E73" s="38">
        <v>0</v>
      </c>
      <c r="F73" s="38">
        <v>0</v>
      </c>
      <c r="G73" s="38">
        <v>1</v>
      </c>
      <c r="H73" s="107" t="s">
        <v>31</v>
      </c>
      <c r="I73" s="107" t="s">
        <v>31</v>
      </c>
      <c r="J73" s="107" t="s">
        <v>31</v>
      </c>
      <c r="K73" s="17">
        <f t="shared" si="4"/>
        <v>74</v>
      </c>
      <c r="L73" s="114" t="s">
        <v>31</v>
      </c>
      <c r="M73" s="99">
        <f t="shared" si="5"/>
        <v>0.52238228483654503</v>
      </c>
      <c r="N73" s="81">
        <f>((E73*1*VLOOKUP(H73,$O$2:$P$5,2,FALSE))+(F73*100*VLOOKUP(I73,$O$2:$P$5,2,FALSE))+(G73*1000*VLOOKUP(J73,$O$2:$P$5,2,FALSE)))/$B$16</f>
        <v>3.3333333333333335</v>
      </c>
      <c r="O73" s="73">
        <f t="shared" si="0"/>
        <v>0.65</v>
      </c>
      <c r="P73" s="82">
        <f t="shared" si="6"/>
        <v>3.1342937090192704</v>
      </c>
      <c r="Q73" s="32">
        <f t="shared" si="7"/>
        <v>7.0739267738282143E-4</v>
      </c>
      <c r="R73" s="83">
        <f>(O73*M73*C73*VLOOKUP(L73,$O$2:$P$5,2,FALSE)/3600)+R72</f>
        <v>0.11172283917243536</v>
      </c>
      <c r="S73" s="84">
        <f t="shared" si="8"/>
        <v>0.87048611111111396</v>
      </c>
      <c r="T73" s="85">
        <f t="shared" si="9"/>
        <v>10.57</v>
      </c>
      <c r="U73" s="33">
        <f>((((V72*0.0408*44.01*$C$6)-(U72*0.0408*44.01*$C$6)+(D72*O72*38000*44.01*0.0408/$B$16))*(C72/3600))+(U72*44.01*0.0408))/(44.01*0.0408)</f>
        <v>1502.6670410676461</v>
      </c>
      <c r="V73" s="86">
        <f t="shared" si="10"/>
        <v>480</v>
      </c>
    </row>
    <row r="74" spans="1:22" x14ac:dyDescent="0.3">
      <c r="A74" s="118"/>
      <c r="B74" s="119"/>
      <c r="C74" s="105">
        <v>30</v>
      </c>
      <c r="D74" s="106">
        <v>75</v>
      </c>
      <c r="E74" s="38">
        <v>0</v>
      </c>
      <c r="F74" s="38">
        <v>0</v>
      </c>
      <c r="G74" s="38">
        <v>1</v>
      </c>
      <c r="H74" s="107" t="s">
        <v>31</v>
      </c>
      <c r="I74" s="107" t="s">
        <v>31</v>
      </c>
      <c r="J74" s="107" t="s">
        <v>31</v>
      </c>
      <c r="K74" s="17">
        <f t="shared" si="4"/>
        <v>74</v>
      </c>
      <c r="L74" s="114" t="s">
        <v>31</v>
      </c>
      <c r="M74" s="99">
        <f t="shared" si="5"/>
        <v>0.52403505343351742</v>
      </c>
      <c r="N74" s="81">
        <f>((E74*1*VLOOKUP(H74,$O$2:$P$5,2,FALSE))+(F74*100*VLOOKUP(I74,$O$2:$P$5,2,FALSE))+(G74*1000*VLOOKUP(J74,$O$2:$P$5,2,FALSE)))/$B$16</f>
        <v>3.3333333333333335</v>
      </c>
      <c r="O74" s="73">
        <f t="shared" si="0"/>
        <v>0.65</v>
      </c>
      <c r="P74" s="82">
        <f t="shared" si="6"/>
        <v>3.1442103206011045</v>
      </c>
      <c r="Q74" s="32">
        <f t="shared" si="7"/>
        <v>7.0963080152455489E-4</v>
      </c>
      <c r="R74" s="83">
        <f>(O74*M74*C74*VLOOKUP(L74,$O$2:$P$5,2,FALSE)/3600)+R73</f>
        <v>0.11456136237853358</v>
      </c>
      <c r="S74" s="84">
        <f t="shared" si="8"/>
        <v>0.87083333333333623</v>
      </c>
      <c r="T74" s="85">
        <f t="shared" si="9"/>
        <v>10.82</v>
      </c>
      <c r="U74" s="33">
        <f>((((V73*0.0408*44.01*$C$6)-(U73*0.0408*44.01*$C$6)+(D73*O73*38000*44.01*0.0408/$B$16))*(C73/3600))+(U73*44.01*0.0408))/(44.01*0.0408)</f>
        <v>1502.9920223475972</v>
      </c>
      <c r="V74" s="86">
        <f t="shared" si="10"/>
        <v>480</v>
      </c>
    </row>
    <row r="75" spans="1:22" x14ac:dyDescent="0.3">
      <c r="A75" s="118"/>
      <c r="B75" s="119"/>
      <c r="C75" s="105">
        <v>30</v>
      </c>
      <c r="D75" s="106">
        <v>75</v>
      </c>
      <c r="E75" s="38">
        <v>0</v>
      </c>
      <c r="F75" s="38">
        <v>0</v>
      </c>
      <c r="G75" s="38">
        <v>1</v>
      </c>
      <c r="H75" s="107" t="s">
        <v>31</v>
      </c>
      <c r="I75" s="107" t="s">
        <v>31</v>
      </c>
      <c r="J75" s="107" t="s">
        <v>31</v>
      </c>
      <c r="K75" s="17">
        <f t="shared" si="4"/>
        <v>74</v>
      </c>
      <c r="L75" s="114" t="s">
        <v>31</v>
      </c>
      <c r="M75" s="99">
        <f t="shared" si="5"/>
        <v>0.52560516494960663</v>
      </c>
      <c r="N75" s="81">
        <f>((E75*1*VLOOKUP(H75,$O$2:$P$5,2,FALSE))+(F75*100*VLOOKUP(I75,$O$2:$P$5,2,FALSE))+(G75*1000*VLOOKUP(J75,$O$2:$P$5,2,FALSE)))/$B$16</f>
        <v>3.3333333333333335</v>
      </c>
      <c r="O75" s="73">
        <f t="shared" si="0"/>
        <v>0.65</v>
      </c>
      <c r="P75" s="82">
        <f t="shared" si="6"/>
        <v>3.15363098969764</v>
      </c>
      <c r="Q75" s="32">
        <f t="shared" si="7"/>
        <v>7.1175699420259234E-4</v>
      </c>
      <c r="R75" s="83">
        <f>(O75*M75*C75*VLOOKUP(L75,$O$2:$P$5,2,FALSE)/3600)+R74</f>
        <v>0.11740839035534395</v>
      </c>
      <c r="S75" s="84">
        <f t="shared" si="8"/>
        <v>0.87118055555555851</v>
      </c>
      <c r="T75" s="85">
        <f t="shared" si="9"/>
        <v>11.08</v>
      </c>
      <c r="U75" s="33">
        <f>((((V74*0.0408*44.01*$C$6)-(U74*0.0408*44.01*$C$6)+(D74*O74*38000*44.01*0.0408/$B$16))*(C74/3600))+(U74*44.01*0.0408))/(44.01*0.0408)</f>
        <v>1503.3007545635508</v>
      </c>
      <c r="V75" s="86">
        <f t="shared" si="10"/>
        <v>480</v>
      </c>
    </row>
    <row r="76" spans="1:22" x14ac:dyDescent="0.3">
      <c r="A76" s="118"/>
      <c r="B76" s="119"/>
      <c r="C76" s="105">
        <v>30</v>
      </c>
      <c r="D76" s="106">
        <v>75</v>
      </c>
      <c r="E76" s="38">
        <v>0</v>
      </c>
      <c r="F76" s="38">
        <v>0</v>
      </c>
      <c r="G76" s="38">
        <v>1</v>
      </c>
      <c r="H76" s="107" t="s">
        <v>31</v>
      </c>
      <c r="I76" s="107" t="s">
        <v>31</v>
      </c>
      <c r="J76" s="107" t="s">
        <v>31</v>
      </c>
      <c r="K76" s="17">
        <f t="shared" si="4"/>
        <v>74</v>
      </c>
      <c r="L76" s="114" t="s">
        <v>31</v>
      </c>
      <c r="M76" s="99">
        <f t="shared" si="5"/>
        <v>0.52709675317161908</v>
      </c>
      <c r="N76" s="81">
        <f>((E76*1*VLOOKUP(H76,$O$2:$P$5,2,FALSE))+(F76*100*VLOOKUP(I76,$O$2:$P$5,2,FALSE))+(G76*1000*VLOOKUP(J76,$O$2:$P$5,2,FALSE)))/$B$16</f>
        <v>3.3333333333333335</v>
      </c>
      <c r="O76" s="73">
        <f t="shared" si="0"/>
        <v>0.65</v>
      </c>
      <c r="P76" s="82">
        <f t="shared" si="6"/>
        <v>3.1625805190297145</v>
      </c>
      <c r="Q76" s="32">
        <f t="shared" si="7"/>
        <v>7.1377685325323419E-4</v>
      </c>
      <c r="R76" s="83">
        <f>(O76*M76*C76*VLOOKUP(L76,$O$2:$P$5,2,FALSE)/3600)+R75</f>
        <v>0.12026349776835689</v>
      </c>
      <c r="S76" s="84">
        <f t="shared" si="8"/>
        <v>0.87152777777778079</v>
      </c>
      <c r="T76" s="85">
        <f t="shared" si="9"/>
        <v>11.33</v>
      </c>
      <c r="U76" s="33">
        <f>((((V75*0.0408*44.01*$C$6)-(U75*0.0408*44.01*$C$6)+(D75*O75*38000*44.01*0.0408/$B$16))*(C75/3600))+(U75*44.01*0.0408))/(44.01*0.0408)</f>
        <v>1503.5940501687066</v>
      </c>
      <c r="V76" s="86">
        <f t="shared" si="10"/>
        <v>480</v>
      </c>
    </row>
    <row r="77" spans="1:22" x14ac:dyDescent="0.3">
      <c r="A77" s="118"/>
      <c r="B77" s="119"/>
      <c r="C77" s="105">
        <v>30</v>
      </c>
      <c r="D77" s="106">
        <v>75</v>
      </c>
      <c r="E77" s="38">
        <v>0</v>
      </c>
      <c r="F77" s="38">
        <v>0</v>
      </c>
      <c r="G77" s="38">
        <v>1</v>
      </c>
      <c r="H77" s="107" t="s">
        <v>31</v>
      </c>
      <c r="I77" s="107" t="s">
        <v>31</v>
      </c>
      <c r="J77" s="107" t="s">
        <v>31</v>
      </c>
      <c r="K77" s="17">
        <f t="shared" si="4"/>
        <v>74</v>
      </c>
      <c r="L77" s="114" t="s">
        <v>31</v>
      </c>
      <c r="M77" s="99">
        <f t="shared" si="5"/>
        <v>0.52851374515037208</v>
      </c>
      <c r="N77" s="81">
        <f>((E77*1*VLOOKUP(H77,$O$2:$P$5,2,FALSE))+(F77*100*VLOOKUP(I77,$O$2:$P$5,2,FALSE))+(G77*1000*VLOOKUP(J77,$O$2:$P$5,2,FALSE)))/$B$16</f>
        <v>3.3333333333333335</v>
      </c>
      <c r="O77" s="73">
        <f t="shared" si="0"/>
        <v>0.65</v>
      </c>
      <c r="P77" s="82">
        <f t="shared" si="6"/>
        <v>3.1710824709022325</v>
      </c>
      <c r="Q77" s="32">
        <f t="shared" si="7"/>
        <v>7.1569569655779552E-4</v>
      </c>
      <c r="R77" s="83">
        <f>(O77*M77*C77*VLOOKUP(L77,$O$2:$P$5,2,FALSE)/3600)+R76</f>
        <v>0.12312628055458807</v>
      </c>
      <c r="S77" s="84">
        <f t="shared" si="8"/>
        <v>0.87187500000000306</v>
      </c>
      <c r="T77" s="85">
        <f t="shared" si="9"/>
        <v>11.58</v>
      </c>
      <c r="U77" s="33">
        <f>((((V76*0.0408*44.01*$C$6)-(U76*0.0408*44.01*$C$6)+(D76*O76*38000*44.01*0.0408/$B$16))*(C76/3600))+(U76*44.01*0.0408))/(44.01*0.0408)</f>
        <v>1503.8726809936045</v>
      </c>
      <c r="V77" s="86">
        <f t="shared" si="10"/>
        <v>480</v>
      </c>
    </row>
    <row r="78" spans="1:22" x14ac:dyDescent="0.3">
      <c r="A78" s="118"/>
      <c r="B78" s="119"/>
      <c r="C78" s="105">
        <v>30</v>
      </c>
      <c r="D78" s="106">
        <v>75</v>
      </c>
      <c r="E78" s="38">
        <v>0</v>
      </c>
      <c r="F78" s="38">
        <v>0</v>
      </c>
      <c r="G78" s="38">
        <v>1</v>
      </c>
      <c r="H78" s="107" t="s">
        <v>31</v>
      </c>
      <c r="I78" s="107" t="s">
        <v>31</v>
      </c>
      <c r="J78" s="107" t="s">
        <v>31</v>
      </c>
      <c r="K78" s="17">
        <f t="shared" si="4"/>
        <v>74</v>
      </c>
      <c r="L78" s="114" t="s">
        <v>31</v>
      </c>
      <c r="M78" s="99">
        <f t="shared" si="5"/>
        <v>0.52985987153982661</v>
      </c>
      <c r="N78" s="81">
        <f>((E78*1*VLOOKUP(H78,$O$2:$P$5,2,FALSE))+(F78*100*VLOOKUP(I78,$O$2:$P$5,2,FALSE))+(G78*1000*VLOOKUP(J78,$O$2:$P$5,2,FALSE)))/$B$16</f>
        <v>3.3333333333333335</v>
      </c>
      <c r="O78" s="73">
        <f t="shared" si="0"/>
        <v>0.65</v>
      </c>
      <c r="P78" s="82">
        <f t="shared" si="6"/>
        <v>3.1791592292389597</v>
      </c>
      <c r="Q78" s="32">
        <f t="shared" si="7"/>
        <v>7.1751857604351519E-4</v>
      </c>
      <c r="R78" s="83">
        <f>(O78*M78*C78*VLOOKUP(L78,$O$2:$P$5,2,FALSE)/3600)+R77</f>
        <v>0.12599635485876212</v>
      </c>
      <c r="S78" s="84">
        <f t="shared" si="8"/>
        <v>0.87222222222222534</v>
      </c>
      <c r="T78" s="85">
        <f t="shared" si="9"/>
        <v>11.84</v>
      </c>
      <c r="U78" s="33">
        <f>((((V77*0.0408*44.01*$C$6)-(U77*0.0408*44.01*$C$6)+(D77*O77*38000*44.01*0.0408/$B$16))*(C77/3600))+(U77*44.01*0.0408))/(44.01*0.0408)</f>
        <v>1504.1373802772575</v>
      </c>
      <c r="V78" s="86">
        <f t="shared" si="10"/>
        <v>480</v>
      </c>
    </row>
    <row r="79" spans="1:22" x14ac:dyDescent="0.3">
      <c r="A79" s="118"/>
      <c r="B79" s="119"/>
      <c r="C79" s="105">
        <v>30</v>
      </c>
      <c r="D79" s="106">
        <v>75</v>
      </c>
      <c r="E79" s="38">
        <v>0</v>
      </c>
      <c r="F79" s="38">
        <v>0</v>
      </c>
      <c r="G79" s="38">
        <v>1</v>
      </c>
      <c r="H79" s="107" t="s">
        <v>31</v>
      </c>
      <c r="I79" s="107" t="s">
        <v>31</v>
      </c>
      <c r="J79" s="107" t="s">
        <v>31</v>
      </c>
      <c r="K79" s="17">
        <f t="shared" si="4"/>
        <v>74</v>
      </c>
      <c r="L79" s="114" t="s">
        <v>31</v>
      </c>
      <c r="M79" s="99">
        <f t="shared" si="5"/>
        <v>0.53113867641914603</v>
      </c>
      <c r="N79" s="81">
        <f>((E79*1*VLOOKUP(H79,$O$2:$P$5,2,FALSE))+(F79*100*VLOOKUP(I79,$O$2:$P$5,2,FALSE))+(G79*1000*VLOOKUP(J79,$O$2:$P$5,2,FALSE)))/$B$16</f>
        <v>3.3333333333333335</v>
      </c>
      <c r="O79" s="73">
        <f t="shared" si="0"/>
        <v>0.65</v>
      </c>
      <c r="P79" s="82">
        <f t="shared" si="6"/>
        <v>3.1868320585148764</v>
      </c>
      <c r="Q79" s="32">
        <f t="shared" si="7"/>
        <v>7.1925029098426029E-4</v>
      </c>
      <c r="R79" s="83">
        <f>(O79*M79*C79*VLOOKUP(L79,$O$2:$P$5,2,FALSE)/3600)+R78</f>
        <v>0.12887335602269917</v>
      </c>
      <c r="S79" s="84">
        <f t="shared" si="8"/>
        <v>0.87256944444444762</v>
      </c>
      <c r="T79" s="85">
        <f t="shared" si="9"/>
        <v>12.09</v>
      </c>
      <c r="U79" s="33">
        <f>((((V78*0.0408*44.01*$C$6)-(U78*0.0408*44.01*$C$6)+(D78*O78*38000*44.01*0.0408/$B$16))*(C78/3600))+(U78*44.01*0.0408))/(44.01*0.0408)</f>
        <v>1504.3888445967277</v>
      </c>
      <c r="V79" s="86">
        <f t="shared" si="10"/>
        <v>480</v>
      </c>
    </row>
    <row r="80" spans="1:22" x14ac:dyDescent="0.3">
      <c r="A80" s="118"/>
      <c r="B80" s="119"/>
      <c r="C80" s="105">
        <v>30</v>
      </c>
      <c r="D80" s="106">
        <v>75</v>
      </c>
      <c r="E80" s="38">
        <v>0</v>
      </c>
      <c r="F80" s="38">
        <v>0</v>
      </c>
      <c r="G80" s="38">
        <v>1</v>
      </c>
      <c r="H80" s="107" t="s">
        <v>31</v>
      </c>
      <c r="I80" s="107" t="s">
        <v>31</v>
      </c>
      <c r="J80" s="107" t="s">
        <v>31</v>
      </c>
      <c r="K80" s="17">
        <f t="shared" si="4"/>
        <v>74</v>
      </c>
      <c r="L80" s="114" t="s">
        <v>31</v>
      </c>
      <c r="M80" s="99">
        <f t="shared" si="5"/>
        <v>0.53235352662354163</v>
      </c>
      <c r="N80" s="81">
        <f>((E80*1*VLOOKUP(H80,$O$2:$P$5,2,FALSE))+(F80*100*VLOOKUP(I80,$O$2:$P$5,2,FALSE))+(G80*1000*VLOOKUP(J80,$O$2:$P$5,2,FALSE)))/$B$16</f>
        <v>3.3333333333333335</v>
      </c>
      <c r="O80" s="73">
        <f t="shared" si="0"/>
        <v>0.65</v>
      </c>
      <c r="P80" s="82">
        <f t="shared" si="6"/>
        <v>3.1941211597412495</v>
      </c>
      <c r="Q80" s="32">
        <f t="shared" si="7"/>
        <v>7.2089540063604587E-4</v>
      </c>
      <c r="R80" s="83">
        <f>(O80*M80*C80*VLOOKUP(L80,$O$2:$P$5,2,FALSE)/3600)+R79</f>
        <v>0.13175693762524335</v>
      </c>
      <c r="S80" s="84">
        <f t="shared" si="8"/>
        <v>0.87291666666666989</v>
      </c>
      <c r="T80" s="85">
        <f t="shared" si="9"/>
        <v>12.34</v>
      </c>
      <c r="U80" s="33">
        <f>((((V79*0.0408*44.01*$C$6)-(U79*0.0408*44.01*$C$6)+(D79*O79*38000*44.01*0.0408/$B$16))*(C79/3600))+(U79*44.01*0.0408))/(44.01*0.0408)</f>
        <v>1504.6277357002245</v>
      </c>
      <c r="V80" s="86">
        <f t="shared" si="10"/>
        <v>480</v>
      </c>
    </row>
    <row r="81" spans="1:22" x14ac:dyDescent="0.3">
      <c r="A81" s="118"/>
      <c r="B81" s="119"/>
      <c r="C81" s="105">
        <v>30</v>
      </c>
      <c r="D81" s="106">
        <v>75</v>
      </c>
      <c r="E81" s="38">
        <v>0</v>
      </c>
      <c r="F81" s="38">
        <v>0</v>
      </c>
      <c r="G81" s="38">
        <v>1</v>
      </c>
      <c r="H81" s="107" t="s">
        <v>31</v>
      </c>
      <c r="I81" s="107" t="s">
        <v>31</v>
      </c>
      <c r="J81" s="107" t="s">
        <v>31</v>
      </c>
      <c r="K81" s="17">
        <f t="shared" si="4"/>
        <v>74</v>
      </c>
      <c r="L81" s="114" t="s">
        <v>31</v>
      </c>
      <c r="M81" s="99">
        <f t="shared" si="5"/>
        <v>0.53350762060847035</v>
      </c>
      <c r="N81" s="81">
        <f>((E81*1*VLOOKUP(H81,$O$2:$P$5,2,FALSE))+(F81*100*VLOOKUP(I81,$O$2:$P$5,2,FALSE))+(G81*1000*VLOOKUP(J81,$O$2:$P$5,2,FALSE)))/$B$16</f>
        <v>3.3333333333333335</v>
      </c>
      <c r="O81" s="73">
        <f t="shared" si="0"/>
        <v>0.65</v>
      </c>
      <c r="P81" s="82">
        <f t="shared" si="6"/>
        <v>3.2010457236508221</v>
      </c>
      <c r="Q81" s="32">
        <f t="shared" si="7"/>
        <v>7.224582362406369E-4</v>
      </c>
      <c r="R81" s="83">
        <f>(O81*M81*C81*VLOOKUP(L81,$O$2:$P$5,2,FALSE)/3600)+R80</f>
        <v>0.13464677057020591</v>
      </c>
      <c r="S81" s="84">
        <f t="shared" si="8"/>
        <v>0.87326388888889217</v>
      </c>
      <c r="T81" s="85">
        <f t="shared" si="9"/>
        <v>12.6</v>
      </c>
      <c r="U81" s="33">
        <f>((((V80*0.0408*44.01*$C$6)-(U80*0.0408*44.01*$C$6)+(D80*O80*38000*44.01*0.0408/$B$16))*(C80/3600))+(U80*44.01*0.0408))/(44.01*0.0408)</f>
        <v>1504.8546822485464</v>
      </c>
      <c r="V81" s="86">
        <f t="shared" si="10"/>
        <v>480</v>
      </c>
    </row>
    <row r="82" spans="1:22" x14ac:dyDescent="0.3">
      <c r="A82" s="118"/>
      <c r="B82" s="119"/>
      <c r="C82" s="105">
        <v>30</v>
      </c>
      <c r="D82" s="106">
        <v>75</v>
      </c>
      <c r="E82" s="38">
        <v>0</v>
      </c>
      <c r="F82" s="38">
        <v>0</v>
      </c>
      <c r="G82" s="38">
        <v>1</v>
      </c>
      <c r="H82" s="107" t="s">
        <v>31</v>
      </c>
      <c r="I82" s="107" t="s">
        <v>31</v>
      </c>
      <c r="J82" s="107" t="s">
        <v>31</v>
      </c>
      <c r="K82" s="17">
        <f t="shared" si="4"/>
        <v>74</v>
      </c>
      <c r="L82" s="114" t="s">
        <v>31</v>
      </c>
      <c r="M82" s="99">
        <f t="shared" si="5"/>
        <v>0.53460399687052262</v>
      </c>
      <c r="N82" s="81">
        <f>((E82*1*VLOOKUP(H82,$O$2:$P$5,2,FALSE))+(F82*100*VLOOKUP(I82,$O$2:$P$5,2,FALSE))+(G82*1000*VLOOKUP(J82,$O$2:$P$5,2,FALSE)))/$B$16</f>
        <v>3.3333333333333335</v>
      </c>
      <c r="O82" s="73">
        <f t="shared" si="0"/>
        <v>0.65</v>
      </c>
      <c r="P82" s="82">
        <f t="shared" si="6"/>
        <v>3.2076239812231355</v>
      </c>
      <c r="Q82" s="32">
        <f t="shared" si="7"/>
        <v>7.2394291242883267E-4</v>
      </c>
      <c r="R82" s="83">
        <f>(O82*M82*C82*VLOOKUP(L82,$O$2:$P$5,2,FALSE)/3600)+R81</f>
        <v>0.13754254221992124</v>
      </c>
      <c r="S82" s="84">
        <f t="shared" si="8"/>
        <v>0.87361111111111445</v>
      </c>
      <c r="T82" s="85">
        <f t="shared" si="9"/>
        <v>12.85</v>
      </c>
      <c r="U82" s="33">
        <f>((((V81*0.0408*44.01*$C$6)-(U81*0.0408*44.01*$C$6)+(D81*O81*38000*44.01*0.0408/$B$16))*(C81/3600))+(U81*44.01*0.0408))/(44.01*0.0408)</f>
        <v>1505.0702814694523</v>
      </c>
      <c r="V82" s="86">
        <f t="shared" si="10"/>
        <v>480</v>
      </c>
    </row>
    <row r="83" spans="1:22" x14ac:dyDescent="0.3">
      <c r="A83" s="118"/>
      <c r="B83" s="119"/>
      <c r="C83" s="105">
        <v>30</v>
      </c>
      <c r="D83" s="106">
        <v>75</v>
      </c>
      <c r="E83" s="38">
        <v>0</v>
      </c>
      <c r="F83" s="38">
        <v>0</v>
      </c>
      <c r="G83" s="38">
        <v>1</v>
      </c>
      <c r="H83" s="107" t="s">
        <v>31</v>
      </c>
      <c r="I83" s="107" t="s">
        <v>31</v>
      </c>
      <c r="J83" s="107" t="s">
        <v>31</v>
      </c>
      <c r="K83" s="17">
        <f t="shared" si="4"/>
        <v>74</v>
      </c>
      <c r="L83" s="114" t="s">
        <v>31</v>
      </c>
      <c r="M83" s="99">
        <f t="shared" si="5"/>
        <v>0.53564554194717073</v>
      </c>
      <c r="N83" s="81">
        <f>((E83*1*VLOOKUP(H83,$O$2:$P$5,2,FALSE))+(F83*100*VLOOKUP(I83,$O$2:$P$5,2,FALSE))+(G83*1000*VLOOKUP(J83,$O$2:$P$5,2,FALSE)))/$B$16</f>
        <v>3.3333333333333335</v>
      </c>
      <c r="O83" s="73">
        <f t="shared" ref="O83:O141" si="11">0.65+(0.73*($C$12))</f>
        <v>0.65</v>
      </c>
      <c r="P83" s="82">
        <f t="shared" si="6"/>
        <v>3.2138732516830242</v>
      </c>
      <c r="Q83" s="32">
        <f t="shared" si="7"/>
        <v>7.2535333805346042E-4</v>
      </c>
      <c r="R83" s="83">
        <f>(O83*M83*C83*VLOOKUP(L83,$O$2:$P$5,2,FALSE)/3600)+R82</f>
        <v>0.14044395557213507</v>
      </c>
      <c r="S83" s="84">
        <f t="shared" si="8"/>
        <v>0.87395833333333672</v>
      </c>
      <c r="T83" s="85">
        <f t="shared" si="9"/>
        <v>13.1</v>
      </c>
      <c r="U83" s="33">
        <f>((((V82*0.0408*44.01*$C$6)-(U82*0.0408*44.01*$C$6)+(D82*O82*38000*44.01*0.0408/$B$16))*(C82/3600))+(U82*44.01*0.0408))/(44.01*0.0408)</f>
        <v>1505.275100729313</v>
      </c>
      <c r="V83" s="86">
        <f t="shared" si="10"/>
        <v>480</v>
      </c>
    </row>
    <row r="84" spans="1:22" x14ac:dyDescent="0.3">
      <c r="A84" s="118"/>
      <c r="B84" s="119"/>
      <c r="C84" s="105">
        <v>30</v>
      </c>
      <c r="D84" s="106">
        <v>75</v>
      </c>
      <c r="E84" s="38">
        <v>0</v>
      </c>
      <c r="F84" s="38">
        <v>0</v>
      </c>
      <c r="G84" s="38">
        <v>1</v>
      </c>
      <c r="H84" s="107" t="s">
        <v>31</v>
      </c>
      <c r="I84" s="107" t="s">
        <v>31</v>
      </c>
      <c r="J84" s="107" t="s">
        <v>31</v>
      </c>
      <c r="K84" s="17">
        <f t="shared" si="4"/>
        <v>74</v>
      </c>
      <c r="L84" s="114" t="s">
        <v>31</v>
      </c>
      <c r="M84" s="99">
        <f t="shared" si="5"/>
        <v>0.53663499801643955</v>
      </c>
      <c r="N84" s="81">
        <f>((E84*1*VLOOKUP(H84,$O$2:$P$5,2,FALSE))+(F84*100*VLOOKUP(I84,$O$2:$P$5,2,FALSE))+(G84*1000*VLOOKUP(J84,$O$2:$P$5,2,FALSE)))/$B$16</f>
        <v>3.3333333333333335</v>
      </c>
      <c r="O84" s="73">
        <f t="shared" si="11"/>
        <v>0.65</v>
      </c>
      <c r="P84" s="82">
        <f t="shared" si="6"/>
        <v>3.2198099880986373</v>
      </c>
      <c r="Q84" s="32">
        <f t="shared" si="7"/>
        <v>7.2669322648059528E-4</v>
      </c>
      <c r="R84" s="83">
        <f>(O84*M84*C84*VLOOKUP(L84,$O$2:$P$5,2,FALSE)/3600)+R83</f>
        <v>0.14335072847805747</v>
      </c>
      <c r="S84" s="84">
        <f t="shared" si="8"/>
        <v>0.874305555555559</v>
      </c>
      <c r="T84" s="85">
        <f t="shared" si="9"/>
        <v>13.35</v>
      </c>
      <c r="U84" s="33">
        <f>((((V83*0.0408*44.01*$C$6)-(U83*0.0408*44.01*$C$6)+(D83*O83*38000*44.01*0.0408/$B$16))*(C83/3600))+(U83*44.01*0.0408))/(44.01*0.0408)</f>
        <v>1505.4696790261805</v>
      </c>
      <c r="V84" s="86">
        <f t="shared" si="10"/>
        <v>480</v>
      </c>
    </row>
    <row r="85" spans="1:22" x14ac:dyDescent="0.3">
      <c r="A85" s="118"/>
      <c r="B85" s="119"/>
      <c r="C85" s="105">
        <v>30</v>
      </c>
      <c r="D85" s="106">
        <v>75</v>
      </c>
      <c r="E85" s="38">
        <v>0</v>
      </c>
      <c r="F85" s="38">
        <v>0</v>
      </c>
      <c r="G85" s="38">
        <v>1</v>
      </c>
      <c r="H85" s="107" t="s">
        <v>31</v>
      </c>
      <c r="I85" s="107" t="s">
        <v>31</v>
      </c>
      <c r="J85" s="107" t="s">
        <v>31</v>
      </c>
      <c r="K85" s="17">
        <f t="shared" si="4"/>
        <v>74</v>
      </c>
      <c r="L85" s="114" t="s">
        <v>31</v>
      </c>
      <c r="M85" s="99">
        <f t="shared" si="5"/>
        <v>0.53757497011650801</v>
      </c>
      <c r="N85" s="81">
        <f>((E85*1*VLOOKUP(H85,$O$2:$P$5,2,FALSE))+(F85*100*VLOOKUP(I85,$O$2:$P$5,2,FALSE))+(G85*1000*VLOOKUP(J85,$O$2:$P$5,2,FALSE)))/$B$16</f>
        <v>3.3333333333333335</v>
      </c>
      <c r="O85" s="73">
        <f t="shared" si="11"/>
        <v>0.65</v>
      </c>
      <c r="P85" s="82">
        <f t="shared" si="6"/>
        <v>3.2254498206990481</v>
      </c>
      <c r="Q85" s="32">
        <f t="shared" si="7"/>
        <v>7.2796610536610465E-4</v>
      </c>
      <c r="R85" s="83">
        <f>(O85*M85*C85*VLOOKUP(L85,$O$2:$P$5,2,FALSE)/3600)+R84</f>
        <v>0.14626259289952187</v>
      </c>
      <c r="S85" s="84">
        <f t="shared" si="8"/>
        <v>0.87465277777778128</v>
      </c>
      <c r="T85" s="85">
        <f t="shared" si="9"/>
        <v>13.61</v>
      </c>
      <c r="U85" s="33">
        <f>((((V84*0.0408*44.01*$C$6)-(U84*0.0408*44.01*$C$6)+(D84*O84*38000*44.01*0.0408/$B$16))*(C84/3600))+(U84*44.01*0.0408))/(44.01*0.0408)</f>
        <v>1505.6545284082049</v>
      </c>
      <c r="V85" s="86">
        <f t="shared" si="10"/>
        <v>480</v>
      </c>
    </row>
    <row r="86" spans="1:22" x14ac:dyDescent="0.3">
      <c r="A86" s="118"/>
      <c r="B86" s="119"/>
      <c r="C86" s="105">
        <v>30</v>
      </c>
      <c r="D86" s="106">
        <v>75</v>
      </c>
      <c r="E86" s="38">
        <v>0</v>
      </c>
      <c r="F86" s="38">
        <v>0</v>
      </c>
      <c r="G86" s="38">
        <v>1</v>
      </c>
      <c r="H86" s="107" t="s">
        <v>31</v>
      </c>
      <c r="I86" s="107" t="s">
        <v>31</v>
      </c>
      <c r="J86" s="107" t="s">
        <v>31</v>
      </c>
      <c r="K86" s="17">
        <f t="shared" si="4"/>
        <v>74</v>
      </c>
      <c r="L86" s="114" t="s">
        <v>31</v>
      </c>
      <c r="M86" s="99">
        <f t="shared" si="5"/>
        <v>0.538467933004249</v>
      </c>
      <c r="N86" s="81">
        <f>((E86*1*VLOOKUP(H86,$O$2:$P$5,2,FALSE))+(F86*100*VLOOKUP(I86,$O$2:$P$5,2,FALSE))+(G86*1000*VLOOKUP(J86,$O$2:$P$5,2,FALSE)))/$B$16</f>
        <v>3.3333333333333335</v>
      </c>
      <c r="O86" s="73">
        <f t="shared" si="11"/>
        <v>0.65</v>
      </c>
      <c r="P86" s="82">
        <f t="shared" si="6"/>
        <v>3.230807598025494</v>
      </c>
      <c r="Q86" s="32">
        <f t="shared" si="7"/>
        <v>7.2917532594325382E-4</v>
      </c>
      <c r="R86" s="83">
        <f>(O86*M86*C86*VLOOKUP(L86,$O$2:$P$5,2,FALSE)/3600)+R85</f>
        <v>0.1491792942032949</v>
      </c>
      <c r="S86" s="84">
        <f t="shared" si="8"/>
        <v>0.87500000000000355</v>
      </c>
      <c r="T86" s="85">
        <f t="shared" si="9"/>
        <v>13.86</v>
      </c>
      <c r="U86" s="33">
        <f>((((V85*0.0408*44.01*$C$6)-(U85*0.0408*44.01*$C$6)+(D85*O85*38000*44.01*0.0408/$B$16))*(C85/3600))+(U85*44.01*0.0408))/(44.01*0.0408)</f>
        <v>1505.8301353211277</v>
      </c>
      <c r="V86" s="86">
        <f t="shared" si="10"/>
        <v>480</v>
      </c>
    </row>
    <row r="87" spans="1:22" x14ac:dyDescent="0.3">
      <c r="A87" s="118"/>
      <c r="B87" s="119"/>
      <c r="C87" s="105">
        <v>30</v>
      </c>
      <c r="D87" s="106">
        <v>75</v>
      </c>
      <c r="E87" s="38">
        <v>0</v>
      </c>
      <c r="F87" s="38">
        <v>0</v>
      </c>
      <c r="G87" s="38">
        <v>1</v>
      </c>
      <c r="H87" s="107" t="s">
        <v>31</v>
      </c>
      <c r="I87" s="107" t="s">
        <v>31</v>
      </c>
      <c r="J87" s="107" t="s">
        <v>31</v>
      </c>
      <c r="K87" s="17">
        <f t="shared" si="4"/>
        <v>74</v>
      </c>
      <c r="L87" s="114" t="s">
        <v>31</v>
      </c>
      <c r="M87" s="99">
        <f t="shared" si="5"/>
        <v>0.53931623767076475</v>
      </c>
      <c r="N87" s="81">
        <f>((E87*1*VLOOKUP(H87,$O$2:$P$5,2,FALSE))+(F87*100*VLOOKUP(I87,$O$2:$P$5,2,FALSE))+(G87*1000*VLOOKUP(J87,$O$2:$P$5,2,FALSE)))/$B$16</f>
        <v>3.3333333333333335</v>
      </c>
      <c r="O87" s="73">
        <f t="shared" si="11"/>
        <v>0.65</v>
      </c>
      <c r="P87" s="82">
        <f t="shared" si="6"/>
        <v>3.2358974260245885</v>
      </c>
      <c r="Q87" s="32">
        <f t="shared" si="7"/>
        <v>7.3032407184582743E-4</v>
      </c>
      <c r="R87" s="83">
        <f>(O87*M87*C87*VLOOKUP(L87,$O$2:$P$5,2,FALSE)/3600)+R86</f>
        <v>0.1521005904906782</v>
      </c>
      <c r="S87" s="84">
        <f t="shared" si="8"/>
        <v>0.87534722222222583</v>
      </c>
      <c r="T87" s="85">
        <f t="shared" si="9"/>
        <v>14.11</v>
      </c>
      <c r="U87" s="33">
        <f>((((V86*0.0408*44.01*$C$6)-(U86*0.0408*44.01*$C$6)+(D86*O86*38000*44.01*0.0408/$B$16))*(C86/3600))+(U86*44.01*0.0408))/(44.01*0.0408)</f>
        <v>1505.9969618884045</v>
      </c>
      <c r="V87" s="86">
        <f t="shared" si="10"/>
        <v>480</v>
      </c>
    </row>
    <row r="88" spans="1:22" x14ac:dyDescent="0.3">
      <c r="A88" s="118"/>
      <c r="B88" s="119"/>
      <c r="C88" s="105">
        <v>30</v>
      </c>
      <c r="D88" s="106">
        <v>75</v>
      </c>
      <c r="E88" s="38">
        <v>0</v>
      </c>
      <c r="F88" s="38">
        <v>0</v>
      </c>
      <c r="G88" s="38">
        <v>1</v>
      </c>
      <c r="H88" s="107" t="s">
        <v>31</v>
      </c>
      <c r="I88" s="107" t="s">
        <v>31</v>
      </c>
      <c r="J88" s="107" t="s">
        <v>31</v>
      </c>
      <c r="K88" s="17">
        <f t="shared" si="4"/>
        <v>74</v>
      </c>
      <c r="L88" s="114" t="s">
        <v>31</v>
      </c>
      <c r="M88" s="99">
        <f t="shared" si="5"/>
        <v>0.5401221175310722</v>
      </c>
      <c r="N88" s="81">
        <f>((E88*1*VLOOKUP(H88,$O$2:$P$5,2,FALSE))+(F88*100*VLOOKUP(I88,$O$2:$P$5,2,FALSE))+(G88*1000*VLOOKUP(J88,$O$2:$P$5,2,FALSE)))/$B$16</f>
        <v>3.3333333333333335</v>
      </c>
      <c r="O88" s="73">
        <f t="shared" si="11"/>
        <v>0.65</v>
      </c>
      <c r="P88" s="82">
        <f t="shared" si="6"/>
        <v>3.2407327051864332</v>
      </c>
      <c r="Q88" s="32">
        <f t="shared" si="7"/>
        <v>7.3141536748999364E-4</v>
      </c>
      <c r="R88" s="83">
        <f>(O88*M88*C88*VLOOKUP(L88,$O$2:$P$5,2,FALSE)/3600)+R87</f>
        <v>0.15502625196063818</v>
      </c>
      <c r="S88" s="84">
        <f t="shared" si="8"/>
        <v>0.87569444444444811</v>
      </c>
      <c r="T88" s="85">
        <f t="shared" si="9"/>
        <v>14.36</v>
      </c>
      <c r="U88" s="33">
        <f>((((V87*0.0408*44.01*$C$6)-(U87*0.0408*44.01*$C$6)+(D87*O87*38000*44.01*0.0408/$B$16))*(C87/3600))+(U87*44.01*0.0408))/(44.01*0.0408)</f>
        <v>1506.1554471273175</v>
      </c>
      <c r="V88" s="86">
        <f t="shared" si="10"/>
        <v>480</v>
      </c>
    </row>
    <row r="89" spans="1:22" x14ac:dyDescent="0.3">
      <c r="A89" s="118"/>
      <c r="B89" s="119"/>
      <c r="C89" s="105">
        <v>30</v>
      </c>
      <c r="D89" s="106">
        <v>75</v>
      </c>
      <c r="E89" s="38">
        <v>0</v>
      </c>
      <c r="F89" s="38">
        <v>0</v>
      </c>
      <c r="G89" s="38">
        <v>1</v>
      </c>
      <c r="H89" s="107" t="s">
        <v>31</v>
      </c>
      <c r="I89" s="107" t="s">
        <v>31</v>
      </c>
      <c r="J89" s="107" t="s">
        <v>31</v>
      </c>
      <c r="K89" s="17">
        <f t="shared" si="4"/>
        <v>74</v>
      </c>
      <c r="L89" s="114" t="s">
        <v>31</v>
      </c>
      <c r="M89" s="99">
        <f t="shared" si="5"/>
        <v>0.540887694304234</v>
      </c>
      <c r="N89" s="81">
        <f>((E89*1*VLOOKUP(H89,$O$2:$P$5,2,FALSE))+(F89*100*VLOOKUP(I89,$O$2:$P$5,2,FALSE))+(G89*1000*VLOOKUP(J89,$O$2:$P$5,2,FALSE)))/$B$16</f>
        <v>3.3333333333333335</v>
      </c>
      <c r="O89" s="73">
        <f t="shared" si="11"/>
        <v>0.65</v>
      </c>
      <c r="P89" s="82">
        <f t="shared" si="6"/>
        <v>3.245326165825404</v>
      </c>
      <c r="Q89" s="32">
        <f t="shared" si="7"/>
        <v>7.324520860369835E-4</v>
      </c>
      <c r="R89" s="83">
        <f>(O89*M89*C89*VLOOKUP(L89,$O$2:$P$5,2,FALSE)/3600)+R88</f>
        <v>0.15795606030478612</v>
      </c>
      <c r="S89" s="84">
        <f t="shared" si="8"/>
        <v>0.87604166666667038</v>
      </c>
      <c r="T89" s="85">
        <f t="shared" si="9"/>
        <v>14.61</v>
      </c>
      <c r="U89" s="33">
        <f>((((V88*0.0408*44.01*$C$6)-(U88*0.0408*44.01*$C$6)+(D88*O88*38000*44.01*0.0408/$B$16))*(C88/3600))+(U88*44.01*0.0408))/(44.01*0.0408)</f>
        <v>1506.306008104285</v>
      </c>
      <c r="V89" s="86">
        <f t="shared" si="10"/>
        <v>480</v>
      </c>
    </row>
    <row r="90" spans="1:22" x14ac:dyDescent="0.3">
      <c r="A90" s="118"/>
      <c r="B90" s="119"/>
      <c r="C90" s="105">
        <v>30</v>
      </c>
      <c r="D90" s="106">
        <v>75</v>
      </c>
      <c r="E90" s="38">
        <v>0</v>
      </c>
      <c r="F90" s="38">
        <v>0</v>
      </c>
      <c r="G90" s="38">
        <v>1</v>
      </c>
      <c r="H90" s="107" t="s">
        <v>31</v>
      </c>
      <c r="I90" s="107" t="s">
        <v>31</v>
      </c>
      <c r="J90" s="107" t="s">
        <v>31</v>
      </c>
      <c r="K90" s="17">
        <f t="shared" si="4"/>
        <v>74</v>
      </c>
      <c r="L90" s="114" t="s">
        <v>31</v>
      </c>
      <c r="M90" s="99">
        <f t="shared" si="5"/>
        <v>0.5416149835994164</v>
      </c>
      <c r="N90" s="81">
        <f>((E90*1*VLOOKUP(H90,$O$2:$P$5,2,FALSE))+(F90*100*VLOOKUP(I90,$O$2:$P$5,2,FALSE))+(G90*1000*VLOOKUP(J90,$O$2:$P$5,2,FALSE)))/$B$16</f>
        <v>3.3333333333333335</v>
      </c>
      <c r="O90" s="73">
        <f t="shared" si="11"/>
        <v>0.65</v>
      </c>
      <c r="P90" s="82">
        <f t="shared" si="6"/>
        <v>3.2496899015964984</v>
      </c>
      <c r="Q90" s="32">
        <f t="shared" si="7"/>
        <v>7.3343695695754323E-4</v>
      </c>
      <c r="R90" s="83">
        <f>(O90*M90*C90*VLOOKUP(L90,$O$2:$P$5,2,FALSE)/3600)+R89</f>
        <v>0.1608898081326163</v>
      </c>
      <c r="S90" s="84">
        <f t="shared" si="8"/>
        <v>0.87638888888889266</v>
      </c>
      <c r="T90" s="85">
        <f t="shared" si="9"/>
        <v>14.86</v>
      </c>
      <c r="U90" s="33">
        <f>((((V89*0.0408*44.01*$C$6)-(U89*0.0408*44.01*$C$6)+(D89*O89*38000*44.01*0.0408/$B$16))*(C89/3600))+(U89*44.01*0.0408))/(44.01*0.0408)</f>
        <v>1506.4490410324038</v>
      </c>
      <c r="V90" s="86">
        <f t="shared" si="10"/>
        <v>480</v>
      </c>
    </row>
    <row r="91" spans="1:22" x14ac:dyDescent="0.3">
      <c r="A91" s="118"/>
      <c r="B91" s="119"/>
      <c r="C91" s="105">
        <v>30</v>
      </c>
      <c r="D91" s="106">
        <v>75</v>
      </c>
      <c r="E91" s="38">
        <v>0</v>
      </c>
      <c r="F91" s="38">
        <v>0</v>
      </c>
      <c r="G91" s="38">
        <v>1</v>
      </c>
      <c r="H91" s="107" t="s">
        <v>31</v>
      </c>
      <c r="I91" s="107" t="s">
        <v>31</v>
      </c>
      <c r="J91" s="107" t="s">
        <v>31</v>
      </c>
      <c r="K91" s="17">
        <f t="shared" si="4"/>
        <v>74</v>
      </c>
      <c r="L91" s="114" t="s">
        <v>31</v>
      </c>
      <c r="M91" s="99">
        <f t="shared" si="5"/>
        <v>0.54230590022258207</v>
      </c>
      <c r="N91" s="81">
        <f>((E91*1*VLOOKUP(H91,$O$2:$P$5,2,FALSE))+(F91*100*VLOOKUP(I91,$O$2:$P$5,2,FALSE))+(G91*1000*VLOOKUP(J91,$O$2:$P$5,2,FALSE)))/$B$16</f>
        <v>3.3333333333333335</v>
      </c>
      <c r="O91" s="73">
        <f t="shared" si="11"/>
        <v>0.65</v>
      </c>
      <c r="P91" s="82">
        <f t="shared" si="6"/>
        <v>3.2538354013354924</v>
      </c>
      <c r="Q91" s="32">
        <f t="shared" si="7"/>
        <v>7.3437257321807994E-4</v>
      </c>
      <c r="R91" s="83">
        <f>(O91*M91*C91*VLOOKUP(L91,$O$2:$P$5,2,FALSE)/3600)+R90</f>
        <v>0.16382729842548863</v>
      </c>
      <c r="S91" s="84">
        <f t="shared" si="8"/>
        <v>0.87673611111111494</v>
      </c>
      <c r="T91" s="85">
        <f t="shared" si="9"/>
        <v>15.11</v>
      </c>
      <c r="U91" s="33">
        <f>((((V90*0.0408*44.01*$C$6)-(U90*0.0408*44.01*$C$6)+(D90*O90*38000*44.01*0.0408/$B$16))*(C90/3600))+(U90*44.01*0.0408))/(44.01*0.0408)</f>
        <v>1506.584922314117</v>
      </c>
      <c r="V91" s="86">
        <f t="shared" si="10"/>
        <v>480</v>
      </c>
    </row>
    <row r="92" spans="1:22" x14ac:dyDescent="0.3">
      <c r="A92" s="118"/>
      <c r="B92" s="119"/>
      <c r="C92" s="105">
        <v>30</v>
      </c>
      <c r="D92" s="106">
        <v>75</v>
      </c>
      <c r="E92" s="38">
        <v>0</v>
      </c>
      <c r="F92" s="38">
        <v>0</v>
      </c>
      <c r="G92" s="38">
        <v>1</v>
      </c>
      <c r="H92" s="107" t="s">
        <v>31</v>
      </c>
      <c r="I92" s="107" t="s">
        <v>31</v>
      </c>
      <c r="J92" s="107" t="s">
        <v>31</v>
      </c>
      <c r="K92" s="17">
        <f t="shared" si="4"/>
        <v>74</v>
      </c>
      <c r="L92" s="114" t="s">
        <v>31</v>
      </c>
      <c r="M92" s="99">
        <f t="shared" si="5"/>
        <v>0.54296226321778729</v>
      </c>
      <c r="N92" s="81">
        <f>((E92*1*VLOOKUP(H92,$O$2:$P$5,2,FALSE))+(F92*100*VLOOKUP(I92,$O$2:$P$5,2,FALSE))+(G92*1000*VLOOKUP(J92,$O$2:$P$5,2,FALSE)))/$B$16</f>
        <v>3.3333333333333335</v>
      </c>
      <c r="O92" s="73">
        <f t="shared" si="11"/>
        <v>0.65</v>
      </c>
      <c r="P92" s="82">
        <f t="shared" si="6"/>
        <v>3.2577735793067237</v>
      </c>
      <c r="Q92" s="32">
        <f t="shared" si="7"/>
        <v>7.3526139810742026E-4</v>
      </c>
      <c r="R92" s="83">
        <f>(O92*M92*C92*VLOOKUP(L92,$O$2:$P$5,2,FALSE)/3600)+R91</f>
        <v>0.16676834401791832</v>
      </c>
      <c r="S92" s="84">
        <f t="shared" si="8"/>
        <v>0.87708333333333721</v>
      </c>
      <c r="T92" s="85">
        <f t="shared" si="9"/>
        <v>15.36</v>
      </c>
      <c r="U92" s="33">
        <f>((((V91*0.0408*44.01*$C$6)-(U91*0.0408*44.01*$C$6)+(D91*O91*38000*44.01*0.0408/$B$16))*(C91/3600))+(U91*44.01*0.0408))/(44.01*0.0408)</f>
        <v>1506.7140095317445</v>
      </c>
      <c r="V92" s="86">
        <f t="shared" si="10"/>
        <v>480</v>
      </c>
    </row>
    <row r="93" spans="1:22" x14ac:dyDescent="0.3">
      <c r="A93" s="118"/>
      <c r="B93" s="119"/>
      <c r="C93" s="105">
        <v>30</v>
      </c>
      <c r="D93" s="106">
        <v>75</v>
      </c>
      <c r="E93" s="38">
        <v>0</v>
      </c>
      <c r="F93" s="38">
        <v>0</v>
      </c>
      <c r="G93" s="38">
        <v>1</v>
      </c>
      <c r="H93" s="107" t="s">
        <v>31</v>
      </c>
      <c r="I93" s="107" t="s">
        <v>31</v>
      </c>
      <c r="J93" s="107" t="s">
        <v>31</v>
      </c>
      <c r="K93" s="17">
        <f t="shared" si="4"/>
        <v>74</v>
      </c>
      <c r="L93" s="114" t="s">
        <v>31</v>
      </c>
      <c r="M93" s="99">
        <f t="shared" si="5"/>
        <v>0.54358580065635809</v>
      </c>
      <c r="N93" s="81">
        <f>((E93*1*VLOOKUP(H93,$O$2:$P$5,2,FALSE))+(F93*100*VLOOKUP(I93,$O$2:$P$5,2,FALSE))+(G93*1000*VLOOKUP(J93,$O$2:$P$5,2,FALSE)))/$B$16</f>
        <v>3.3333333333333335</v>
      </c>
      <c r="O93" s="73">
        <f t="shared" si="11"/>
        <v>0.65</v>
      </c>
      <c r="P93" s="82">
        <f t="shared" si="6"/>
        <v>3.2615148039381485</v>
      </c>
      <c r="Q93" s="32">
        <f t="shared" si="7"/>
        <v>7.361057717221516E-4</v>
      </c>
      <c r="R93" s="83">
        <f>(O93*M93*C93*VLOOKUP(L93,$O$2:$P$5,2,FALSE)/3600)+R92</f>
        <v>0.16971276710480693</v>
      </c>
      <c r="S93" s="84">
        <f t="shared" si="8"/>
        <v>0.87743055555555949</v>
      </c>
      <c r="T93" s="85">
        <f t="shared" si="9"/>
        <v>15.61</v>
      </c>
      <c r="U93" s="33">
        <f>((((V92*0.0408*44.01*$C$6)-(U92*0.0408*44.01*$C$6)+(D92*O92*38000*44.01*0.0408/$B$16))*(C92/3600))+(U92*44.01*0.0408))/(44.01*0.0408)</f>
        <v>1506.8366423884906</v>
      </c>
      <c r="V93" s="86">
        <f t="shared" si="10"/>
        <v>480</v>
      </c>
    </row>
    <row r="94" spans="1:22" x14ac:dyDescent="0.3">
      <c r="A94" s="118"/>
      <c r="B94" s="119"/>
      <c r="C94" s="105">
        <v>30</v>
      </c>
      <c r="D94" s="106">
        <v>75</v>
      </c>
      <c r="E94" s="38">
        <v>0</v>
      </c>
      <c r="F94" s="38">
        <v>0</v>
      </c>
      <c r="G94" s="38">
        <v>1</v>
      </c>
      <c r="H94" s="107" t="s">
        <v>31</v>
      </c>
      <c r="I94" s="107" t="s">
        <v>31</v>
      </c>
      <c r="J94" s="107" t="s">
        <v>31</v>
      </c>
      <c r="K94" s="17">
        <f t="shared" si="4"/>
        <v>74</v>
      </c>
      <c r="L94" s="114" t="s">
        <v>31</v>
      </c>
      <c r="M94" s="99">
        <f t="shared" si="5"/>
        <v>0.54417815418655358</v>
      </c>
      <c r="N94" s="81">
        <f>((E94*1*VLOOKUP(H94,$O$2:$P$5,2,FALSE))+(F94*100*VLOOKUP(I94,$O$2:$P$5,2,FALSE))+(G94*1000*VLOOKUP(J94,$O$2:$P$5,2,FALSE)))/$B$16</f>
        <v>3.3333333333333335</v>
      </c>
      <c r="O94" s="73">
        <f t="shared" si="11"/>
        <v>0.65</v>
      </c>
      <c r="P94" s="82">
        <f t="shared" si="6"/>
        <v>3.2650689251193215</v>
      </c>
      <c r="Q94" s="32">
        <f t="shared" si="7"/>
        <v>7.3690791712762468E-4</v>
      </c>
      <c r="R94" s="83">
        <f>(O94*M94*C94*VLOOKUP(L94,$O$2:$P$5,2,FALSE)/3600)+R93</f>
        <v>0.17266039877331743</v>
      </c>
      <c r="S94" s="84">
        <f t="shared" si="8"/>
        <v>0.87777777777778176</v>
      </c>
      <c r="T94" s="85">
        <f t="shared" si="9"/>
        <v>15.86</v>
      </c>
      <c r="U94" s="33">
        <f>((((V93*0.0408*44.01*$C$6)-(U93*0.0408*44.01*$C$6)+(D93*O93*38000*44.01*0.0408/$B$16))*(C93/3600))+(U93*44.01*0.0408))/(44.01*0.0408)</f>
        <v>1506.9531436023995</v>
      </c>
      <c r="V94" s="86">
        <f t="shared" si="10"/>
        <v>480</v>
      </c>
    </row>
    <row r="95" spans="1:22" x14ac:dyDescent="0.3">
      <c r="A95" s="118"/>
      <c r="B95" s="119"/>
      <c r="C95" s="105">
        <v>30</v>
      </c>
      <c r="D95" s="106">
        <v>75</v>
      </c>
      <c r="E95" s="38">
        <v>0</v>
      </c>
      <c r="F95" s="38">
        <v>0</v>
      </c>
      <c r="G95" s="38">
        <v>1</v>
      </c>
      <c r="H95" s="107" t="s">
        <v>31</v>
      </c>
      <c r="I95" s="107" t="s">
        <v>31</v>
      </c>
      <c r="J95" s="107" t="s">
        <v>31</v>
      </c>
      <c r="K95" s="17">
        <f t="shared" si="4"/>
        <v>74</v>
      </c>
      <c r="L95" s="114" t="s">
        <v>31</v>
      </c>
      <c r="M95" s="99">
        <f t="shared" si="5"/>
        <v>0.54474088335569426</v>
      </c>
      <c r="N95" s="81">
        <f>((E95*1*VLOOKUP(H95,$O$2:$P$5,2,FALSE))+(F95*100*VLOOKUP(I95,$O$2:$P$5,2,FALSE))+(G95*1000*VLOOKUP(J95,$O$2:$P$5,2,FALSE)))/$B$16</f>
        <v>3.3333333333333335</v>
      </c>
      <c r="O95" s="73">
        <f t="shared" si="11"/>
        <v>0.65</v>
      </c>
      <c r="P95" s="82">
        <f t="shared" si="6"/>
        <v>3.2684453001341653</v>
      </c>
      <c r="Q95" s="32">
        <f t="shared" si="7"/>
        <v>7.3766994621083607E-4</v>
      </c>
      <c r="R95" s="83">
        <f>(O95*M95*C95*VLOOKUP(L95,$O$2:$P$5,2,FALSE)/3600)+R94</f>
        <v>0.17561107855816077</v>
      </c>
      <c r="S95" s="84">
        <f t="shared" si="8"/>
        <v>0.87812500000000404</v>
      </c>
      <c r="T95" s="85">
        <f t="shared" si="9"/>
        <v>16.11</v>
      </c>
      <c r="U95" s="33">
        <f>((((V94*0.0408*44.01*$C$6)-(U94*0.0408*44.01*$C$6)+(D94*O94*38000*44.01*0.0408/$B$16))*(C94/3600))+(U94*44.01*0.0408))/(44.01*0.0408)</f>
        <v>1507.0638197556129</v>
      </c>
      <c r="V95" s="86">
        <f t="shared" si="10"/>
        <v>480</v>
      </c>
    </row>
    <row r="96" spans="1:22" x14ac:dyDescent="0.3">
      <c r="A96" s="118"/>
      <c r="B96" s="119"/>
      <c r="C96" s="105">
        <v>30</v>
      </c>
      <c r="D96" s="106">
        <v>75</v>
      </c>
      <c r="E96" s="38">
        <v>0</v>
      </c>
      <c r="F96" s="38">
        <v>0</v>
      </c>
      <c r="G96" s="38">
        <v>1</v>
      </c>
      <c r="H96" s="107" t="s">
        <v>31</v>
      </c>
      <c r="I96" s="107" t="s">
        <v>31</v>
      </c>
      <c r="J96" s="107" t="s">
        <v>31</v>
      </c>
      <c r="K96" s="17">
        <f t="shared" si="4"/>
        <v>74</v>
      </c>
      <c r="L96" s="114" t="s">
        <v>31</v>
      </c>
      <c r="M96" s="99">
        <f t="shared" si="5"/>
        <v>0.54527546971613561</v>
      </c>
      <c r="N96" s="81">
        <f>((E96*1*VLOOKUP(H96,$O$2:$P$5,2,FALSE))+(F96*100*VLOOKUP(I96,$O$2:$P$5,2,FALSE))+(G96*1000*VLOOKUP(J96,$O$2:$P$5,2,FALSE)))/$B$16</f>
        <v>3.3333333333333335</v>
      </c>
      <c r="O96" s="73">
        <f t="shared" si="11"/>
        <v>0.65</v>
      </c>
      <c r="P96" s="82">
        <f t="shared" si="6"/>
        <v>3.2716528182968139</v>
      </c>
      <c r="Q96" s="32">
        <f t="shared" si="7"/>
        <v>7.3839386524060036E-4</v>
      </c>
      <c r="R96" s="83">
        <f>(O96*M96*C96*VLOOKUP(L96,$O$2:$P$5,2,FALSE)/3600)+R95</f>
        <v>0.17856465401912316</v>
      </c>
      <c r="S96" s="84">
        <f t="shared" si="8"/>
        <v>0.87847222222222632</v>
      </c>
      <c r="T96" s="85">
        <f t="shared" si="9"/>
        <v>16.350000000000001</v>
      </c>
      <c r="U96" s="33">
        <f>((((V95*0.0408*44.01*$C$6)-(U95*0.0408*44.01*$C$6)+(D95*O95*38000*44.01*0.0408/$B$16))*(C95/3600))+(U95*44.01*0.0408))/(44.01*0.0408)</f>
        <v>1507.1689621011658</v>
      </c>
      <c r="V96" s="86">
        <f t="shared" si="10"/>
        <v>480</v>
      </c>
    </row>
    <row r="97" spans="1:22" x14ac:dyDescent="0.3">
      <c r="A97" s="118"/>
      <c r="B97" s="119"/>
      <c r="C97" s="105">
        <v>30</v>
      </c>
      <c r="D97" s="106">
        <v>75</v>
      </c>
      <c r="E97" s="38">
        <v>0</v>
      </c>
      <c r="F97" s="38">
        <v>0</v>
      </c>
      <c r="G97" s="38">
        <v>1</v>
      </c>
      <c r="H97" s="107" t="s">
        <v>31</v>
      </c>
      <c r="I97" s="107" t="s">
        <v>31</v>
      </c>
      <c r="J97" s="107" t="s">
        <v>31</v>
      </c>
      <c r="K97" s="17">
        <f t="shared" si="4"/>
        <v>74</v>
      </c>
      <c r="L97" s="114" t="s">
        <v>31</v>
      </c>
      <c r="M97" s="99">
        <f t="shared" si="5"/>
        <v>0.5457833207258963</v>
      </c>
      <c r="N97" s="81">
        <f>((E97*1*VLOOKUP(H97,$O$2:$P$5,2,FALSE))+(F97*100*VLOOKUP(I97,$O$2:$P$5,2,FALSE))+(G97*1000*VLOOKUP(J97,$O$2:$P$5,2,FALSE)))/$B$16</f>
        <v>3.3333333333333335</v>
      </c>
      <c r="O97" s="73">
        <f t="shared" si="11"/>
        <v>0.65</v>
      </c>
      <c r="P97" s="82">
        <f t="shared" si="6"/>
        <v>3.274699924355378</v>
      </c>
      <c r="Q97" s="32">
        <f t="shared" si="7"/>
        <v>7.3908158014965124E-4</v>
      </c>
      <c r="R97" s="83">
        <f>(O97*M97*C97*VLOOKUP(L97,$O$2:$P$5,2,FALSE)/3600)+R96</f>
        <v>0.18152098033972178</v>
      </c>
      <c r="S97" s="84">
        <f t="shared" si="8"/>
        <v>0.87881944444444859</v>
      </c>
      <c r="T97" s="85">
        <f t="shared" si="9"/>
        <v>16.600000000000001</v>
      </c>
      <c r="U97" s="33">
        <f>((((V96*0.0408*44.01*$C$6)-(U96*0.0408*44.01*$C$6)+(D96*O96*38000*44.01*0.0408/$B$16))*(C96/3600))+(U96*44.01*0.0408))/(44.01*0.0408)</f>
        <v>1507.2688473294409</v>
      </c>
      <c r="V97" s="86">
        <f t="shared" si="10"/>
        <v>480</v>
      </c>
    </row>
    <row r="98" spans="1:22" x14ac:dyDescent="0.3">
      <c r="A98" s="118"/>
      <c r="B98" s="119"/>
      <c r="C98" s="105">
        <v>30</v>
      </c>
      <c r="D98" s="106">
        <v>75</v>
      </c>
      <c r="E98" s="38">
        <v>0</v>
      </c>
      <c r="F98" s="38">
        <v>0</v>
      </c>
      <c r="G98" s="38">
        <v>1</v>
      </c>
      <c r="H98" s="107" t="s">
        <v>31</v>
      </c>
      <c r="I98" s="107" t="s">
        <v>31</v>
      </c>
      <c r="J98" s="107" t="s">
        <v>31</v>
      </c>
      <c r="K98" s="17">
        <f t="shared" si="4"/>
        <v>74</v>
      </c>
      <c r="L98" s="114" t="s">
        <v>31</v>
      </c>
      <c r="M98" s="99">
        <f t="shared" si="5"/>
        <v>0.54626577345421135</v>
      </c>
      <c r="N98" s="81">
        <f>((E98*1*VLOOKUP(H98,$O$2:$P$5,2,FALSE))+(F98*100*VLOOKUP(I98,$O$2:$P$5,2,FALSE))+(G98*1000*VLOOKUP(J98,$O$2:$P$5,2,FALSE)))/$B$16</f>
        <v>3.3333333333333335</v>
      </c>
      <c r="O98" s="73">
        <f t="shared" si="11"/>
        <v>0.65</v>
      </c>
      <c r="P98" s="82">
        <f t="shared" si="6"/>
        <v>3.2775946407252681</v>
      </c>
      <c r="Q98" s="32">
        <f t="shared" si="7"/>
        <v>7.3973490155257785E-4</v>
      </c>
      <c r="R98" s="83">
        <f>(O98*M98*C98*VLOOKUP(L98,$O$2:$P$5,2,FALSE)/3600)+R97</f>
        <v>0.18447991994593207</v>
      </c>
      <c r="S98" s="84">
        <f t="shared" si="8"/>
        <v>0.87916666666667087</v>
      </c>
      <c r="T98" s="85">
        <f t="shared" si="9"/>
        <v>16.850000000000001</v>
      </c>
      <c r="U98" s="33">
        <f>((((V97*0.0408*44.01*$C$6)-(U97*0.0408*44.01*$C$6)+(D97*O97*38000*44.01*0.0408/$B$16))*(C97/3600))+(U97*44.01*0.0408))/(44.01*0.0408)</f>
        <v>1507.3637382963022</v>
      </c>
      <c r="V98" s="86">
        <f t="shared" si="10"/>
        <v>480</v>
      </c>
    </row>
    <row r="99" spans="1:22" x14ac:dyDescent="0.3">
      <c r="A99" s="118"/>
      <c r="B99" s="119"/>
      <c r="C99" s="105">
        <v>30</v>
      </c>
      <c r="D99" s="106">
        <v>75</v>
      </c>
      <c r="E99" s="38">
        <v>0</v>
      </c>
      <c r="F99" s="38">
        <v>0</v>
      </c>
      <c r="G99" s="38">
        <v>1</v>
      </c>
      <c r="H99" s="107" t="s">
        <v>31</v>
      </c>
      <c r="I99" s="107" t="s">
        <v>31</v>
      </c>
      <c r="J99" s="107" t="s">
        <v>31</v>
      </c>
      <c r="K99" s="17">
        <f t="shared" si="4"/>
        <v>74</v>
      </c>
      <c r="L99" s="114" t="s">
        <v>31</v>
      </c>
      <c r="M99" s="99">
        <f t="shared" si="5"/>
        <v>0.54672409810176559</v>
      </c>
      <c r="N99" s="81">
        <f>((E99*1*VLOOKUP(H99,$O$2:$P$5,2,FALSE))+(F99*100*VLOOKUP(I99,$O$2:$P$5,2,FALSE))+(G99*1000*VLOOKUP(J99,$O$2:$P$5,2,FALSE)))/$B$16</f>
        <v>3.3333333333333335</v>
      </c>
      <c r="O99" s="73">
        <f t="shared" si="11"/>
        <v>0.65</v>
      </c>
      <c r="P99" s="82">
        <f t="shared" si="6"/>
        <v>3.2803445886105935</v>
      </c>
      <c r="Q99" s="32">
        <f t="shared" si="7"/>
        <v>7.4035554951280759E-4</v>
      </c>
      <c r="R99" s="83">
        <f>(O99*M99*C99*VLOOKUP(L99,$O$2:$P$5,2,FALSE)/3600)+R98</f>
        <v>0.18744134214398331</v>
      </c>
      <c r="S99" s="84">
        <f t="shared" si="8"/>
        <v>0.87951388888889315</v>
      </c>
      <c r="T99" s="85">
        <f t="shared" si="9"/>
        <v>17.09</v>
      </c>
      <c r="U99" s="33">
        <f>((((V98*0.0408*44.01*$C$6)-(U98*0.0408*44.01*$C$6)+(D98*O98*38000*44.01*0.0408/$B$16))*(C98/3600))+(U98*44.01*0.0408))/(44.01*0.0408)</f>
        <v>1507.4538847148208</v>
      </c>
      <c r="V99" s="86">
        <f t="shared" si="10"/>
        <v>480</v>
      </c>
    </row>
    <row r="100" spans="1:22" x14ac:dyDescent="0.3">
      <c r="A100" s="118"/>
      <c r="B100" s="119"/>
      <c r="C100" s="105">
        <v>30</v>
      </c>
      <c r="D100" s="106">
        <v>75</v>
      </c>
      <c r="E100" s="38">
        <v>0</v>
      </c>
      <c r="F100" s="38">
        <v>0</v>
      </c>
      <c r="G100" s="38">
        <v>1</v>
      </c>
      <c r="H100" s="107" t="s">
        <v>31</v>
      </c>
      <c r="I100" s="107" t="s">
        <v>31</v>
      </c>
      <c r="J100" s="107" t="s">
        <v>31</v>
      </c>
      <c r="K100" s="17">
        <f t="shared" si="4"/>
        <v>74</v>
      </c>
      <c r="L100" s="114" t="s">
        <v>31</v>
      </c>
      <c r="M100" s="99">
        <f t="shared" si="5"/>
        <v>0.54715950134487579</v>
      </c>
      <c r="N100" s="81">
        <f>((E100*1*VLOOKUP(H100,$O$2:$P$5,2,FALSE))+(F100*100*VLOOKUP(I100,$O$2:$P$5,2,FALSE))+(G100*1000*VLOOKUP(J100,$O$2:$P$5,2,FALSE)))/$B$16</f>
        <v>3.3333333333333335</v>
      </c>
      <c r="O100" s="73">
        <f t="shared" si="11"/>
        <v>0.65</v>
      </c>
      <c r="P100" s="82">
        <f t="shared" si="6"/>
        <v>3.2829570080692547</v>
      </c>
      <c r="Q100" s="32">
        <f t="shared" si="7"/>
        <v>7.4094515807118604E-4</v>
      </c>
      <c r="R100" s="83">
        <f>(O100*M100*C100*VLOOKUP(L100,$O$2:$P$5,2,FALSE)/3600)+R99</f>
        <v>0.19040512277626806</v>
      </c>
      <c r="S100" s="84">
        <f t="shared" si="8"/>
        <v>0.87986111111111542</v>
      </c>
      <c r="T100" s="85">
        <f t="shared" si="9"/>
        <v>17.34</v>
      </c>
      <c r="U100" s="33">
        <f>((((V99*0.0408*44.01*$C$6)-(U99*0.0408*44.01*$C$6)+(D99*O99*38000*44.01*0.0408/$B$16))*(C99/3600))+(U99*44.01*0.0408))/(44.01*0.0408)</f>
        <v>1507.5395238124129</v>
      </c>
      <c r="V100" s="86">
        <f t="shared" si="10"/>
        <v>480</v>
      </c>
    </row>
    <row r="101" spans="1:22" x14ac:dyDescent="0.3">
      <c r="A101" s="118"/>
      <c r="B101" s="119"/>
      <c r="C101" s="105">
        <v>30</v>
      </c>
      <c r="D101" s="106">
        <v>75</v>
      </c>
      <c r="E101" s="38">
        <v>0</v>
      </c>
      <c r="F101" s="38">
        <v>0</v>
      </c>
      <c r="G101" s="38">
        <v>1</v>
      </c>
      <c r="H101" s="107" t="s">
        <v>31</v>
      </c>
      <c r="I101" s="107" t="s">
        <v>31</v>
      </c>
      <c r="J101" s="107" t="s">
        <v>31</v>
      </c>
      <c r="K101" s="17">
        <f t="shared" si="4"/>
        <v>74</v>
      </c>
      <c r="L101" s="114" t="s">
        <v>31</v>
      </c>
      <c r="M101" s="99">
        <f t="shared" si="5"/>
        <v>0.54757312951242587</v>
      </c>
      <c r="N101" s="81">
        <f>((E101*1*VLOOKUP(H101,$O$2:$P$5,2,FALSE))+(F101*100*VLOOKUP(I101,$O$2:$P$5,2,FALSE))+(G101*1000*VLOOKUP(J101,$O$2:$P$5,2,FALSE)))/$B$16</f>
        <v>3.3333333333333335</v>
      </c>
      <c r="O101" s="73">
        <f t="shared" si="11"/>
        <v>0.65</v>
      </c>
      <c r="P101" s="82">
        <f t="shared" si="6"/>
        <v>3.285438777074555</v>
      </c>
      <c r="Q101" s="32">
        <f t="shared" si="7"/>
        <v>7.4150527954807669E-4</v>
      </c>
      <c r="R101" s="83">
        <f>(O101*M101*C101*VLOOKUP(L101,$O$2:$P$5,2,FALSE)/3600)+R100</f>
        <v>0.19337114389446036</v>
      </c>
      <c r="S101" s="84">
        <f t="shared" si="8"/>
        <v>0.8802083333333377</v>
      </c>
      <c r="T101" s="85">
        <f t="shared" si="9"/>
        <v>17.579999999999998</v>
      </c>
      <c r="U101" s="33">
        <f>((((V100*0.0408*44.01*$C$6)-(U100*0.0408*44.01*$C$6)+(D100*O100*38000*44.01*0.0408/$B$16))*(C100/3600))+(U100*44.01*0.0408))/(44.01*0.0408)</f>
        <v>1507.6208809551256</v>
      </c>
      <c r="V101" s="86">
        <f t="shared" si="10"/>
        <v>480</v>
      </c>
    </row>
    <row r="102" spans="1:22" x14ac:dyDescent="0.3">
      <c r="A102" s="118"/>
      <c r="B102" s="119"/>
      <c r="C102" s="105">
        <v>30</v>
      </c>
      <c r="D102" s="106">
        <v>75</v>
      </c>
      <c r="E102" s="38">
        <v>0</v>
      </c>
      <c r="F102" s="38">
        <v>0</v>
      </c>
      <c r="G102" s="38">
        <v>1</v>
      </c>
      <c r="H102" s="107" t="s">
        <v>31</v>
      </c>
      <c r="I102" s="107" t="s">
        <v>31</v>
      </c>
      <c r="J102" s="107" t="s">
        <v>31</v>
      </c>
      <c r="K102" s="17">
        <f t="shared" si="4"/>
        <v>74</v>
      </c>
      <c r="L102" s="114" t="s">
        <v>31</v>
      </c>
      <c r="M102" s="99">
        <f t="shared" si="5"/>
        <v>0.54796607160391941</v>
      </c>
      <c r="N102" s="81">
        <f>((E102*1*VLOOKUP(H102,$O$2:$P$5,2,FALSE))+(F102*100*VLOOKUP(I102,$O$2:$P$5,2,FALSE))+(G102*1000*VLOOKUP(J102,$O$2:$P$5,2,FALSE)))/$B$16</f>
        <v>3.3333333333333335</v>
      </c>
      <c r="O102" s="73">
        <f t="shared" si="11"/>
        <v>0.65</v>
      </c>
      <c r="P102" s="82">
        <f t="shared" si="6"/>
        <v>3.2877964296235165</v>
      </c>
      <c r="Q102" s="32">
        <f t="shared" si="7"/>
        <v>7.4203738863030759E-4</v>
      </c>
      <c r="R102" s="83">
        <f>(O102*M102*C102*VLOOKUP(L102,$O$2:$P$5,2,FALSE)/3600)+R101</f>
        <v>0.1963392934489816</v>
      </c>
      <c r="S102" s="84">
        <f t="shared" si="8"/>
        <v>0.88055555555555998</v>
      </c>
      <c r="T102" s="85">
        <f t="shared" si="9"/>
        <v>17.829999999999998</v>
      </c>
      <c r="U102" s="33">
        <f>((((V101*0.0408*44.01*$C$6)-(U101*0.0408*44.01*$C$6)+(D101*O101*38000*44.01*0.0408/$B$16))*(C101/3600))+(U101*44.01*0.0408))/(44.01*0.0408)</f>
        <v>1507.6981702407024</v>
      </c>
      <c r="V102" s="86">
        <f t="shared" si="10"/>
        <v>480</v>
      </c>
    </row>
    <row r="103" spans="1:22" x14ac:dyDescent="0.3">
      <c r="A103" s="118"/>
      <c r="B103" s="119"/>
      <c r="C103" s="105">
        <v>30</v>
      </c>
      <c r="D103" s="106">
        <v>75</v>
      </c>
      <c r="E103" s="38">
        <v>0</v>
      </c>
      <c r="F103" s="38">
        <v>0</v>
      </c>
      <c r="G103" s="38">
        <v>1</v>
      </c>
      <c r="H103" s="107" t="s">
        <v>31</v>
      </c>
      <c r="I103" s="107" t="s">
        <v>31</v>
      </c>
      <c r="J103" s="107" t="s">
        <v>31</v>
      </c>
      <c r="K103" s="17">
        <f t="shared" si="4"/>
        <v>74</v>
      </c>
      <c r="L103" s="114" t="s">
        <v>31</v>
      </c>
      <c r="M103" s="99">
        <f t="shared" si="5"/>
        <v>0.54833936215659596</v>
      </c>
      <c r="N103" s="81">
        <f>((E103*1*VLOOKUP(H103,$O$2:$P$5,2,FALSE))+(F103*100*VLOOKUP(I103,$O$2:$P$5,2,FALSE))+(G103*1000*VLOOKUP(J103,$O$2:$P$5,2,FALSE)))/$B$16</f>
        <v>3.3333333333333335</v>
      </c>
      <c r="O103" s="73">
        <f t="shared" si="11"/>
        <v>0.65</v>
      </c>
      <c r="P103" s="82">
        <f t="shared" si="6"/>
        <v>3.2900361729395757</v>
      </c>
      <c r="Q103" s="32">
        <f t="shared" si="7"/>
        <v>7.4254288625372374E-4</v>
      </c>
      <c r="R103" s="83">
        <f>(O103*M103*C103*VLOOKUP(L103,$O$2:$P$5,2,FALSE)/3600)+R102</f>
        <v>0.19930946499399649</v>
      </c>
      <c r="S103" s="84">
        <f t="shared" si="8"/>
        <v>0.88090277777778225</v>
      </c>
      <c r="T103" s="85">
        <f t="shared" si="9"/>
        <v>18.07</v>
      </c>
      <c r="U103" s="33">
        <f>((((V102*0.0408*44.01*$C$6)-(U102*0.0408*44.01*$C$6)+(D102*O102*38000*44.01*0.0408/$B$16))*(C102/3600))+(U102*44.01*0.0408))/(44.01*0.0408)</f>
        <v>1507.7715950620004</v>
      </c>
      <c r="V103" s="86">
        <f t="shared" si="10"/>
        <v>480</v>
      </c>
    </row>
    <row r="104" spans="1:22" x14ac:dyDescent="0.3">
      <c r="A104" s="118"/>
      <c r="B104" s="119"/>
      <c r="C104" s="105">
        <v>30</v>
      </c>
      <c r="D104" s="106">
        <v>75</v>
      </c>
      <c r="E104" s="38">
        <v>0</v>
      </c>
      <c r="F104" s="38">
        <v>0</v>
      </c>
      <c r="G104" s="38">
        <v>1</v>
      </c>
      <c r="H104" s="107" t="s">
        <v>31</v>
      </c>
      <c r="I104" s="107" t="s">
        <v>31</v>
      </c>
      <c r="J104" s="107" t="s">
        <v>31</v>
      </c>
      <c r="K104" s="17">
        <f t="shared" si="4"/>
        <v>74</v>
      </c>
      <c r="L104" s="114" t="s">
        <v>31</v>
      </c>
      <c r="M104" s="99">
        <f t="shared" si="5"/>
        <v>0.54869398396915847</v>
      </c>
      <c r="N104" s="81">
        <f>((E104*1*VLOOKUP(H104,$O$2:$P$5,2,FALSE))+(F104*100*VLOOKUP(I104,$O$2:$P$5,2,FALSE))+(G104*1000*VLOOKUP(J104,$O$2:$P$5,2,FALSE)))/$B$16</f>
        <v>3.3333333333333335</v>
      </c>
      <c r="O104" s="73">
        <f t="shared" si="11"/>
        <v>0.65</v>
      </c>
      <c r="P104" s="82">
        <f t="shared" si="6"/>
        <v>3.2921639038149508</v>
      </c>
      <c r="Q104" s="32">
        <f t="shared" si="7"/>
        <v>7.4302310329156876E-4</v>
      </c>
      <c r="R104" s="83">
        <f>(O104*M104*C104*VLOOKUP(L104,$O$2:$P$5,2,FALSE)/3600)+R103</f>
        <v>0.20228155740716278</v>
      </c>
      <c r="S104" s="84">
        <f t="shared" si="8"/>
        <v>0.88125000000000453</v>
      </c>
      <c r="T104" s="85">
        <f t="shared" si="9"/>
        <v>18.309999999999999</v>
      </c>
      <c r="U104" s="33">
        <f>((((V103*0.0408*44.01*$C$6)-(U103*0.0408*44.01*$C$6)+(D103*O103*38000*44.01*0.0408/$B$16))*(C103/3600))+(U103*44.01*0.0408))/(44.01*0.0408)</f>
        <v>1507.8413486422337</v>
      </c>
      <c r="V104" s="86">
        <f t="shared" si="10"/>
        <v>480</v>
      </c>
    </row>
    <row r="105" spans="1:22" x14ac:dyDescent="0.3">
      <c r="A105" s="118"/>
      <c r="B105" s="119"/>
      <c r="C105" s="105">
        <v>30</v>
      </c>
      <c r="D105" s="106">
        <v>75</v>
      </c>
      <c r="E105" s="38">
        <v>0</v>
      </c>
      <c r="F105" s="38">
        <v>0</v>
      </c>
      <c r="G105" s="38">
        <v>1</v>
      </c>
      <c r="H105" s="107" t="s">
        <v>31</v>
      </c>
      <c r="I105" s="107" t="s">
        <v>31</v>
      </c>
      <c r="J105" s="107" t="s">
        <v>31</v>
      </c>
      <c r="K105" s="17">
        <f t="shared" si="4"/>
        <v>74</v>
      </c>
      <c r="L105" s="114" t="s">
        <v>31</v>
      </c>
      <c r="M105" s="99">
        <f t="shared" si="5"/>
        <v>0.54903087068928424</v>
      </c>
      <c r="N105" s="81">
        <f>((E105*1*VLOOKUP(H105,$O$2:$P$5,2,FALSE))+(F105*100*VLOOKUP(I105,$O$2:$P$5,2,FALSE))+(G105*1000*VLOOKUP(J105,$O$2:$P$5,2,FALSE)))/$B$16</f>
        <v>3.3333333333333335</v>
      </c>
      <c r="O105" s="73">
        <f t="shared" si="11"/>
        <v>0.65</v>
      </c>
      <c r="P105" s="82">
        <f t="shared" si="6"/>
        <v>3.2941852241357052</v>
      </c>
      <c r="Q105" s="32">
        <f t="shared" si="7"/>
        <v>7.4347930405840575E-4</v>
      </c>
      <c r="R105" s="83">
        <f>(O105*M105*C105*VLOOKUP(L105,$O$2:$P$5,2,FALSE)/3600)+R104</f>
        <v>0.20525547462339641</v>
      </c>
      <c r="S105" s="84">
        <f t="shared" si="8"/>
        <v>0.88159722222222681</v>
      </c>
      <c r="T105" s="85">
        <f t="shared" si="9"/>
        <v>18.559999999999999</v>
      </c>
      <c r="U105" s="33">
        <f>((((V104*0.0408*44.01*$C$6)-(U104*0.0408*44.01*$C$6)+(D104*O104*38000*44.01*0.0408/$B$16))*(C104/3600))+(U104*44.01*0.0408))/(44.01*0.0408)</f>
        <v>1507.9076145434553</v>
      </c>
      <c r="V105" s="86">
        <f t="shared" si="10"/>
        <v>480</v>
      </c>
    </row>
    <row r="106" spans="1:22" x14ac:dyDescent="0.3">
      <c r="A106" s="118"/>
      <c r="B106" s="119"/>
      <c r="C106" s="105">
        <v>30</v>
      </c>
      <c r="D106" s="106">
        <v>75</v>
      </c>
      <c r="E106" s="38">
        <v>0</v>
      </c>
      <c r="F106" s="38">
        <v>0</v>
      </c>
      <c r="G106" s="38">
        <v>1</v>
      </c>
      <c r="H106" s="107" t="s">
        <v>31</v>
      </c>
      <c r="I106" s="107" t="s">
        <v>31</v>
      </c>
      <c r="J106" s="107" t="s">
        <v>31</v>
      </c>
      <c r="K106" s="17">
        <f t="shared" si="4"/>
        <v>74</v>
      </c>
      <c r="L106" s="114" t="s">
        <v>31</v>
      </c>
      <c r="M106" s="99">
        <f t="shared" si="5"/>
        <v>0.54935090927173069</v>
      </c>
      <c r="N106" s="81">
        <f>((E106*1*VLOOKUP(H106,$O$2:$P$5,2,FALSE))+(F106*100*VLOOKUP(I106,$O$2:$P$5,2,FALSE))+(G106*1000*VLOOKUP(J106,$O$2:$P$5,2,FALSE)))/$B$16</f>
        <v>3.3333333333333335</v>
      </c>
      <c r="O106" s="73">
        <f t="shared" si="11"/>
        <v>0.65</v>
      </c>
      <c r="P106" s="82">
        <f t="shared" si="6"/>
        <v>3.2961054556303839</v>
      </c>
      <c r="Q106" s="32">
        <f t="shared" si="7"/>
        <v>7.4391268963880201E-4</v>
      </c>
      <c r="R106" s="83">
        <f>(O106*M106*C106*VLOOKUP(L106,$O$2:$P$5,2,FALSE)/3600)+R105</f>
        <v>0.20823112538195163</v>
      </c>
      <c r="S106" s="84">
        <f t="shared" si="8"/>
        <v>0.88194444444444908</v>
      </c>
      <c r="T106" s="85">
        <f t="shared" si="9"/>
        <v>18.8</v>
      </c>
      <c r="U106" s="33">
        <f>((((V105*0.0408*44.01*$C$6)-(U105*0.0408*44.01*$C$6)+(D105*O105*38000*44.01*0.0408/$B$16))*(C105/3600))+(U105*44.01*0.0408))/(44.01*0.0408)</f>
        <v>1507.9705671496163</v>
      </c>
      <c r="V106" s="86">
        <f t="shared" si="10"/>
        <v>480</v>
      </c>
    </row>
    <row r="107" spans="1:22" x14ac:dyDescent="0.3">
      <c r="A107" s="118"/>
      <c r="B107" s="119"/>
      <c r="C107" s="105">
        <v>30</v>
      </c>
      <c r="D107" s="106">
        <v>75</v>
      </c>
      <c r="E107" s="38">
        <v>0</v>
      </c>
      <c r="F107" s="38">
        <v>0</v>
      </c>
      <c r="G107" s="38">
        <v>1</v>
      </c>
      <c r="H107" s="107" t="s">
        <v>31</v>
      </c>
      <c r="I107" s="107" t="s">
        <v>31</v>
      </c>
      <c r="J107" s="107" t="s">
        <v>31</v>
      </c>
      <c r="K107" s="17">
        <f t="shared" si="4"/>
        <v>74</v>
      </c>
      <c r="L107" s="114" t="s">
        <v>31</v>
      </c>
      <c r="M107" s="99">
        <f t="shared" si="5"/>
        <v>0.54965494231350831</v>
      </c>
      <c r="N107" s="81">
        <f>((E107*1*VLOOKUP(H107,$O$2:$P$5,2,FALSE))+(F107*100*VLOOKUP(I107,$O$2:$P$5,2,FALSE))+(G107*1000*VLOOKUP(J107,$O$2:$P$5,2,FALSE)))/$B$16</f>
        <v>3.3333333333333335</v>
      </c>
      <c r="O107" s="73">
        <f t="shared" si="11"/>
        <v>0.65</v>
      </c>
      <c r="P107" s="82">
        <f t="shared" si="6"/>
        <v>3.2979296538810496</v>
      </c>
      <c r="Q107" s="32">
        <f t="shared" si="7"/>
        <v>7.4432440104954263E-4</v>
      </c>
      <c r="R107" s="83">
        <f>(O107*M107*C107*VLOOKUP(L107,$O$2:$P$5,2,FALSE)/3600)+R106</f>
        <v>0.21120842298614981</v>
      </c>
      <c r="S107" s="84">
        <f t="shared" si="8"/>
        <v>0.88229166666667136</v>
      </c>
      <c r="T107" s="85">
        <f t="shared" si="9"/>
        <v>19.04</v>
      </c>
      <c r="U107" s="33">
        <f>((((V106*0.0408*44.01*$C$6)-(U106*0.0408*44.01*$C$6)+(D106*O106*38000*44.01*0.0408/$B$16))*(C106/3600))+(U106*44.01*0.0408))/(44.01*0.0408)</f>
        <v>1508.0303721254688</v>
      </c>
      <c r="V107" s="86">
        <f t="shared" si="10"/>
        <v>480</v>
      </c>
    </row>
    <row r="108" spans="1:22" x14ac:dyDescent="0.3">
      <c r="A108" s="118"/>
      <c r="B108" s="119"/>
      <c r="C108" s="105">
        <v>30</v>
      </c>
      <c r="D108" s="106">
        <v>75</v>
      </c>
      <c r="E108" s="38">
        <v>0</v>
      </c>
      <c r="F108" s="38">
        <v>0</v>
      </c>
      <c r="G108" s="38">
        <v>1</v>
      </c>
      <c r="H108" s="107" t="s">
        <v>31</v>
      </c>
      <c r="I108" s="107" t="s">
        <v>31</v>
      </c>
      <c r="J108" s="107" t="s">
        <v>31</v>
      </c>
      <c r="K108" s="17">
        <f t="shared" ref="K108:K141" si="12">D108-SUM(E108:G108)</f>
        <v>74</v>
      </c>
      <c r="L108" s="114" t="s">
        <v>31</v>
      </c>
      <c r="M108" s="99">
        <f t="shared" ref="M108:M141" si="13">M107+((N107-P107-Q107)*C107/3600)</f>
        <v>0.5499437702722686</v>
      </c>
      <c r="N108" s="81">
        <f>((E108*1*VLOOKUP(H108,$O$2:$P$5,2,FALSE))+(F108*100*VLOOKUP(I108,$O$2:$P$5,2,FALSE))+(G108*1000*VLOOKUP(J108,$O$2:$P$5,2,FALSE)))/$B$16</f>
        <v>3.3333333333333335</v>
      </c>
      <c r="O108" s="73">
        <f t="shared" si="11"/>
        <v>0.65</v>
      </c>
      <c r="P108" s="82">
        <f t="shared" ref="P108:P141" si="14">M108*SUM($C$6:$C$8)</f>
        <v>3.2996626216336118</v>
      </c>
      <c r="Q108" s="32">
        <f>M108*O108*D108*C108/(3600*$B$16)</f>
        <v>7.4471552224369703E-4</v>
      </c>
      <c r="R108" s="83">
        <f>(O108*M108*C108*VLOOKUP(L108,$O$2:$P$5,2,FALSE)/3600)+R107</f>
        <v>0.21418728507512461</v>
      </c>
      <c r="S108" s="84">
        <f t="shared" ref="S108:S141" si="15">S107+(C107*0.0000115740740740741)</f>
        <v>0.88263888888889364</v>
      </c>
      <c r="T108" s="85">
        <f t="shared" ref="T108:T141" si="16">ROUND((1-EXP(-R108))*100,2)</f>
        <v>19.28</v>
      </c>
      <c r="U108" s="33">
        <f>((((V107*0.0408*44.01*$C$6)-(U107*0.0408*44.01*$C$6)+(D107*O107*38000*44.01*0.0408/$B$16))*(C107/3600))+(U107*44.01*0.0408))/(44.01*0.0408)</f>
        <v>1508.0871868525287</v>
      </c>
      <c r="V108" s="86">
        <f t="shared" ref="V108:V141" si="17">V107</f>
        <v>480</v>
      </c>
    </row>
    <row r="109" spans="1:22" x14ac:dyDescent="0.3">
      <c r="A109" s="118"/>
      <c r="B109" s="119"/>
      <c r="C109" s="105">
        <v>30</v>
      </c>
      <c r="D109" s="106">
        <v>75</v>
      </c>
      <c r="E109" s="38">
        <v>0</v>
      </c>
      <c r="F109" s="38">
        <v>0</v>
      </c>
      <c r="G109" s="38">
        <v>1</v>
      </c>
      <c r="H109" s="107" t="s">
        <v>31</v>
      </c>
      <c r="I109" s="107" t="s">
        <v>31</v>
      </c>
      <c r="J109" s="107" t="s">
        <v>31</v>
      </c>
      <c r="K109" s="17">
        <f t="shared" si="12"/>
        <v>74</v>
      </c>
      <c r="L109" s="114" t="s">
        <v>31</v>
      </c>
      <c r="M109" s="99">
        <f t="shared" si="13"/>
        <v>0.55021815357374759</v>
      </c>
      <c r="N109" s="81">
        <f>((E109*1*VLOOKUP(H109,$O$2:$P$5,2,FALSE))+(F109*100*VLOOKUP(I109,$O$2:$P$5,2,FALSE))+(G109*1000*VLOOKUP(J109,$O$2:$P$5,2,FALSE)))/$B$16</f>
        <v>3.3333333333333335</v>
      </c>
      <c r="O109" s="73">
        <f t="shared" si="11"/>
        <v>0.65</v>
      </c>
      <c r="P109" s="82">
        <f t="shared" si="14"/>
        <v>3.3013089214424856</v>
      </c>
      <c r="Q109" s="32">
        <f>M109*O109*D109*C109/(3600*$B$16)</f>
        <v>7.4508708296444983E-4</v>
      </c>
      <c r="R109" s="83">
        <f>(O109*M109*C109*VLOOKUP(L109,$O$2:$P$5,2,FALSE)/3600)+R108</f>
        <v>0.21716763340698242</v>
      </c>
      <c r="S109" s="84">
        <f t="shared" si="15"/>
        <v>0.88298611111111591</v>
      </c>
      <c r="T109" s="85">
        <f t="shared" si="16"/>
        <v>19.52</v>
      </c>
      <c r="U109" s="33">
        <f>((((V108*0.0408*44.01*$C$6)-(U108*0.0408*44.01*$C$6)+(D108*O108*38000*44.01*0.0408/$B$16))*(C108/3600))+(U108*44.01*0.0408))/(44.01*0.0408)</f>
        <v>1508.1411608432354</v>
      </c>
      <c r="V109" s="86">
        <f t="shared" si="17"/>
        <v>480</v>
      </c>
    </row>
    <row r="110" spans="1:22" x14ac:dyDescent="0.3">
      <c r="A110" s="118"/>
      <c r="B110" s="119"/>
      <c r="C110" s="105">
        <v>30</v>
      </c>
      <c r="D110" s="106">
        <v>75</v>
      </c>
      <c r="E110" s="38">
        <v>0</v>
      </c>
      <c r="F110" s="38">
        <v>0</v>
      </c>
      <c r="G110" s="38">
        <v>1</v>
      </c>
      <c r="H110" s="107" t="s">
        <v>31</v>
      </c>
      <c r="I110" s="107" t="s">
        <v>31</v>
      </c>
      <c r="J110" s="107" t="s">
        <v>31</v>
      </c>
      <c r="K110" s="17">
        <f t="shared" si="12"/>
        <v>74</v>
      </c>
      <c r="L110" s="114" t="s">
        <v>31</v>
      </c>
      <c r="M110" s="99">
        <f t="shared" si="13"/>
        <v>0.55047881461381332</v>
      </c>
      <c r="N110" s="81">
        <f>((E110*1*VLOOKUP(H110,$O$2:$P$5,2,FALSE))+(F110*100*VLOOKUP(I110,$O$2:$P$5,2,FALSE))+(G110*1000*VLOOKUP(J110,$O$2:$P$5,2,FALSE)))/$B$16</f>
        <v>3.3333333333333335</v>
      </c>
      <c r="O110" s="73">
        <f t="shared" si="11"/>
        <v>0.65</v>
      </c>
      <c r="P110" s="82">
        <f t="shared" si="14"/>
        <v>3.3028728876828799</v>
      </c>
      <c r="Q110" s="32">
        <f>M110*O110*D110*C110/(3600*$B$16)</f>
        <v>7.4544006145620546E-4</v>
      </c>
      <c r="R110" s="83">
        <f>(O110*M110*C110*VLOOKUP(L110,$O$2:$P$5,2,FALSE)/3600)+R109</f>
        <v>0.22014939365280725</v>
      </c>
      <c r="S110" s="84">
        <f t="shared" si="15"/>
        <v>0.88333333333333819</v>
      </c>
      <c r="T110" s="85">
        <f t="shared" si="16"/>
        <v>19.760000000000002</v>
      </c>
      <c r="U110" s="33">
        <f>((((V109*0.0408*44.01*$C$6)-(U109*0.0408*44.01*$C$6)+(D109*O109*38000*44.01*0.0408/$B$16))*(C109/3600))+(U109*44.01*0.0408))/(44.01*0.0408)</f>
        <v>1508.192436134407</v>
      </c>
      <c r="V110" s="86">
        <f t="shared" si="17"/>
        <v>480</v>
      </c>
    </row>
    <row r="111" spans="1:22" x14ac:dyDescent="0.3">
      <c r="A111" s="118"/>
      <c r="B111" s="119"/>
      <c r="C111" s="105">
        <v>30</v>
      </c>
      <c r="D111" s="106">
        <v>75</v>
      </c>
      <c r="E111" s="38">
        <v>0</v>
      </c>
      <c r="F111" s="38">
        <v>0</v>
      </c>
      <c r="G111" s="38">
        <v>1</v>
      </c>
      <c r="H111" s="107" t="s">
        <v>31</v>
      </c>
      <c r="I111" s="107" t="s">
        <v>31</v>
      </c>
      <c r="J111" s="107" t="s">
        <v>31</v>
      </c>
      <c r="K111" s="17">
        <f t="shared" si="12"/>
        <v>74</v>
      </c>
      <c r="L111" s="114" t="s">
        <v>31</v>
      </c>
      <c r="M111" s="99">
        <f t="shared" si="13"/>
        <v>0.55072643966038826</v>
      </c>
      <c r="N111" s="81">
        <f>((E111*1*VLOOKUP(H111,$O$2:$P$5,2,FALSE))+(F111*100*VLOOKUP(I111,$O$2:$P$5,2,FALSE))+(G111*1000*VLOOKUP(J111,$O$2:$P$5,2,FALSE)))/$B$16</f>
        <v>3.3333333333333335</v>
      </c>
      <c r="O111" s="73">
        <f t="shared" si="11"/>
        <v>0.65</v>
      </c>
      <c r="P111" s="82">
        <f t="shared" si="14"/>
        <v>3.3043586379623298</v>
      </c>
      <c r="Q111" s="32">
        <f>M111*O111*D111*C111/(3600*$B$16)</f>
        <v>7.4577538704010923E-4</v>
      </c>
      <c r="R111" s="83">
        <f>(O111*M111*C111*VLOOKUP(L111,$O$2:$P$5,2,FALSE)/3600)+R110</f>
        <v>0.2231324952009677</v>
      </c>
      <c r="S111" s="84">
        <f t="shared" si="15"/>
        <v>0.88368055555556047</v>
      </c>
      <c r="T111" s="85">
        <f t="shared" si="16"/>
        <v>20</v>
      </c>
      <c r="U111" s="33">
        <f>((((V110*0.0408*44.01*$C$6)-(U110*0.0408*44.01*$C$6)+(D110*O110*38000*44.01*0.0408/$B$16))*(C110/3600))+(U110*44.01*0.0408))/(44.01*0.0408)</f>
        <v>1508.2411476610198</v>
      </c>
      <c r="V111" s="86">
        <f t="shared" si="17"/>
        <v>480</v>
      </c>
    </row>
    <row r="112" spans="1:22" x14ac:dyDescent="0.3">
      <c r="A112" s="118"/>
      <c r="B112" s="119"/>
      <c r="C112" s="105">
        <v>30</v>
      </c>
      <c r="D112" s="106">
        <v>75</v>
      </c>
      <c r="E112" s="38">
        <v>0</v>
      </c>
      <c r="F112" s="38">
        <v>0</v>
      </c>
      <c r="G112" s="38">
        <v>1</v>
      </c>
      <c r="H112" s="107" t="s">
        <v>31</v>
      </c>
      <c r="I112" s="107" t="s">
        <v>31</v>
      </c>
      <c r="J112" s="107" t="s">
        <v>31</v>
      </c>
      <c r="K112" s="17">
        <f t="shared" si="12"/>
        <v>74</v>
      </c>
      <c r="L112" s="114" t="s">
        <v>31</v>
      </c>
      <c r="M112" s="99">
        <f t="shared" si="13"/>
        <v>0.55096168066025464</v>
      </c>
      <c r="N112" s="81">
        <f>((E112*1*VLOOKUP(H112,$O$2:$P$5,2,FALSE))+(F112*100*VLOOKUP(I112,$O$2:$P$5,2,FALSE))+(G112*1000*VLOOKUP(J112,$O$2:$P$5,2,FALSE)))/$B$16</f>
        <v>3.3333333333333335</v>
      </c>
      <c r="O112" s="73">
        <f t="shared" si="11"/>
        <v>0.65</v>
      </c>
      <c r="P112" s="82">
        <f t="shared" si="14"/>
        <v>3.3057700839615278</v>
      </c>
      <c r="Q112" s="32">
        <f>M112*O112*D112*C112/(3600*$B$16)</f>
        <v>7.4609394256076151E-4</v>
      </c>
      <c r="R112" s="83">
        <f>(O112*M112*C112*VLOOKUP(L112,$O$2:$P$5,2,FALSE)/3600)+R111</f>
        <v>0.22611687097121075</v>
      </c>
      <c r="S112" s="84">
        <f t="shared" si="15"/>
        <v>0.88402777777778274</v>
      </c>
      <c r="T112" s="85">
        <f t="shared" si="16"/>
        <v>20.239999999999998</v>
      </c>
      <c r="U112" s="33">
        <f>((((V111*0.0408*44.01*$C$6)-(U111*0.0408*44.01*$C$6)+(D111*O111*38000*44.01*0.0408/$B$16))*(C111/3600))+(U111*44.01*0.0408))/(44.01*0.0408)</f>
        <v>1508.2874236113023</v>
      </c>
      <c r="V112" s="86">
        <f t="shared" si="17"/>
        <v>480</v>
      </c>
    </row>
    <row r="113" spans="1:22" x14ac:dyDescent="0.3">
      <c r="A113" s="118"/>
      <c r="B113" s="119"/>
      <c r="C113" s="105">
        <v>30</v>
      </c>
      <c r="D113" s="106">
        <v>75</v>
      </c>
      <c r="E113" s="38">
        <v>0</v>
      </c>
      <c r="F113" s="38">
        <v>0</v>
      </c>
      <c r="G113" s="38">
        <v>1</v>
      </c>
      <c r="H113" s="107" t="s">
        <v>31</v>
      </c>
      <c r="I113" s="107" t="s">
        <v>31</v>
      </c>
      <c r="J113" s="107" t="s">
        <v>31</v>
      </c>
      <c r="K113" s="17">
        <f t="shared" si="12"/>
        <v>74</v>
      </c>
      <c r="L113" s="114" t="s">
        <v>31</v>
      </c>
      <c r="M113" s="99">
        <f t="shared" si="13"/>
        <v>0.5511851569554983</v>
      </c>
      <c r="N113" s="81">
        <f>((E113*1*VLOOKUP(H113,$O$2:$P$5,2,FALSE))+(F113*100*VLOOKUP(I113,$O$2:$P$5,2,FALSE))+(G113*1000*VLOOKUP(J113,$O$2:$P$5,2,FALSE)))/$B$16</f>
        <v>3.3333333333333335</v>
      </c>
      <c r="O113" s="73">
        <f t="shared" si="11"/>
        <v>0.65</v>
      </c>
      <c r="P113" s="82">
        <f t="shared" si="14"/>
        <v>3.30711094173299</v>
      </c>
      <c r="Q113" s="32">
        <f>M113*O113*D113*C113/(3600*$B$16)</f>
        <v>7.4639656671057059E-4</v>
      </c>
      <c r="R113" s="83">
        <f>(O113*M113*C113*VLOOKUP(L113,$O$2:$P$5,2,FALSE)/3600)+R112</f>
        <v>0.22910245723805303</v>
      </c>
      <c r="S113" s="84">
        <f t="shared" si="15"/>
        <v>0.88437500000000502</v>
      </c>
      <c r="T113" s="85">
        <f t="shared" si="16"/>
        <v>20.48</v>
      </c>
      <c r="U113" s="33">
        <f>((((V112*0.0408*44.01*$C$6)-(U112*0.0408*44.01*$C$6)+(D112*O112*38000*44.01*0.0408/$B$16))*(C112/3600))+(U112*44.01*0.0408))/(44.01*0.0408)</f>
        <v>1508.3313857640703</v>
      </c>
      <c r="V113" s="86">
        <f t="shared" si="17"/>
        <v>480</v>
      </c>
    </row>
    <row r="114" spans="1:22" x14ac:dyDescent="0.3">
      <c r="A114" s="118"/>
      <c r="B114" s="119"/>
      <c r="C114" s="105">
        <v>30</v>
      </c>
      <c r="D114" s="106">
        <v>75</v>
      </c>
      <c r="E114" s="38">
        <v>0</v>
      </c>
      <c r="F114" s="38">
        <v>0</v>
      </c>
      <c r="G114" s="38">
        <v>1</v>
      </c>
      <c r="H114" s="107" t="s">
        <v>31</v>
      </c>
      <c r="I114" s="107" t="s">
        <v>31</v>
      </c>
      <c r="J114" s="107" t="s">
        <v>31</v>
      </c>
      <c r="K114" s="17">
        <f t="shared" si="12"/>
        <v>74</v>
      </c>
      <c r="L114" s="114" t="s">
        <v>31</v>
      </c>
      <c r="M114" s="99">
        <f t="shared" si="13"/>
        <v>0.55139745691411191</v>
      </c>
      <c r="N114" s="81">
        <f>((E114*1*VLOOKUP(H114,$O$2:$P$5,2,FALSE))+(F114*100*VLOOKUP(I114,$O$2:$P$5,2,FALSE))+(G114*1000*VLOOKUP(J114,$O$2:$P$5,2,FALSE)))/$B$16</f>
        <v>3.3333333333333335</v>
      </c>
      <c r="O114" s="73">
        <f t="shared" si="11"/>
        <v>0.65</v>
      </c>
      <c r="P114" s="82">
        <f t="shared" si="14"/>
        <v>3.3083847414846712</v>
      </c>
      <c r="Q114" s="32">
        <f>M114*O114*D114*C114/(3600*$B$16)</f>
        <v>7.4668405623785981E-4</v>
      </c>
      <c r="R114" s="83">
        <f>(O114*M114*C114*VLOOKUP(L114,$O$2:$P$5,2,FALSE)/3600)+R113</f>
        <v>0.23208919346300447</v>
      </c>
      <c r="S114" s="84">
        <f t="shared" si="15"/>
        <v>0.88472222222222729</v>
      </c>
      <c r="T114" s="85">
        <f t="shared" si="16"/>
        <v>20.71</v>
      </c>
      <c r="U114" s="33">
        <f>((((V113*0.0408*44.01*$C$6)-(U113*0.0408*44.01*$C$6)+(D113*O113*38000*44.01*0.0408/$B$16))*(C113/3600))+(U113*44.01*0.0408))/(44.01*0.0408)</f>
        <v>1508.3731498092</v>
      </c>
      <c r="V114" s="86">
        <f t="shared" si="17"/>
        <v>480</v>
      </c>
    </row>
    <row r="115" spans="1:22" x14ac:dyDescent="0.3">
      <c r="A115" s="118"/>
      <c r="B115" s="119"/>
      <c r="C115" s="105">
        <v>30</v>
      </c>
      <c r="D115" s="106">
        <v>75</v>
      </c>
      <c r="E115" s="38">
        <v>0</v>
      </c>
      <c r="F115" s="38">
        <v>0</v>
      </c>
      <c r="G115" s="38">
        <v>1</v>
      </c>
      <c r="H115" s="107" t="s">
        <v>31</v>
      </c>
      <c r="I115" s="107" t="s">
        <v>31</v>
      </c>
      <c r="J115" s="107" t="s">
        <v>31</v>
      </c>
      <c r="K115" s="17">
        <f t="shared" si="12"/>
        <v>74</v>
      </c>
      <c r="L115" s="114" t="s">
        <v>31</v>
      </c>
      <c r="M115" s="99">
        <f t="shared" si="13"/>
        <v>0.55159913947904882</v>
      </c>
      <c r="N115" s="81">
        <f>((E115*1*VLOOKUP(H115,$O$2:$P$5,2,FALSE))+(F115*100*VLOOKUP(I115,$O$2:$P$5,2,FALSE))+(G115*1000*VLOOKUP(J115,$O$2:$P$5,2,FALSE)))/$B$16</f>
        <v>3.3333333333333335</v>
      </c>
      <c r="O115" s="73">
        <f t="shared" si="11"/>
        <v>0.65</v>
      </c>
      <c r="P115" s="82">
        <f t="shared" si="14"/>
        <v>3.3095948368742931</v>
      </c>
      <c r="Q115" s="32">
        <f>M115*O115*D115*C115/(3600*$B$16)</f>
        <v>7.4695716804454543E-4</v>
      </c>
      <c r="R115" s="83">
        <f>(O115*M115*C115*VLOOKUP(L115,$O$2:$P$5,2,FALSE)/3600)+R114</f>
        <v>0.23507702213518264</v>
      </c>
      <c r="S115" s="84">
        <f t="shared" si="15"/>
        <v>0.88506944444444957</v>
      </c>
      <c r="T115" s="85">
        <f t="shared" si="16"/>
        <v>20.95</v>
      </c>
      <c r="U115" s="33">
        <f>((((V114*0.0408*44.01*$C$6)-(U114*0.0408*44.01*$C$6)+(D114*O114*38000*44.01*0.0408/$B$16))*(C114/3600))+(U114*44.01*0.0408))/(44.01*0.0408)</f>
        <v>1508.4128256520733</v>
      </c>
      <c r="V115" s="86">
        <f t="shared" si="17"/>
        <v>480</v>
      </c>
    </row>
    <row r="116" spans="1:22" x14ac:dyDescent="0.3">
      <c r="A116" s="118"/>
      <c r="B116" s="119"/>
      <c r="C116" s="105">
        <v>30</v>
      </c>
      <c r="D116" s="106">
        <v>75</v>
      </c>
      <c r="E116" s="38">
        <v>0</v>
      </c>
      <c r="F116" s="38">
        <v>0</v>
      </c>
      <c r="G116" s="38">
        <v>1</v>
      </c>
      <c r="H116" s="107" t="s">
        <v>31</v>
      </c>
      <c r="I116" s="107" t="s">
        <v>31</v>
      </c>
      <c r="J116" s="107" t="s">
        <v>31</v>
      </c>
      <c r="K116" s="17">
        <f t="shared" si="12"/>
        <v>74</v>
      </c>
      <c r="L116" s="114" t="s">
        <v>31</v>
      </c>
      <c r="M116" s="99">
        <f t="shared" si="13"/>
        <v>0.55179073563980707</v>
      </c>
      <c r="N116" s="81">
        <f>((E116*1*VLOOKUP(H116,$O$2:$P$5,2,FALSE))+(F116*100*VLOOKUP(I116,$O$2:$P$5,2,FALSE))+(G116*1000*VLOOKUP(J116,$O$2:$P$5,2,FALSE)))/$B$16</f>
        <v>3.3333333333333335</v>
      </c>
      <c r="O116" s="73">
        <f t="shared" si="11"/>
        <v>0.65</v>
      </c>
      <c r="P116" s="82">
        <f t="shared" si="14"/>
        <v>3.3107444138388424</v>
      </c>
      <c r="Q116" s="32">
        <f>M116*O116*D116*C116/(3600*$B$16)</f>
        <v>7.4721662117890539E-4</v>
      </c>
      <c r="R116" s="83">
        <f>(O116*M116*C116*VLOOKUP(L116,$O$2:$P$5,2,FALSE)/3600)+R115</f>
        <v>0.23806588861989825</v>
      </c>
      <c r="S116" s="84">
        <f t="shared" si="15"/>
        <v>0.88541666666667185</v>
      </c>
      <c r="T116" s="85">
        <f t="shared" si="16"/>
        <v>21.18</v>
      </c>
      <c r="U116" s="33">
        <f>((((V115*0.0408*44.01*$C$6)-(U115*0.0408*44.01*$C$6)+(D115*O115*38000*44.01*0.0408/$B$16))*(C115/3600))+(U115*44.01*0.0408))/(44.01*0.0408)</f>
        <v>1508.4505177028029</v>
      </c>
      <c r="V116" s="86">
        <f t="shared" si="17"/>
        <v>480</v>
      </c>
    </row>
    <row r="117" spans="1:22" x14ac:dyDescent="0.3">
      <c r="A117" s="118"/>
      <c r="B117" s="119"/>
      <c r="C117" s="105">
        <v>30</v>
      </c>
      <c r="D117" s="106">
        <v>75</v>
      </c>
      <c r="E117" s="38">
        <v>0</v>
      </c>
      <c r="F117" s="38">
        <v>0</v>
      </c>
      <c r="G117" s="38">
        <v>1</v>
      </c>
      <c r="H117" s="107" t="s">
        <v>31</v>
      </c>
      <c r="I117" s="107" t="s">
        <v>31</v>
      </c>
      <c r="J117" s="107" t="s">
        <v>31</v>
      </c>
      <c r="K117" s="17">
        <f t="shared" si="12"/>
        <v>74</v>
      </c>
      <c r="L117" s="114" t="s">
        <v>31</v>
      </c>
      <c r="M117" s="99">
        <f t="shared" si="13"/>
        <v>0.551972749830418</v>
      </c>
      <c r="N117" s="81">
        <f>((E117*1*VLOOKUP(H117,$O$2:$P$5,2,FALSE))+(F117*100*VLOOKUP(I117,$O$2:$P$5,2,FALSE))+(G117*1000*VLOOKUP(J117,$O$2:$P$5,2,FALSE)))/$B$16</f>
        <v>3.3333333333333335</v>
      </c>
      <c r="O117" s="73">
        <f t="shared" si="11"/>
        <v>0.65</v>
      </c>
      <c r="P117" s="82">
        <f t="shared" si="14"/>
        <v>3.3118364989825082</v>
      </c>
      <c r="Q117" s="32">
        <f>M117*O117*D117*C117/(3600*$B$16)</f>
        <v>7.474630987286911E-4</v>
      </c>
      <c r="R117" s="83">
        <f>(O117*M117*C117*VLOOKUP(L117,$O$2:$P$5,2,FALSE)/3600)+R116</f>
        <v>0.241055741014813</v>
      </c>
      <c r="S117" s="84">
        <f t="shared" si="15"/>
        <v>0.88576388888889412</v>
      </c>
      <c r="T117" s="85">
        <f t="shared" si="16"/>
        <v>21.42</v>
      </c>
      <c r="U117" s="33">
        <f>((((V116*0.0408*44.01*$C$6)-(U116*0.0408*44.01*$C$6)+(D116*O116*38000*44.01*0.0408/$B$16))*(C116/3600))+(U116*44.01*0.0408))/(44.01*0.0408)</f>
        <v>1508.486325150996</v>
      </c>
      <c r="V117" s="86">
        <f t="shared" si="17"/>
        <v>480</v>
      </c>
    </row>
    <row r="118" spans="1:22" x14ac:dyDescent="0.3">
      <c r="A118" s="118"/>
      <c r="B118" s="119"/>
      <c r="C118" s="105">
        <v>30</v>
      </c>
      <c r="D118" s="106">
        <v>75</v>
      </c>
      <c r="E118" s="38">
        <v>0</v>
      </c>
      <c r="F118" s="38">
        <v>0</v>
      </c>
      <c r="G118" s="38">
        <v>1</v>
      </c>
      <c r="H118" s="107" t="s">
        <v>31</v>
      </c>
      <c r="I118" s="107" t="s">
        <v>31</v>
      </c>
      <c r="J118" s="107" t="s">
        <v>31</v>
      </c>
      <c r="K118" s="17">
        <f t="shared" si="12"/>
        <v>74</v>
      </c>
      <c r="L118" s="114" t="s">
        <v>31</v>
      </c>
      <c r="M118" s="99">
        <f t="shared" si="13"/>
        <v>0.55214566125751885</v>
      </c>
      <c r="N118" s="81">
        <f>((E118*1*VLOOKUP(H118,$O$2:$P$5,2,FALSE))+(F118*100*VLOOKUP(I118,$O$2:$P$5,2,FALSE))+(G118*1000*VLOOKUP(J118,$O$2:$P$5,2,FALSE)))/$B$16</f>
        <v>3.3333333333333335</v>
      </c>
      <c r="O118" s="73">
        <f t="shared" si="11"/>
        <v>0.65</v>
      </c>
      <c r="P118" s="82">
        <f t="shared" si="14"/>
        <v>3.3128739675451131</v>
      </c>
      <c r="Q118" s="32">
        <f>M118*O118*D118*C118/(3600*$B$16)</f>
        <v>7.4769724961955687E-4</v>
      </c>
      <c r="R118" s="83">
        <f>(O118*M118*C118*VLOOKUP(L118,$O$2:$P$5,2,FALSE)/3600)+R117</f>
        <v>0.24404653001329124</v>
      </c>
      <c r="S118" s="84">
        <f t="shared" si="15"/>
        <v>0.8861111111111164</v>
      </c>
      <c r="T118" s="85">
        <f t="shared" si="16"/>
        <v>21.65</v>
      </c>
      <c r="U118" s="33">
        <f>((((V117*0.0408*44.01*$C$6)-(U117*0.0408*44.01*$C$6)+(D117*O117*38000*44.01*0.0408/$B$16))*(C117/3600))+(U117*44.01*0.0408))/(44.01*0.0408)</f>
        <v>1508.5203422267793</v>
      </c>
      <c r="V118" s="86">
        <f t="shared" si="17"/>
        <v>480</v>
      </c>
    </row>
    <row r="119" spans="1:22" x14ac:dyDescent="0.3">
      <c r="A119" s="118"/>
      <c r="B119" s="119"/>
      <c r="C119" s="105">
        <v>30</v>
      </c>
      <c r="D119" s="106">
        <v>75</v>
      </c>
      <c r="E119" s="38">
        <v>0</v>
      </c>
      <c r="F119" s="38">
        <v>0</v>
      </c>
      <c r="G119" s="38">
        <v>1</v>
      </c>
      <c r="H119" s="107" t="s">
        <v>31</v>
      </c>
      <c r="I119" s="107" t="s">
        <v>31</v>
      </c>
      <c r="J119" s="107" t="s">
        <v>31</v>
      </c>
      <c r="K119" s="17">
        <f t="shared" si="12"/>
        <v>74</v>
      </c>
      <c r="L119" s="114" t="s">
        <v>31</v>
      </c>
      <c r="M119" s="99">
        <f t="shared" si="13"/>
        <v>0.55230992516200716</v>
      </c>
      <c r="N119" s="81">
        <f>((E119*1*VLOOKUP(H119,$O$2:$P$5,2,FALSE))+(F119*100*VLOOKUP(I119,$O$2:$P$5,2,FALSE))+(G119*1000*VLOOKUP(J119,$O$2:$P$5,2,FALSE)))/$B$16</f>
        <v>3.3333333333333335</v>
      </c>
      <c r="O119" s="73">
        <f t="shared" si="11"/>
        <v>0.65</v>
      </c>
      <c r="P119" s="82">
        <f t="shared" si="14"/>
        <v>3.313859550972043</v>
      </c>
      <c r="Q119" s="32">
        <f>M119*O119*D119*C119/(3600*$B$16)</f>
        <v>7.4791969032355135E-4</v>
      </c>
      <c r="R119" s="83">
        <f>(O119*M119*C119*VLOOKUP(L119,$O$2:$P$5,2,FALSE)/3600)+R118</f>
        <v>0.24703820877458543</v>
      </c>
      <c r="S119" s="84">
        <f t="shared" si="15"/>
        <v>0.88645833333333868</v>
      </c>
      <c r="T119" s="85">
        <f t="shared" si="16"/>
        <v>21.89</v>
      </c>
      <c r="U119" s="33">
        <f>((((V118*0.0408*44.01*$C$6)-(U118*0.0408*44.01*$C$6)+(D118*O118*38000*44.01*0.0408/$B$16))*(C118/3600))+(U118*44.01*0.0408))/(44.01*0.0408)</f>
        <v>1508.5526584487739</v>
      </c>
      <c r="V119" s="86">
        <f t="shared" si="17"/>
        <v>480</v>
      </c>
    </row>
    <row r="120" spans="1:22" x14ac:dyDescent="0.3">
      <c r="A120" s="118"/>
      <c r="B120" s="119"/>
      <c r="C120" s="105">
        <v>30</v>
      </c>
      <c r="D120" s="106">
        <v>75</v>
      </c>
      <c r="E120" s="38">
        <v>0</v>
      </c>
      <c r="F120" s="38">
        <v>0</v>
      </c>
      <c r="G120" s="38">
        <v>1</v>
      </c>
      <c r="H120" s="107" t="s">
        <v>31</v>
      </c>
      <c r="I120" s="107" t="s">
        <v>31</v>
      </c>
      <c r="J120" s="107" t="s">
        <v>31</v>
      </c>
      <c r="K120" s="17">
        <f t="shared" si="12"/>
        <v>74</v>
      </c>
      <c r="L120" s="114" t="s">
        <v>31</v>
      </c>
      <c r="M120" s="99">
        <f t="shared" si="13"/>
        <v>0.55246597401759856</v>
      </c>
      <c r="N120" s="81">
        <f>((E120*1*VLOOKUP(H120,$O$2:$P$5,2,FALSE))+(F120*100*VLOOKUP(I120,$O$2:$P$5,2,FALSE))+(G120*1000*VLOOKUP(J120,$O$2:$P$5,2,FALSE)))/$B$16</f>
        <v>3.3333333333333335</v>
      </c>
      <c r="O120" s="73">
        <f t="shared" si="11"/>
        <v>0.65</v>
      </c>
      <c r="P120" s="82">
        <f t="shared" si="14"/>
        <v>3.3147958441055914</v>
      </c>
      <c r="Q120" s="32">
        <f>M120*O120*D120*C120/(3600*$B$16)</f>
        <v>7.4813100648216471E-4</v>
      </c>
      <c r="R120" s="83">
        <f>(O120*M120*C120*VLOOKUP(L120,$O$2:$P$5,2,FALSE)/3600)+R119</f>
        <v>0.25003073280051408</v>
      </c>
      <c r="S120" s="84">
        <f t="shared" si="15"/>
        <v>0.88680555555556095</v>
      </c>
      <c r="T120" s="85">
        <f t="shared" si="16"/>
        <v>22.12</v>
      </c>
      <c r="U120" s="33">
        <f>((((V119*0.0408*44.01*$C$6)-(U119*0.0408*44.01*$C$6)+(D119*O119*38000*44.01*0.0408/$B$16))*(C119/3600))+(U119*44.01*0.0408))/(44.01*0.0408)</f>
        <v>1508.5833588596681</v>
      </c>
      <c r="V120" s="86">
        <f t="shared" si="17"/>
        <v>480</v>
      </c>
    </row>
    <row r="121" spans="1:22" x14ac:dyDescent="0.3">
      <c r="A121" s="118"/>
      <c r="B121" s="119"/>
      <c r="C121" s="105">
        <v>30</v>
      </c>
      <c r="D121" s="106">
        <v>75</v>
      </c>
      <c r="E121" s="38">
        <v>0</v>
      </c>
      <c r="F121" s="38">
        <v>0</v>
      </c>
      <c r="G121" s="38">
        <v>1</v>
      </c>
      <c r="H121" s="107" t="s">
        <v>31</v>
      </c>
      <c r="I121" s="107" t="s">
        <v>31</v>
      </c>
      <c r="J121" s="107" t="s">
        <v>31</v>
      </c>
      <c r="K121" s="17">
        <f t="shared" si="12"/>
        <v>74</v>
      </c>
      <c r="L121" s="114" t="s">
        <v>31</v>
      </c>
      <c r="M121" s="99">
        <f t="shared" si="13"/>
        <v>0.55261421866944238</v>
      </c>
      <c r="N121" s="81">
        <f>((E121*1*VLOOKUP(H121,$O$2:$P$5,2,FALSE))+(F121*100*VLOOKUP(I121,$O$2:$P$5,2,FALSE))+(G121*1000*VLOOKUP(J121,$O$2:$P$5,2,FALSE)))/$B$16</f>
        <v>3.3333333333333335</v>
      </c>
      <c r="O121" s="73">
        <f t="shared" si="11"/>
        <v>0.65</v>
      </c>
      <c r="P121" s="82">
        <f t="shared" si="14"/>
        <v>3.3156853120166545</v>
      </c>
      <c r="Q121" s="32">
        <f>M121*O121*D121*C121/(3600*$B$16)</f>
        <v>7.483317544482031E-4</v>
      </c>
      <c r="R121" s="83">
        <f>(O121*M121*C121*VLOOKUP(L121,$O$2:$P$5,2,FALSE)/3600)+R120</f>
        <v>0.25302405981830689</v>
      </c>
      <c r="S121" s="84">
        <f t="shared" si="15"/>
        <v>0.88715277777778323</v>
      </c>
      <c r="T121" s="85">
        <f t="shared" si="16"/>
        <v>22.36</v>
      </c>
      <c r="U121" s="33">
        <f>((((V120*0.0408*44.01*$C$6)-(U120*0.0408*44.01*$C$6)+(D120*O120*38000*44.01*0.0408/$B$16))*(C120/3600))+(U120*44.01*0.0408))/(44.01*0.0408)</f>
        <v>1508.6125242500177</v>
      </c>
      <c r="V121" s="86">
        <f t="shared" si="17"/>
        <v>480</v>
      </c>
    </row>
    <row r="122" spans="1:22" x14ac:dyDescent="0.3">
      <c r="A122" s="118"/>
      <c r="B122" s="119"/>
      <c r="C122" s="105">
        <v>30</v>
      </c>
      <c r="D122" s="106">
        <v>75</v>
      </c>
      <c r="E122" s="38">
        <v>0</v>
      </c>
      <c r="F122" s="38">
        <v>0</v>
      </c>
      <c r="G122" s="38">
        <v>1</v>
      </c>
      <c r="H122" s="107" t="s">
        <v>31</v>
      </c>
      <c r="I122" s="107" t="s">
        <v>31</v>
      </c>
      <c r="J122" s="107" t="s">
        <v>31</v>
      </c>
      <c r="K122" s="17">
        <f t="shared" si="12"/>
        <v>74</v>
      </c>
      <c r="L122" s="114" t="s">
        <v>31</v>
      </c>
      <c r="M122" s="99">
        <f t="shared" si="13"/>
        <v>0.55275504941579434</v>
      </c>
      <c r="N122" s="81">
        <f>((E122*1*VLOOKUP(H122,$O$2:$P$5,2,FALSE))+(F122*100*VLOOKUP(I122,$O$2:$P$5,2,FALSE))+(G122*1000*VLOOKUP(J122,$O$2:$P$5,2,FALSE)))/$B$16</f>
        <v>3.3333333333333335</v>
      </c>
      <c r="O122" s="73">
        <f t="shared" si="11"/>
        <v>0.65</v>
      </c>
      <c r="P122" s="82">
        <f t="shared" si="14"/>
        <v>3.3165302964947658</v>
      </c>
      <c r="Q122" s="32">
        <f>M122*O122*D122*C122/(3600*$B$16)</f>
        <v>7.4852246275055494E-4</v>
      </c>
      <c r="R122" s="83">
        <f>(O122*M122*C122*VLOOKUP(L122,$O$2:$P$5,2,FALSE)/3600)+R121</f>
        <v>0.25601814966930914</v>
      </c>
      <c r="S122" s="84">
        <f t="shared" si="15"/>
        <v>0.88750000000000551</v>
      </c>
      <c r="T122" s="85">
        <f t="shared" si="16"/>
        <v>22.59</v>
      </c>
      <c r="U122" s="33">
        <f>((((V121*0.0408*44.01*$C$6)-(U121*0.0408*44.01*$C$6)+(D121*O121*38000*44.01*0.0408/$B$16))*(C121/3600))+(U121*44.01*0.0408))/(44.01*0.0408)</f>
        <v>1508.6402313708502</v>
      </c>
      <c r="V122" s="86">
        <f t="shared" si="17"/>
        <v>480</v>
      </c>
    </row>
    <row r="123" spans="1:22" x14ac:dyDescent="0.3">
      <c r="A123" s="118"/>
      <c r="B123" s="119"/>
      <c r="C123" s="105">
        <v>30</v>
      </c>
      <c r="D123" s="106">
        <v>75</v>
      </c>
      <c r="E123" s="38">
        <v>0</v>
      </c>
      <c r="F123" s="38">
        <v>0</v>
      </c>
      <c r="G123" s="38">
        <v>1</v>
      </c>
      <c r="H123" s="107" t="s">
        <v>31</v>
      </c>
      <c r="I123" s="107" t="s">
        <v>31</v>
      </c>
      <c r="J123" s="107" t="s">
        <v>31</v>
      </c>
      <c r="K123" s="17">
        <f t="shared" si="12"/>
        <v>74</v>
      </c>
      <c r="L123" s="114" t="s">
        <v>31</v>
      </c>
      <c r="M123" s="99">
        <f t="shared" si="13"/>
        <v>0.55288883703559277</v>
      </c>
      <c r="N123" s="81">
        <f>((E123*1*VLOOKUP(H123,$O$2:$P$5,2,FALSE))+(F123*100*VLOOKUP(I123,$O$2:$P$5,2,FALSE))+(G123*1000*VLOOKUP(J123,$O$2:$P$5,2,FALSE)))/$B$16</f>
        <v>3.3333333333333335</v>
      </c>
      <c r="O123" s="73">
        <f t="shared" si="11"/>
        <v>0.65</v>
      </c>
      <c r="P123" s="82">
        <f t="shared" si="14"/>
        <v>3.3173330222135569</v>
      </c>
      <c r="Q123" s="32">
        <f>M123*O123*D123*C123/(3600*$B$16)</f>
        <v>7.4870363348569855E-4</v>
      </c>
      <c r="R123" s="83">
        <f>(O123*M123*C123*VLOOKUP(L123,$O$2:$P$5,2,FALSE)/3600)+R122</f>
        <v>0.25901296420325193</v>
      </c>
      <c r="S123" s="84">
        <f t="shared" si="15"/>
        <v>0.88784722222222778</v>
      </c>
      <c r="T123" s="85">
        <f t="shared" si="16"/>
        <v>22.82</v>
      </c>
      <c r="U123" s="33">
        <f>((((V122*0.0408*44.01*$C$6)-(U122*0.0408*44.01*$C$6)+(D122*O122*38000*44.01*0.0408/$B$16))*(C122/3600))+(U122*44.01*0.0408))/(44.01*0.0408)</f>
        <v>1508.6665531356412</v>
      </c>
      <c r="V123" s="86">
        <f t="shared" si="17"/>
        <v>480</v>
      </c>
    </row>
    <row r="124" spans="1:22" x14ac:dyDescent="0.3">
      <c r="A124" s="118"/>
      <c r="B124" s="119"/>
      <c r="C124" s="105">
        <v>30</v>
      </c>
      <c r="D124" s="106">
        <v>75</v>
      </c>
      <c r="E124" s="38">
        <v>0</v>
      </c>
      <c r="F124" s="38">
        <v>0</v>
      </c>
      <c r="G124" s="38">
        <v>1</v>
      </c>
      <c r="H124" s="107" t="s">
        <v>31</v>
      </c>
      <c r="I124" s="107" t="s">
        <v>31</v>
      </c>
      <c r="J124" s="107" t="s">
        <v>31</v>
      </c>
      <c r="K124" s="17">
        <f t="shared" si="12"/>
        <v>74</v>
      </c>
      <c r="L124" s="114" t="s">
        <v>31</v>
      </c>
      <c r="M124" s="99">
        <f t="shared" si="13"/>
        <v>0.5530159337646452</v>
      </c>
      <c r="N124" s="81">
        <f>((E124*1*VLOOKUP(H124,$O$2:$P$5,2,FALSE))+(F124*100*VLOOKUP(I124,$O$2:$P$5,2,FALSE))+(G124*1000*VLOOKUP(J124,$O$2:$P$5,2,FALSE)))/$B$16</f>
        <v>3.3333333333333335</v>
      </c>
      <c r="O124" s="73">
        <f t="shared" si="11"/>
        <v>0.65</v>
      </c>
      <c r="P124" s="82">
        <f t="shared" si="14"/>
        <v>3.3180956025878712</v>
      </c>
      <c r="Q124" s="32">
        <f>M124*O124*D124*C124/(3600*$B$16)</f>
        <v>7.488757436396237E-4</v>
      </c>
      <c r="R124" s="83">
        <f>(O124*M124*C124*VLOOKUP(L124,$O$2:$P$5,2,FALSE)/3600)+R123</f>
        <v>0.2620084671778104</v>
      </c>
      <c r="S124" s="84">
        <f t="shared" si="15"/>
        <v>0.88819444444445006</v>
      </c>
      <c r="T124" s="85">
        <f t="shared" si="16"/>
        <v>23.05</v>
      </c>
      <c r="U124" s="33">
        <f>((((V123*0.0408*44.01*$C$6)-(U123*0.0408*44.01*$C$6)+(D123*O123*38000*44.01*0.0408/$B$16))*(C123/3600))+(U123*44.01*0.0408))/(44.01*0.0408)</f>
        <v>1508.6915588121926</v>
      </c>
      <c r="V124" s="86">
        <f t="shared" si="17"/>
        <v>480</v>
      </c>
    </row>
    <row r="125" spans="1:22" x14ac:dyDescent="0.3">
      <c r="A125" s="118"/>
      <c r="B125" s="119"/>
      <c r="C125" s="105">
        <v>30</v>
      </c>
      <c r="D125" s="106">
        <v>75</v>
      </c>
      <c r="E125" s="38">
        <v>0</v>
      </c>
      <c r="F125" s="38">
        <v>0</v>
      </c>
      <c r="G125" s="38">
        <v>1</v>
      </c>
      <c r="H125" s="107" t="s">
        <v>31</v>
      </c>
      <c r="I125" s="107" t="s">
        <v>31</v>
      </c>
      <c r="J125" s="107" t="s">
        <v>31</v>
      </c>
      <c r="K125" s="17">
        <f t="shared" si="12"/>
        <v>74</v>
      </c>
      <c r="L125" s="114" t="s">
        <v>31</v>
      </c>
      <c r="M125" s="99">
        <f t="shared" si="13"/>
        <v>0.55313667422299373</v>
      </c>
      <c r="N125" s="81">
        <f>((E125*1*VLOOKUP(H125,$O$2:$P$5,2,FALSE))+(F125*100*VLOOKUP(I125,$O$2:$P$5,2,FALSE))+(G125*1000*VLOOKUP(J125,$O$2:$P$5,2,FALSE)))/$B$16</f>
        <v>3.3333333333333335</v>
      </c>
      <c r="O125" s="73">
        <f t="shared" si="11"/>
        <v>0.65</v>
      </c>
      <c r="P125" s="82">
        <f t="shared" si="14"/>
        <v>3.3188200453379624</v>
      </c>
      <c r="Q125" s="32">
        <f>M125*O125*D125*C125/(3600*$B$16)</f>
        <v>7.4903924634363728E-4</v>
      </c>
      <c r="R125" s="83">
        <f>(O125*M125*C125*VLOOKUP(L125,$O$2:$P$5,2,FALSE)/3600)+R124</f>
        <v>0.26500462416318493</v>
      </c>
      <c r="S125" s="84">
        <f t="shared" si="15"/>
        <v>0.88854166666667234</v>
      </c>
      <c r="T125" s="85">
        <f t="shared" si="16"/>
        <v>23.28</v>
      </c>
      <c r="U125" s="33">
        <f>((((V124*0.0408*44.01*$C$6)-(U124*0.0408*44.01*$C$6)+(D124*O124*38000*44.01*0.0408/$B$16))*(C124/3600))+(U124*44.01*0.0408))/(44.01*0.0408)</f>
        <v>1508.7153142049165</v>
      </c>
      <c r="V125" s="86">
        <f t="shared" si="17"/>
        <v>480</v>
      </c>
    </row>
    <row r="126" spans="1:22" x14ac:dyDescent="0.3">
      <c r="A126" s="118"/>
      <c r="B126" s="119"/>
      <c r="C126" s="105">
        <v>30</v>
      </c>
      <c r="D126" s="106">
        <v>75</v>
      </c>
      <c r="E126" s="38">
        <v>0</v>
      </c>
      <c r="F126" s="38">
        <v>0</v>
      </c>
      <c r="G126" s="38">
        <v>1</v>
      </c>
      <c r="H126" s="107" t="s">
        <v>31</v>
      </c>
      <c r="I126" s="107" t="s">
        <v>31</v>
      </c>
      <c r="J126" s="107" t="s">
        <v>31</v>
      </c>
      <c r="K126" s="17">
        <f t="shared" si="12"/>
        <v>74</v>
      </c>
      <c r="L126" s="114" t="s">
        <v>31</v>
      </c>
      <c r="M126" s="99">
        <f t="shared" si="13"/>
        <v>0.55325137629590226</v>
      </c>
      <c r="N126" s="81">
        <f>((E126*1*VLOOKUP(H126,$O$2:$P$5,2,FALSE))+(F126*100*VLOOKUP(I126,$O$2:$P$5,2,FALSE))+(G126*1000*VLOOKUP(J126,$O$2:$P$5,2,FALSE)))/$B$16</f>
        <v>3.3333333333333335</v>
      </c>
      <c r="O126" s="73">
        <f t="shared" si="11"/>
        <v>0.65</v>
      </c>
      <c r="P126" s="82">
        <f t="shared" si="14"/>
        <v>3.3195082577754134</v>
      </c>
      <c r="Q126" s="32">
        <f>M126*O126*D126*C126/(3600*$B$16)</f>
        <v>7.4919457206736766E-4</v>
      </c>
      <c r="R126" s="83">
        <f>(O126*M126*C126*VLOOKUP(L126,$O$2:$P$5,2,FALSE)/3600)+R125</f>
        <v>0.26800140245145443</v>
      </c>
      <c r="S126" s="84">
        <f t="shared" si="15"/>
        <v>0.88888888888889461</v>
      </c>
      <c r="T126" s="85">
        <f t="shared" si="16"/>
        <v>23.51</v>
      </c>
      <c r="U126" s="33">
        <f>((((V125*0.0408*44.01*$C$6)-(U125*0.0408*44.01*$C$6)+(D125*O125*38000*44.01*0.0408/$B$16))*(C125/3600))+(U125*44.01*0.0408))/(44.01*0.0408)</f>
        <v>1508.7378818280042</v>
      </c>
      <c r="V126" s="86">
        <f t="shared" si="17"/>
        <v>480</v>
      </c>
    </row>
    <row r="127" spans="1:22" x14ac:dyDescent="0.3">
      <c r="A127" s="118"/>
      <c r="B127" s="119"/>
      <c r="C127" s="105">
        <v>30</v>
      </c>
      <c r="D127" s="106">
        <v>75</v>
      </c>
      <c r="E127" s="38">
        <v>0</v>
      </c>
      <c r="F127" s="38">
        <v>0</v>
      </c>
      <c r="G127" s="38">
        <v>1</v>
      </c>
      <c r="H127" s="107" t="s">
        <v>31</v>
      </c>
      <c r="I127" s="107" t="s">
        <v>31</v>
      </c>
      <c r="J127" s="107" t="s">
        <v>31</v>
      </c>
      <c r="K127" s="17">
        <f t="shared" si="12"/>
        <v>74</v>
      </c>
      <c r="L127" s="114" t="s">
        <v>31</v>
      </c>
      <c r="M127" s="99">
        <f t="shared" si="13"/>
        <v>0.55336034197078432</v>
      </c>
      <c r="N127" s="81">
        <f>((E127*1*VLOOKUP(H127,$O$2:$P$5,2,FALSE))+(F127*100*VLOOKUP(I127,$O$2:$P$5,2,FALSE))+(G127*1000*VLOOKUP(J127,$O$2:$P$5,2,FALSE)))/$B$16</f>
        <v>3.3333333333333335</v>
      </c>
      <c r="O127" s="73">
        <f t="shared" si="11"/>
        <v>0.65</v>
      </c>
      <c r="P127" s="82">
        <f t="shared" si="14"/>
        <v>3.3201620518247061</v>
      </c>
      <c r="Q127" s="32">
        <f>M127*O127*D127*C127/(3600*$B$16)</f>
        <v>7.4934212975210376E-4</v>
      </c>
      <c r="R127" s="83">
        <f>(O127*M127*C127*VLOOKUP(L127,$O$2:$P$5,2,FALSE)/3600)+R126</f>
        <v>0.27099877097046282</v>
      </c>
      <c r="S127" s="84">
        <f t="shared" si="15"/>
        <v>0.88923611111111689</v>
      </c>
      <c r="T127" s="85">
        <f t="shared" si="16"/>
        <v>23.74</v>
      </c>
      <c r="U127" s="33">
        <f>((((V126*0.0408*44.01*$C$6)-(U126*0.0408*44.01*$C$6)+(D126*O126*38000*44.01*0.0408/$B$16))*(C126/3600))+(U126*44.01*0.0408))/(44.01*0.0408)</f>
        <v>1508.7593210699374</v>
      </c>
      <c r="V127" s="86">
        <f t="shared" si="17"/>
        <v>480</v>
      </c>
    </row>
    <row r="128" spans="1:22" x14ac:dyDescent="0.3">
      <c r="A128" s="118"/>
      <c r="B128" s="119"/>
      <c r="C128" s="105">
        <v>30</v>
      </c>
      <c r="D128" s="106">
        <v>75</v>
      </c>
      <c r="E128" s="38">
        <v>0</v>
      </c>
      <c r="F128" s="38">
        <v>0</v>
      </c>
      <c r="G128" s="38">
        <v>1</v>
      </c>
      <c r="H128" s="107" t="s">
        <v>31</v>
      </c>
      <c r="I128" s="107" t="s">
        <v>31</v>
      </c>
      <c r="J128" s="107" t="s">
        <v>31</v>
      </c>
      <c r="K128" s="17">
        <f t="shared" si="12"/>
        <v>74</v>
      </c>
      <c r="L128" s="114" t="s">
        <v>31</v>
      </c>
      <c r="M128" s="99">
        <f t="shared" si="13"/>
        <v>0.55346385813227494</v>
      </c>
      <c r="N128" s="81">
        <f>((E128*1*VLOOKUP(H128,$O$2:$P$5,2,FALSE))+(F128*100*VLOOKUP(I128,$O$2:$P$5,2,FALSE))+(G128*1000*VLOOKUP(J128,$O$2:$P$5,2,FALSE)))/$B$16</f>
        <v>3.3333333333333335</v>
      </c>
      <c r="O128" s="73">
        <f t="shared" si="11"/>
        <v>0.65</v>
      </c>
      <c r="P128" s="82">
        <f t="shared" si="14"/>
        <v>3.3207831487936499</v>
      </c>
      <c r="Q128" s="32">
        <f>M128*O128*D128*C128/(3600*$B$16)</f>
        <v>7.4948230788745576E-4</v>
      </c>
      <c r="R128" s="83">
        <f>(O128*M128*C128*VLOOKUP(L128,$O$2:$P$5,2,FALSE)/3600)+R127</f>
        <v>0.27399670020201267</v>
      </c>
      <c r="S128" s="84">
        <f t="shared" si="15"/>
        <v>0.88958333333333917</v>
      </c>
      <c r="T128" s="85">
        <f t="shared" si="16"/>
        <v>23.97</v>
      </c>
      <c r="U128" s="33">
        <f>((((V127*0.0408*44.01*$C$6)-(U127*0.0408*44.01*$C$6)+(D127*O127*38000*44.01*0.0408/$B$16))*(C127/3600))+(U127*44.01*0.0408))/(44.01*0.0408)</f>
        <v>1508.7796883497736</v>
      </c>
      <c r="V128" s="86">
        <f t="shared" si="17"/>
        <v>480</v>
      </c>
    </row>
    <row r="129" spans="1:22" x14ac:dyDescent="0.3">
      <c r="A129" s="118"/>
      <c r="B129" s="119"/>
      <c r="C129" s="105">
        <v>30</v>
      </c>
      <c r="D129" s="106">
        <v>75</v>
      </c>
      <c r="E129" s="38">
        <v>0</v>
      </c>
      <c r="F129" s="38">
        <v>0</v>
      </c>
      <c r="G129" s="38">
        <v>1</v>
      </c>
      <c r="H129" s="107" t="s">
        <v>31</v>
      </c>
      <c r="I129" s="107" t="s">
        <v>31</v>
      </c>
      <c r="J129" s="107" t="s">
        <v>31</v>
      </c>
      <c r="K129" s="17">
        <f t="shared" si="12"/>
        <v>74</v>
      </c>
      <c r="L129" s="114" t="s">
        <v>31</v>
      </c>
      <c r="M129" s="99">
        <f t="shared" si="13"/>
        <v>0.55356219731753986</v>
      </c>
      <c r="N129" s="81">
        <f>((E129*1*VLOOKUP(H129,$O$2:$P$5,2,FALSE))+(F129*100*VLOOKUP(I129,$O$2:$P$5,2,FALSE))+(G129*1000*VLOOKUP(J129,$O$2:$P$5,2,FALSE)))/$B$16</f>
        <v>3.3333333333333335</v>
      </c>
      <c r="O129" s="73">
        <f t="shared" si="11"/>
        <v>0.65</v>
      </c>
      <c r="P129" s="82">
        <f t="shared" si="14"/>
        <v>3.3213731839052389</v>
      </c>
      <c r="Q129" s="32">
        <f>M129*O129*D129*C129/(3600*$B$16)</f>
        <v>7.496154755341686E-4</v>
      </c>
      <c r="R129" s="83">
        <f>(O129*M129*C129*VLOOKUP(L129,$O$2:$P$5,2,FALSE)/3600)+R128</f>
        <v>0.27699516210414932</v>
      </c>
      <c r="S129" s="84">
        <f t="shared" si="15"/>
        <v>0.88993055555556144</v>
      </c>
      <c r="T129" s="85">
        <f t="shared" si="16"/>
        <v>24.19</v>
      </c>
      <c r="U129" s="33">
        <f>((((V128*0.0408*44.01*$C$6)-(U128*0.0408*44.01*$C$6)+(D128*O128*38000*44.01*0.0408/$B$16))*(C128/3600))+(U128*44.01*0.0408))/(44.01*0.0408)</f>
        <v>1508.7990372656184</v>
      </c>
      <c r="V129" s="86">
        <f t="shared" si="17"/>
        <v>480</v>
      </c>
    </row>
    <row r="130" spans="1:22" x14ac:dyDescent="0.3">
      <c r="A130" s="118"/>
      <c r="B130" s="119"/>
      <c r="C130" s="105">
        <v>30</v>
      </c>
      <c r="D130" s="106">
        <v>75</v>
      </c>
      <c r="E130" s="38">
        <v>0</v>
      </c>
      <c r="F130" s="38">
        <v>0</v>
      </c>
      <c r="G130" s="38">
        <v>1</v>
      </c>
      <c r="H130" s="107" t="s">
        <v>31</v>
      </c>
      <c r="I130" s="107" t="s">
        <v>31</v>
      </c>
      <c r="J130" s="107" t="s">
        <v>31</v>
      </c>
      <c r="K130" s="17">
        <f t="shared" si="12"/>
        <v>74</v>
      </c>
      <c r="L130" s="114" t="s">
        <v>31</v>
      </c>
      <c r="M130" s="99">
        <f t="shared" si="13"/>
        <v>0.55365561843381117</v>
      </c>
      <c r="N130" s="81">
        <f>((E130*1*VLOOKUP(H130,$O$2:$P$5,2,FALSE))+(F130*100*VLOOKUP(I130,$O$2:$P$5,2,FALSE))+(G130*1000*VLOOKUP(J130,$O$2:$P$5,2,FALSE)))/$B$16</f>
        <v>3.3333333333333335</v>
      </c>
      <c r="O130" s="73">
        <f t="shared" si="11"/>
        <v>0.65</v>
      </c>
      <c r="P130" s="82">
        <f t="shared" si="14"/>
        <v>3.3219337106028668</v>
      </c>
      <c r="Q130" s="32">
        <f>M130*O130*D130*C130/(3600*$B$16)</f>
        <v>7.49741983295786E-4</v>
      </c>
      <c r="R130" s="83">
        <f>(O130*M130*C130*VLOOKUP(L130,$O$2:$P$5,2,FALSE)/3600)+R129</f>
        <v>0.27999413003733248</v>
      </c>
      <c r="S130" s="84">
        <f t="shared" si="15"/>
        <v>0.89027777777778372</v>
      </c>
      <c r="T130" s="85">
        <f t="shared" si="16"/>
        <v>24.42</v>
      </c>
      <c r="U130" s="33">
        <f>((((V129*0.0408*44.01*$C$6)-(U129*0.0408*44.01*$C$6)+(D129*O129*38000*44.01*0.0408/$B$16))*(C129/3600))+(U129*44.01*0.0408))/(44.01*0.0408)</f>
        <v>1508.8174187356703</v>
      </c>
      <c r="V130" s="86">
        <f t="shared" si="17"/>
        <v>480</v>
      </c>
    </row>
    <row r="131" spans="1:22" x14ac:dyDescent="0.3">
      <c r="A131" s="118"/>
      <c r="B131" s="119"/>
      <c r="C131" s="105">
        <v>30</v>
      </c>
      <c r="D131" s="106">
        <v>75</v>
      </c>
      <c r="E131" s="38">
        <v>0</v>
      </c>
      <c r="F131" s="38">
        <v>0</v>
      </c>
      <c r="G131" s="38">
        <v>1</v>
      </c>
      <c r="H131" s="107" t="s">
        <v>31</v>
      </c>
      <c r="I131" s="107" t="s">
        <v>31</v>
      </c>
      <c r="J131" s="107" t="s">
        <v>31</v>
      </c>
      <c r="K131" s="17">
        <f t="shared" si="12"/>
        <v>74</v>
      </c>
      <c r="L131" s="114" t="s">
        <v>31</v>
      </c>
      <c r="M131" s="99">
        <f t="shared" si="13"/>
        <v>0.55374436744003763</v>
      </c>
      <c r="N131" s="81">
        <f>((E131*1*VLOOKUP(H131,$O$2:$P$5,2,FALSE))+(F131*100*VLOOKUP(I131,$O$2:$P$5,2,FALSE))+(G131*1000*VLOOKUP(J131,$O$2:$P$5,2,FALSE)))/$B$16</f>
        <v>3.3333333333333335</v>
      </c>
      <c r="O131" s="73">
        <f t="shared" si="11"/>
        <v>0.65</v>
      </c>
      <c r="P131" s="82">
        <f t="shared" si="14"/>
        <v>3.322466204640226</v>
      </c>
      <c r="Q131" s="32">
        <f>M131*O131*D131*C131/(3600*$B$16)</f>
        <v>7.4986216424171768E-4</v>
      </c>
      <c r="R131" s="83">
        <f>(O131*M131*C131*VLOOKUP(L131,$O$2:$P$5,2,FALSE)/3600)+R130</f>
        <v>0.28299357869429936</v>
      </c>
      <c r="S131" s="84">
        <f t="shared" si="15"/>
        <v>0.890625000000006</v>
      </c>
      <c r="T131" s="85">
        <f t="shared" si="16"/>
        <v>24.65</v>
      </c>
      <c r="U131" s="33">
        <f>((((V130*0.0408*44.01*$C$6)-(U130*0.0408*44.01*$C$6)+(D130*O130*38000*44.01*0.0408/$B$16))*(C130/3600))+(U130*44.01*0.0408))/(44.01*0.0408)</f>
        <v>1508.8348811322201</v>
      </c>
      <c r="V131" s="86">
        <f t="shared" si="17"/>
        <v>480</v>
      </c>
    </row>
    <row r="132" spans="1:22" x14ac:dyDescent="0.3">
      <c r="A132" s="118"/>
      <c r="B132" s="119"/>
      <c r="C132" s="105">
        <v>30</v>
      </c>
      <c r="D132" s="106">
        <v>75</v>
      </c>
      <c r="E132" s="38">
        <v>0</v>
      </c>
      <c r="F132" s="38">
        <v>0</v>
      </c>
      <c r="G132" s="38">
        <v>1</v>
      </c>
      <c r="H132" s="107" t="s">
        <v>31</v>
      </c>
      <c r="I132" s="107" t="s">
        <v>31</v>
      </c>
      <c r="J132" s="107" t="s">
        <v>31</v>
      </c>
      <c r="K132" s="17">
        <f t="shared" si="12"/>
        <v>74</v>
      </c>
      <c r="L132" s="114" t="s">
        <v>31</v>
      </c>
      <c r="M132" s="99">
        <f t="shared" si="13"/>
        <v>0.5538286779944448</v>
      </c>
      <c r="N132" s="81">
        <f>((E132*1*VLOOKUP(H132,$O$2:$P$5,2,FALSE))+(F132*100*VLOOKUP(I132,$O$2:$P$5,2,FALSE))+(G132*1000*VLOOKUP(J132,$O$2:$P$5,2,FALSE)))/$B$16</f>
        <v>3.3333333333333335</v>
      </c>
      <c r="O132" s="73">
        <f t="shared" si="11"/>
        <v>0.65</v>
      </c>
      <c r="P132" s="82">
        <f t="shared" si="14"/>
        <v>3.3229720679666688</v>
      </c>
      <c r="Q132" s="32">
        <f>M132*O132*D132*C132/(3600*$B$16)</f>
        <v>7.4997633478414395E-4</v>
      </c>
      <c r="R132" s="83">
        <f>(O132*M132*C132*VLOOKUP(L132,$O$2:$P$5,2,FALSE)/3600)+R131</f>
        <v>0.28599348403343594</v>
      </c>
      <c r="S132" s="84">
        <f t="shared" si="15"/>
        <v>0.89097222222222827</v>
      </c>
      <c r="T132" s="85">
        <f t="shared" si="16"/>
        <v>24.87</v>
      </c>
      <c r="U132" s="33">
        <f>((((V131*0.0408*44.01*$C$6)-(U131*0.0408*44.01*$C$6)+(D131*O131*38000*44.01*0.0408/$B$16))*(C131/3600))+(U131*44.01*0.0408))/(44.01*0.0408)</f>
        <v>1508.8514704089428</v>
      </c>
      <c r="V132" s="86">
        <f t="shared" si="17"/>
        <v>480</v>
      </c>
    </row>
    <row r="133" spans="1:22" x14ac:dyDescent="0.3">
      <c r="A133" s="118"/>
      <c r="B133" s="119"/>
      <c r="C133" s="105">
        <v>30</v>
      </c>
      <c r="D133" s="106">
        <v>75</v>
      </c>
      <c r="E133" s="38">
        <v>0</v>
      </c>
      <c r="F133" s="38">
        <v>0</v>
      </c>
      <c r="G133" s="38">
        <v>1</v>
      </c>
      <c r="H133" s="107" t="s">
        <v>31</v>
      </c>
      <c r="I133" s="107" t="s">
        <v>31</v>
      </c>
      <c r="J133" s="107" t="s">
        <v>31</v>
      </c>
      <c r="K133" s="17">
        <f t="shared" si="12"/>
        <v>74</v>
      </c>
      <c r="L133" s="114" t="s">
        <v>31</v>
      </c>
      <c r="M133" s="99">
        <f t="shared" si="13"/>
        <v>0.55390877206971045</v>
      </c>
      <c r="N133" s="81">
        <f>((E133*1*VLOOKUP(H133,$O$2:$P$5,2,FALSE))+(F133*100*VLOOKUP(I133,$O$2:$P$5,2,FALSE))+(G133*1000*VLOOKUP(J133,$O$2:$P$5,2,FALSE)))/$B$16</f>
        <v>3.3333333333333335</v>
      </c>
      <c r="O133" s="73">
        <f t="shared" si="11"/>
        <v>0.65</v>
      </c>
      <c r="P133" s="82">
        <f t="shared" si="14"/>
        <v>3.3234526324182627</v>
      </c>
      <c r="Q133" s="32">
        <f>M133*O133*D133*C133/(3600*$B$16)</f>
        <v>7.5008479551106613E-4</v>
      </c>
      <c r="R133" s="83">
        <f>(O133*M133*C133*VLOOKUP(L133,$O$2:$P$5,2,FALSE)/3600)+R132</f>
        <v>0.28899382321548023</v>
      </c>
      <c r="S133" s="84">
        <f t="shared" si="15"/>
        <v>0.89131944444445055</v>
      </c>
      <c r="T133" s="85">
        <f t="shared" si="16"/>
        <v>25.1</v>
      </c>
      <c r="U133" s="33">
        <f>((((V132*0.0408*44.01*$C$6)-(U132*0.0408*44.01*$C$6)+(D132*O132*38000*44.01*0.0408/$B$16))*(C132/3600))+(U132*44.01*0.0408))/(44.01*0.0408)</f>
        <v>1508.867230221829</v>
      </c>
      <c r="V133" s="86">
        <f t="shared" si="17"/>
        <v>480</v>
      </c>
    </row>
    <row r="134" spans="1:22" x14ac:dyDescent="0.3">
      <c r="A134" s="118"/>
      <c r="B134" s="119"/>
      <c r="C134" s="105">
        <v>30</v>
      </c>
      <c r="D134" s="106">
        <v>75</v>
      </c>
      <c r="E134" s="38">
        <v>0</v>
      </c>
      <c r="F134" s="38">
        <v>0</v>
      </c>
      <c r="G134" s="38">
        <v>1</v>
      </c>
      <c r="H134" s="107" t="s">
        <v>31</v>
      </c>
      <c r="I134" s="107" t="s">
        <v>31</v>
      </c>
      <c r="J134" s="107" t="s">
        <v>31</v>
      </c>
      <c r="K134" s="17">
        <f t="shared" si="12"/>
        <v>74</v>
      </c>
      <c r="L134" s="114" t="s">
        <v>31</v>
      </c>
      <c r="M134" s="99">
        <f t="shared" si="13"/>
        <v>0.5539848605373735</v>
      </c>
      <c r="N134" s="81">
        <f>((E134*1*VLOOKUP(H134,$O$2:$P$5,2,FALSE))+(F134*100*VLOOKUP(I134,$O$2:$P$5,2,FALSE))+(G134*1000*VLOOKUP(J134,$O$2:$P$5,2,FALSE)))/$B$16</f>
        <v>3.3333333333333335</v>
      </c>
      <c r="O134" s="73">
        <f t="shared" si="11"/>
        <v>0.65</v>
      </c>
      <c r="P134" s="82">
        <f t="shared" si="14"/>
        <v>3.3239091632242408</v>
      </c>
      <c r="Q134" s="32">
        <f>M134*O134*D134*C134/(3600*$B$16)</f>
        <v>7.5018783197769337E-4</v>
      </c>
      <c r="R134" s="83">
        <f>(O134*M134*C134*VLOOKUP(L134,$O$2:$P$5,2,FALSE)/3600)+R133</f>
        <v>0.29199457454339101</v>
      </c>
      <c r="S134" s="84">
        <f t="shared" si="15"/>
        <v>0.89166666666667282</v>
      </c>
      <c r="T134" s="85">
        <f t="shared" si="16"/>
        <v>25.32</v>
      </c>
      <c r="U134" s="33">
        <f>((((V133*0.0408*44.01*$C$6)-(U133*0.0408*44.01*$C$6)+(D133*O133*38000*44.01*0.0408/$B$16))*(C133/3600))+(U133*44.01*0.0408))/(44.01*0.0408)</f>
        <v>1508.8822020440709</v>
      </c>
      <c r="V134" s="86">
        <f t="shared" si="17"/>
        <v>480</v>
      </c>
    </row>
    <row r="135" spans="1:22" x14ac:dyDescent="0.3">
      <c r="A135" s="118"/>
      <c r="B135" s="119"/>
      <c r="C135" s="105">
        <v>30</v>
      </c>
      <c r="D135" s="106">
        <v>75</v>
      </c>
      <c r="E135" s="38">
        <v>0</v>
      </c>
      <c r="F135" s="38">
        <v>0</v>
      </c>
      <c r="G135" s="38">
        <v>1</v>
      </c>
      <c r="H135" s="107" t="s">
        <v>31</v>
      </c>
      <c r="I135" s="107" t="s">
        <v>31</v>
      </c>
      <c r="J135" s="107" t="s">
        <v>31</v>
      </c>
      <c r="K135" s="17">
        <f t="shared" si="12"/>
        <v>74</v>
      </c>
      <c r="L135" s="114" t="s">
        <v>31</v>
      </c>
      <c r="M135" s="99">
        <f t="shared" si="13"/>
        <v>0.55405714372301618</v>
      </c>
      <c r="N135" s="81">
        <f>((E135*1*VLOOKUP(H135,$O$2:$P$5,2,FALSE))+(F135*100*VLOOKUP(I135,$O$2:$P$5,2,FALSE))+(G135*1000*VLOOKUP(J135,$O$2:$P$5,2,FALSE)))/$B$16</f>
        <v>3.3333333333333335</v>
      </c>
      <c r="O135" s="73">
        <f t="shared" si="11"/>
        <v>0.65</v>
      </c>
      <c r="P135" s="82">
        <f t="shared" si="14"/>
        <v>3.3243428623380971</v>
      </c>
      <c r="Q135" s="32">
        <f>M135*O135*D135*C135/(3600*$B$16)</f>
        <v>7.5028571545825108E-4</v>
      </c>
      <c r="R135" s="83">
        <f>(O135*M135*C135*VLOOKUP(L135,$O$2:$P$5,2,FALSE)/3600)+R134</f>
        <v>0.29499571740522401</v>
      </c>
      <c r="S135" s="84">
        <f t="shared" si="15"/>
        <v>0.8920138888888951</v>
      </c>
      <c r="T135" s="85">
        <f t="shared" si="16"/>
        <v>25.55</v>
      </c>
      <c r="U135" s="33">
        <f>((((V134*0.0408*44.01*$C$6)-(U134*0.0408*44.01*$C$6)+(D134*O134*38000*44.01*0.0408/$B$16))*(C134/3600))+(U134*44.01*0.0408))/(44.01*0.0408)</f>
        <v>1508.8964252752005</v>
      </c>
      <c r="V135" s="86">
        <f t="shared" si="17"/>
        <v>480</v>
      </c>
    </row>
    <row r="136" spans="1:22" x14ac:dyDescent="0.3">
      <c r="A136" s="118"/>
      <c r="B136" s="119"/>
      <c r="C136" s="105">
        <v>30</v>
      </c>
      <c r="D136" s="106">
        <v>75</v>
      </c>
      <c r="E136" s="38">
        <v>0</v>
      </c>
      <c r="F136" s="38">
        <v>0</v>
      </c>
      <c r="G136" s="38">
        <v>1</v>
      </c>
      <c r="H136" s="107" t="s">
        <v>31</v>
      </c>
      <c r="I136" s="107" t="s">
        <v>31</v>
      </c>
      <c r="J136" s="107" t="s">
        <v>31</v>
      </c>
      <c r="K136" s="17">
        <f t="shared" si="12"/>
        <v>74</v>
      </c>
      <c r="L136" s="114" t="s">
        <v>31</v>
      </c>
      <c r="M136" s="99">
        <f t="shared" si="13"/>
        <v>0.55412581193368105</v>
      </c>
      <c r="N136" s="81">
        <f>((E136*1*VLOOKUP(H136,$O$2:$P$5,2,FALSE))+(F136*100*VLOOKUP(I136,$O$2:$P$5,2,FALSE))+(G136*1000*VLOOKUP(J136,$O$2:$P$5,2,FALSE)))/$B$16</f>
        <v>3.3333333333333335</v>
      </c>
      <c r="O136" s="73">
        <f t="shared" si="11"/>
        <v>0.65</v>
      </c>
      <c r="P136" s="82">
        <f t="shared" si="14"/>
        <v>3.324754871602086</v>
      </c>
      <c r="Q136" s="32">
        <f>M136*O136*D136*C136/(3600*$B$16)</f>
        <v>7.5037870366019316E-4</v>
      </c>
      <c r="R136" s="83">
        <f>(O136*M136*C136*VLOOKUP(L136,$O$2:$P$5,2,FALSE)/3600)+R135</f>
        <v>0.29799723221986479</v>
      </c>
      <c r="S136" s="84">
        <f t="shared" si="15"/>
        <v>0.89236111111111738</v>
      </c>
      <c r="T136" s="85">
        <f t="shared" si="16"/>
        <v>25.77</v>
      </c>
      <c r="U136" s="33">
        <f>((((V135*0.0408*44.01*$C$6)-(U135*0.0408*44.01*$C$6)+(D135*O135*38000*44.01*0.0408/$B$16))*(C135/3600))+(U135*44.01*0.0408))/(44.01*0.0408)</f>
        <v>1508.9099373447737</v>
      </c>
      <c r="V136" s="86">
        <f t="shared" si="17"/>
        <v>480</v>
      </c>
    </row>
    <row r="137" spans="1:22" x14ac:dyDescent="0.3">
      <c r="A137" s="118"/>
      <c r="B137" s="119"/>
      <c r="C137" s="105">
        <v>30</v>
      </c>
      <c r="D137" s="106">
        <v>75</v>
      </c>
      <c r="E137" s="38">
        <v>0</v>
      </c>
      <c r="F137" s="38">
        <v>0</v>
      </c>
      <c r="G137" s="38">
        <v>1</v>
      </c>
      <c r="H137" s="107" t="s">
        <v>31</v>
      </c>
      <c r="I137" s="107" t="s">
        <v>31</v>
      </c>
      <c r="J137" s="107" t="s">
        <v>31</v>
      </c>
      <c r="K137" s="17">
        <f t="shared" si="12"/>
        <v>74</v>
      </c>
      <c r="L137" s="114" t="s">
        <v>31</v>
      </c>
      <c r="M137" s="99">
        <f t="shared" si="13"/>
        <v>0.55419104595891089</v>
      </c>
      <c r="N137" s="81">
        <f>((E137*1*VLOOKUP(H137,$O$2:$P$5,2,FALSE))+(F137*100*VLOOKUP(I137,$O$2:$P$5,2,FALSE))+(G137*1000*VLOOKUP(J137,$O$2:$P$5,2,FALSE)))/$B$16</f>
        <v>3.3333333333333335</v>
      </c>
      <c r="O137" s="73">
        <f t="shared" si="11"/>
        <v>0.65</v>
      </c>
      <c r="P137" s="82">
        <f t="shared" si="14"/>
        <v>3.3251462757534656</v>
      </c>
      <c r="Q137" s="32">
        <f>M137*O137*D137*C137/(3600*$B$16)</f>
        <v>7.5046704140269182E-4</v>
      </c>
      <c r="R137" s="83">
        <f>(O137*M137*C137*VLOOKUP(L137,$O$2:$P$5,2,FALSE)/3600)+R136</f>
        <v>0.30099910038547556</v>
      </c>
      <c r="S137" s="84">
        <f t="shared" si="15"/>
        <v>0.89270833333333965</v>
      </c>
      <c r="T137" s="85">
        <f t="shared" si="16"/>
        <v>25.99</v>
      </c>
      <c r="U137" s="33">
        <f>((((V136*0.0408*44.01*$C$6)-(U136*0.0408*44.01*$C$6)+(D136*O136*38000*44.01*0.0408/$B$16))*(C136/3600))+(U136*44.01*0.0408))/(44.01*0.0408)</f>
        <v>1508.9227738108682</v>
      </c>
      <c r="V137" s="86">
        <f t="shared" si="17"/>
        <v>480</v>
      </c>
    </row>
    <row r="138" spans="1:22" x14ac:dyDescent="0.3">
      <c r="A138" s="118"/>
      <c r="B138" s="119"/>
      <c r="C138" s="105">
        <v>30</v>
      </c>
      <c r="D138" s="106">
        <v>75</v>
      </c>
      <c r="E138" s="38">
        <v>0</v>
      </c>
      <c r="F138" s="38">
        <v>0</v>
      </c>
      <c r="G138" s="38">
        <v>1</v>
      </c>
      <c r="H138" s="107" t="s">
        <v>31</v>
      </c>
      <c r="I138" s="107" t="s">
        <v>31</v>
      </c>
      <c r="J138" s="107" t="s">
        <v>31</v>
      </c>
      <c r="K138" s="17">
        <f t="shared" si="12"/>
        <v>74</v>
      </c>
      <c r="L138" s="114" t="s">
        <v>31</v>
      </c>
      <c r="M138" s="99">
        <f t="shared" si="13"/>
        <v>0.5542530175467314</v>
      </c>
      <c r="N138" s="81">
        <f>((E138*1*VLOOKUP(H138,$O$2:$P$5,2,FALSE))+(F138*100*VLOOKUP(I138,$O$2:$P$5,2,FALSE))+(G138*1000*VLOOKUP(J138,$O$2:$P$5,2,FALSE)))/$B$16</f>
        <v>3.3333333333333335</v>
      </c>
      <c r="O138" s="73">
        <f t="shared" si="11"/>
        <v>0.65</v>
      </c>
      <c r="P138" s="82">
        <f t="shared" si="14"/>
        <v>3.3255181052803886</v>
      </c>
      <c r="Q138" s="32">
        <f>M138*O138*D138*C138/(3600*$B$16)</f>
        <v>7.5055096126119879E-4</v>
      </c>
      <c r="R138" s="83">
        <f>(O138*M138*C138*VLOOKUP(L138,$O$2:$P$5,2,FALSE)/3600)+R137</f>
        <v>0.30400130423052035</v>
      </c>
      <c r="S138" s="84">
        <f t="shared" si="15"/>
        <v>0.89305555555556193</v>
      </c>
      <c r="T138" s="85">
        <f t="shared" si="16"/>
        <v>26.21</v>
      </c>
      <c r="U138" s="33">
        <f>((((V137*0.0408*44.01*$C$6)-(U137*0.0408*44.01*$C$6)+(D137*O137*38000*44.01*0.0408/$B$16))*(C137/3600))+(U137*44.01*0.0408))/(44.01*0.0408)</f>
        <v>1508.934968453658</v>
      </c>
      <c r="V138" s="86">
        <f t="shared" si="17"/>
        <v>480</v>
      </c>
    </row>
    <row r="139" spans="1:22" x14ac:dyDescent="0.3">
      <c r="A139" s="118"/>
      <c r="B139" s="119"/>
      <c r="C139" s="105">
        <v>30</v>
      </c>
      <c r="D139" s="106">
        <v>75</v>
      </c>
      <c r="E139" s="38">
        <v>0</v>
      </c>
      <c r="F139" s="38">
        <v>0</v>
      </c>
      <c r="G139" s="38">
        <v>1</v>
      </c>
      <c r="H139" s="107" t="s">
        <v>31</v>
      </c>
      <c r="I139" s="107" t="s">
        <v>31</v>
      </c>
      <c r="J139" s="107" t="s">
        <v>31</v>
      </c>
      <c r="K139" s="17">
        <f t="shared" si="12"/>
        <v>74</v>
      </c>
      <c r="L139" s="114" t="s">
        <v>31</v>
      </c>
      <c r="M139" s="99">
        <f t="shared" si="13"/>
        <v>0.5543118898558288</v>
      </c>
      <c r="N139" s="81">
        <f>((E139*1*VLOOKUP(H139,$O$2:$P$5,2,FALSE))+(F139*100*VLOOKUP(I139,$O$2:$P$5,2,FALSE))+(G139*1000*VLOOKUP(J139,$O$2:$P$5,2,FALSE)))/$B$16</f>
        <v>3.3333333333333335</v>
      </c>
      <c r="O139" s="73">
        <f t="shared" si="11"/>
        <v>0.65</v>
      </c>
      <c r="P139" s="82">
        <f t="shared" si="14"/>
        <v>3.3258713391349728</v>
      </c>
      <c r="Q139" s="32">
        <f>M139*O139*D139*C139/(3600*$B$16)</f>
        <v>7.5063068417976814E-4</v>
      </c>
      <c r="R139" s="83">
        <f>(O139*M139*C139*VLOOKUP(L139,$O$2:$P$5,2,FALSE)/3600)+R138</f>
        <v>0.30700382696723943</v>
      </c>
      <c r="S139" s="84">
        <f t="shared" si="15"/>
        <v>0.89340277777778421</v>
      </c>
      <c r="T139" s="85">
        <f t="shared" si="16"/>
        <v>26.44</v>
      </c>
      <c r="U139" s="33">
        <f>((((V138*0.0408*44.01*$C$6)-(U138*0.0408*44.01*$C$6)+(D138*O138*38000*44.01*0.0408/$B$16))*(C138/3600))+(U138*44.01*0.0408))/(44.01*0.0408)</f>
        <v>1508.9465533643086</v>
      </c>
      <c r="V139" s="86">
        <f t="shared" si="17"/>
        <v>480</v>
      </c>
    </row>
    <row r="140" spans="1:22" x14ac:dyDescent="0.3">
      <c r="A140" s="118"/>
      <c r="B140" s="119"/>
      <c r="C140" s="105">
        <v>30</v>
      </c>
      <c r="D140" s="106">
        <v>75</v>
      </c>
      <c r="E140" s="38">
        <v>0</v>
      </c>
      <c r="F140" s="38">
        <v>0</v>
      </c>
      <c r="G140" s="38">
        <v>1</v>
      </c>
      <c r="H140" s="107" t="s">
        <v>31</v>
      </c>
      <c r="I140" s="107" t="s">
        <v>31</v>
      </c>
      <c r="J140" s="107" t="s">
        <v>31</v>
      </c>
      <c r="K140" s="17">
        <f t="shared" si="12"/>
        <v>74</v>
      </c>
      <c r="L140" s="114" t="s">
        <v>31</v>
      </c>
      <c r="M140" s="99">
        <f t="shared" si="13"/>
        <v>0.55436781788511369</v>
      </c>
      <c r="N140" s="81">
        <f>((E140*1*VLOOKUP(H140,$O$2:$P$5,2,FALSE))+(F140*100*VLOOKUP(I140,$O$2:$P$5,2,FALSE))+(G140*1000*VLOOKUP(J140,$O$2:$P$5,2,FALSE)))/$B$16</f>
        <v>3.3333333333333335</v>
      </c>
      <c r="O140" s="73">
        <f t="shared" si="11"/>
        <v>0.65</v>
      </c>
      <c r="P140" s="82">
        <f t="shared" si="14"/>
        <v>3.3262069073106821</v>
      </c>
      <c r="Q140" s="32">
        <f>M140*O140*D140*C140/(3600*$B$16)</f>
        <v>7.5070642005275806E-4</v>
      </c>
      <c r="R140" s="83">
        <f>(O140*M140*C140*VLOOKUP(L140,$O$2:$P$5,2,FALSE)/3600)+R139</f>
        <v>0.31000665264745048</v>
      </c>
      <c r="S140" s="84">
        <f t="shared" si="15"/>
        <v>0.89375000000000648</v>
      </c>
      <c r="T140" s="85">
        <f t="shared" si="16"/>
        <v>26.66</v>
      </c>
      <c r="U140" s="33">
        <f>((((V139*0.0408*44.01*$C$6)-(U139*0.0408*44.01*$C$6)+(D139*O139*38000*44.01*0.0408/$B$16))*(C139/3600))+(U139*44.01*0.0408))/(44.01*0.0408)</f>
        <v>1508.9575590294264</v>
      </c>
      <c r="V140" s="86">
        <f t="shared" si="17"/>
        <v>480</v>
      </c>
    </row>
    <row r="141" spans="1:22" ht="15" thickBot="1" x14ac:dyDescent="0.35">
      <c r="A141" s="120"/>
      <c r="B141" s="121"/>
      <c r="C141" s="108">
        <v>30</v>
      </c>
      <c r="D141" s="109">
        <v>75</v>
      </c>
      <c r="E141" s="39">
        <v>0</v>
      </c>
      <c r="F141" s="39">
        <v>0</v>
      </c>
      <c r="G141" s="39">
        <v>1</v>
      </c>
      <c r="H141" s="110" t="s">
        <v>31</v>
      </c>
      <c r="I141" s="110" t="s">
        <v>31</v>
      </c>
      <c r="J141" s="110" t="s">
        <v>31</v>
      </c>
      <c r="K141" s="18">
        <f t="shared" si="12"/>
        <v>74</v>
      </c>
      <c r="L141" s="115" t="s">
        <v>31</v>
      </c>
      <c r="M141" s="100">
        <f t="shared" si="13"/>
        <v>0.55442094888180204</v>
      </c>
      <c r="N141" s="87">
        <f>((E141*1*VLOOKUP(H141,$O$2:$P$5,2,FALSE))+(F141*100*VLOOKUP(I141,$O$2:$P$5,2,FALSE))+(G141*1000*VLOOKUP(J141,$O$2:$P$5,2,FALSE)))/$B$16</f>
        <v>3.3333333333333335</v>
      </c>
      <c r="O141" s="88">
        <f t="shared" si="11"/>
        <v>0.65</v>
      </c>
      <c r="P141" s="89">
        <f t="shared" si="14"/>
        <v>3.3265256932908125</v>
      </c>
      <c r="Q141" s="90">
        <f>M141*O141*D141*C141/(3600*$B$16)</f>
        <v>7.5077836827744035E-4</v>
      </c>
      <c r="R141" s="91">
        <f>(O141*M141*C141*VLOOKUP(L141,$O$2:$P$5,2,FALSE)/3600)+R140</f>
        <v>0.31300976612056025</v>
      </c>
      <c r="S141" s="92">
        <f t="shared" si="15"/>
        <v>0.89409722222222876</v>
      </c>
      <c r="T141" s="93">
        <f t="shared" si="16"/>
        <v>26.88</v>
      </c>
      <c r="U141" s="94">
        <f>((((V140*0.0408*44.01*$C$6)-(U140*0.0408*44.01*$C$6)+(D140*O140*38000*44.01*0.0408/$B$16))*(C140/3600))+(U140*44.01*0.0408))/(44.01*0.0408)</f>
        <v>1508.9680144112886</v>
      </c>
      <c r="V141" s="95">
        <f t="shared" si="17"/>
        <v>480</v>
      </c>
    </row>
  </sheetData>
  <sheetProtection algorithmName="SHA-512" hashValue="/ed2SnkfoNXC5+1gEw2E1epbkXC3/pNmiMMsxw9SkYqKtnaNwvrclF8Mcf9a4GGa+Cu1j3GxjLZYV20GcQgAhw==" saltValue="j27tOsyem6j8sTuoe7vTSw==" spinCount="100000" sheet="1" objects="1" scenarios="1" selectLockedCells="1"/>
  <mergeCells count="145">
    <mergeCell ref="A141:B141"/>
    <mergeCell ref="A13:B14"/>
    <mergeCell ref="C13:C14"/>
    <mergeCell ref="A135:B135"/>
    <mergeCell ref="A136:B136"/>
    <mergeCell ref="A137:B137"/>
    <mergeCell ref="A138:B138"/>
    <mergeCell ref="A139:B139"/>
    <mergeCell ref="A140:B140"/>
    <mergeCell ref="A129:B129"/>
    <mergeCell ref="A130:B130"/>
    <mergeCell ref="A131:B131"/>
    <mergeCell ref="A132:B132"/>
    <mergeCell ref="A133:B133"/>
    <mergeCell ref="A134:B134"/>
    <mergeCell ref="A123:B123"/>
    <mergeCell ref="A124:B124"/>
    <mergeCell ref="A125:B125"/>
    <mergeCell ref="A126:B126"/>
    <mergeCell ref="A127:B127"/>
    <mergeCell ref="A128:B128"/>
    <mergeCell ref="A117:B117"/>
    <mergeCell ref="A118:B118"/>
    <mergeCell ref="A119:B119"/>
    <mergeCell ref="A120:B120"/>
    <mergeCell ref="A121:B121"/>
    <mergeCell ref="A122:B122"/>
    <mergeCell ref="A111:B111"/>
    <mergeCell ref="A112:B112"/>
    <mergeCell ref="A113:B113"/>
    <mergeCell ref="A114:B114"/>
    <mergeCell ref="A115:B115"/>
    <mergeCell ref="A116:B116"/>
    <mergeCell ref="A105:B105"/>
    <mergeCell ref="A106:B106"/>
    <mergeCell ref="A107:B107"/>
    <mergeCell ref="A108:B108"/>
    <mergeCell ref="A109:B109"/>
    <mergeCell ref="A110:B110"/>
    <mergeCell ref="A99:B99"/>
    <mergeCell ref="A100:B100"/>
    <mergeCell ref="A101:B101"/>
    <mergeCell ref="A102:B102"/>
    <mergeCell ref="A103:B103"/>
    <mergeCell ref="A104:B104"/>
    <mergeCell ref="A93:B93"/>
    <mergeCell ref="A94:B94"/>
    <mergeCell ref="A95:B95"/>
    <mergeCell ref="A96:B96"/>
    <mergeCell ref="A97:B97"/>
    <mergeCell ref="A98:B98"/>
    <mergeCell ref="A87:B87"/>
    <mergeCell ref="A88:B88"/>
    <mergeCell ref="A89:B89"/>
    <mergeCell ref="A90:B90"/>
    <mergeCell ref="A91:B91"/>
    <mergeCell ref="A92:B92"/>
    <mergeCell ref="A81:B81"/>
    <mergeCell ref="A82:B82"/>
    <mergeCell ref="A83:B83"/>
    <mergeCell ref="A84:B84"/>
    <mergeCell ref="A85:B85"/>
    <mergeCell ref="A86:B86"/>
    <mergeCell ref="A75:B75"/>
    <mergeCell ref="A76:B76"/>
    <mergeCell ref="A77:B77"/>
    <mergeCell ref="A78:B78"/>
    <mergeCell ref="A79:B79"/>
    <mergeCell ref="A80:B80"/>
    <mergeCell ref="A69:B69"/>
    <mergeCell ref="A70:B70"/>
    <mergeCell ref="A71:B71"/>
    <mergeCell ref="A72:B72"/>
    <mergeCell ref="A73:B73"/>
    <mergeCell ref="A74:B74"/>
    <mergeCell ref="A63:B63"/>
    <mergeCell ref="A64:B64"/>
    <mergeCell ref="A65:B65"/>
    <mergeCell ref="A66:B66"/>
    <mergeCell ref="A67:B67"/>
    <mergeCell ref="A68:B68"/>
    <mergeCell ref="A57:B57"/>
    <mergeCell ref="A58:B58"/>
    <mergeCell ref="A59:B59"/>
    <mergeCell ref="A60:B60"/>
    <mergeCell ref="A61:B61"/>
    <mergeCell ref="A62:B62"/>
    <mergeCell ref="A51:B51"/>
    <mergeCell ref="A52:B52"/>
    <mergeCell ref="A53:B53"/>
    <mergeCell ref="A54:B54"/>
    <mergeCell ref="A55:B55"/>
    <mergeCell ref="A56:B56"/>
    <mergeCell ref="A45:B45"/>
    <mergeCell ref="A46:B46"/>
    <mergeCell ref="A47:B47"/>
    <mergeCell ref="A48:B48"/>
    <mergeCell ref="A49:B49"/>
    <mergeCell ref="A50:B50"/>
    <mergeCell ref="A33:B33"/>
    <mergeCell ref="A35:B35"/>
    <mergeCell ref="A37:B37"/>
    <mergeCell ref="A39:B39"/>
    <mergeCell ref="A41:B41"/>
    <mergeCell ref="A43:B43"/>
    <mergeCell ref="A18:B18"/>
    <mergeCell ref="A19:B19"/>
    <mergeCell ref="A20:B20"/>
    <mergeCell ref="A21:B21"/>
    <mergeCell ref="A23:B23"/>
    <mergeCell ref="A25:B25"/>
    <mergeCell ref="A2:A5"/>
    <mergeCell ref="A6:A8"/>
    <mergeCell ref="H16:J16"/>
    <mergeCell ref="A34:B34"/>
    <mergeCell ref="A36:B36"/>
    <mergeCell ref="A38:B38"/>
    <mergeCell ref="A40:B40"/>
    <mergeCell ref="A42:B42"/>
    <mergeCell ref="A44:B44"/>
    <mergeCell ref="A27:B27"/>
    <mergeCell ref="A29:B29"/>
    <mergeCell ref="A31:B31"/>
    <mergeCell ref="A22:B22"/>
    <mergeCell ref="A24:B24"/>
    <mergeCell ref="A26:B26"/>
    <mergeCell ref="A28:B28"/>
    <mergeCell ref="A30:B30"/>
    <mergeCell ref="A32:B32"/>
    <mergeCell ref="S16:S17"/>
    <mergeCell ref="T16:T17"/>
    <mergeCell ref="U16:U17"/>
    <mergeCell ref="V16:V17"/>
    <mergeCell ref="R16:R17"/>
    <mergeCell ref="N16:N17"/>
    <mergeCell ref="O16:O17"/>
    <mergeCell ref="P16:P17"/>
    <mergeCell ref="Q16:Q17"/>
    <mergeCell ref="B16:C16"/>
    <mergeCell ref="D16:D17"/>
    <mergeCell ref="E16:G16"/>
    <mergeCell ref="K16:K17"/>
    <mergeCell ref="M16:M17"/>
    <mergeCell ref="A17:B17"/>
    <mergeCell ref="L16:L17"/>
  </mergeCells>
  <conditionalFormatting sqref="E18:G141">
    <cfRule type="cellIs" dxfId="0" priority="2" operator="greaterThan">
      <formula>0</formula>
    </cfRule>
  </conditionalFormatting>
  <dataValidations count="1">
    <dataValidation type="list" allowBlank="1" showInputMessage="1" showErrorMessage="1" sqref="H18:J141 L18:L141">
      <formula1>"No Mask / Cloth Mask,Surgical Mask,KN95 Mask,N95 Mask"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2022-10-28T15:32:28Z</dcterms:created>
  <dcterms:modified xsi:type="dcterms:W3CDTF">2022-10-28T16:21:58Z</dcterms:modified>
</cp:coreProperties>
</file>