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20" windowWidth="17580" windowHeight="8070" tabRatio="154"/>
  </bookViews>
  <sheets>
    <sheet name="Taux de Chute" sheetId="1" r:id="rId1"/>
    <sheet name="Feuil2" sheetId="2" state="hidden" r:id="rId2"/>
  </sheets>
  <calcPr calcId="145621"/>
</workbook>
</file>

<file path=xl/calcChain.xml><?xml version="1.0" encoding="utf-8"?>
<calcChain xmlns="http://schemas.openxmlformats.org/spreadsheetml/2006/main">
  <c r="R26" i="1" l="1"/>
  <c r="R21" i="1"/>
  <c r="R7" i="1"/>
  <c r="T14" i="1"/>
  <c r="AG14" i="1"/>
  <c r="Q26" i="1"/>
  <c r="T26" i="1" l="1"/>
  <c r="G21" i="1"/>
  <c r="Q21" i="1"/>
  <c r="S14" i="1"/>
  <c r="V14" i="1" s="1"/>
  <c r="G7" i="1"/>
  <c r="F7" i="1" s="1"/>
  <c r="Q7" i="1"/>
  <c r="T7" i="1" s="1"/>
  <c r="H9" i="1"/>
  <c r="N9" i="1" s="1"/>
  <c r="B31" i="1"/>
  <c r="N26" i="1"/>
  <c r="U26" i="1"/>
  <c r="U21" i="1"/>
  <c r="W14" i="1"/>
  <c r="U7" i="1"/>
  <c r="N21" i="1"/>
  <c r="T21" i="1"/>
  <c r="V7" i="1" l="1"/>
  <c r="X14" i="1"/>
  <c r="V26" i="1"/>
  <c r="B24" i="1" s="1"/>
  <c r="V21" i="1"/>
  <c r="B19" i="1" s="1"/>
  <c r="P14" i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D37" i="2"/>
  <c r="E37" i="2"/>
  <c r="F37" i="2"/>
  <c r="G37" i="2"/>
  <c r="H37" i="2"/>
  <c r="I37" i="2"/>
  <c r="J37" i="2"/>
  <c r="K37" i="2"/>
  <c r="L37" i="2"/>
  <c r="M37" i="2"/>
  <c r="N37" i="2"/>
  <c r="B38" i="2"/>
  <c r="C3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7" i="2"/>
  <c r="D6" i="2"/>
  <c r="E6" i="2"/>
  <c r="F6" i="2"/>
  <c r="G6" i="2"/>
  <c r="H6" i="2"/>
  <c r="I6" i="2"/>
  <c r="J6" i="2"/>
  <c r="K6" i="2"/>
  <c r="L6" i="2"/>
  <c r="M6" i="2"/>
  <c r="N6" i="2"/>
  <c r="C6" i="2"/>
  <c r="C2" i="2"/>
  <c r="D2" i="2"/>
  <c r="E2" i="2"/>
  <c r="F2" i="2"/>
  <c r="G2" i="2"/>
  <c r="H2" i="2"/>
  <c r="I2" i="2"/>
  <c r="J2" i="2"/>
  <c r="K2" i="2"/>
  <c r="L2" i="2"/>
  <c r="M2" i="2"/>
  <c r="N2" i="2"/>
  <c r="Q14" i="1"/>
  <c r="O7" i="1"/>
  <c r="N7" i="1"/>
  <c r="AA26" i="1" l="1"/>
  <c r="B16" i="1"/>
  <c r="AA21" i="1"/>
  <c r="R14" i="1"/>
  <c r="S7" i="1"/>
  <c r="S21" i="1"/>
  <c r="P7" i="1"/>
  <c r="B9" i="1" l="1"/>
  <c r="A9" i="1"/>
  <c r="Z21" i="1"/>
  <c r="A19" i="1"/>
  <c r="AA14" i="1"/>
  <c r="B12" i="1"/>
  <c r="B5" i="1"/>
  <c r="AA7" i="1"/>
  <c r="Z7" i="1"/>
  <c r="A5" i="1"/>
  <c r="F21" i="1" l="1"/>
  <c r="G26" i="1"/>
  <c r="F26" i="1" s="1"/>
  <c r="S26" i="1"/>
  <c r="Z26" i="1" l="1"/>
  <c r="A24" i="1"/>
  <c r="U14" i="1"/>
  <c r="A16" i="1" s="1"/>
  <c r="G14" i="1"/>
  <c r="F14" i="1" s="1"/>
  <c r="Z14" i="1" l="1"/>
  <c r="A12" i="1"/>
</calcChain>
</file>

<file path=xl/comments1.xml><?xml version="1.0" encoding="utf-8"?>
<comments xmlns="http://schemas.openxmlformats.org/spreadsheetml/2006/main">
  <authors>
    <author>Jean-Christophe Ambert</author>
  </authors>
  <commentList>
    <comment ref="D3" authorId="0">
      <text>
        <r>
          <rPr>
            <b/>
            <sz val="8"/>
            <color indexed="81"/>
            <rFont val="Tahoma"/>
            <family val="2"/>
          </rPr>
          <t>Toutes les zones de cette couleur sont modifiables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Longueur du format de découpe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Largeur du format de découpe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>Diamètre exterieur du disque</t>
        </r>
      </text>
    </comment>
    <comment ref="I7" authorId="0">
      <text>
        <r>
          <rPr>
            <b/>
            <sz val="8"/>
            <color indexed="81"/>
            <rFont val="Tahoma"/>
            <family val="2"/>
          </rPr>
          <t>Diamètre interieur de la couronne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Ecart bas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sz val="8"/>
            <color indexed="81"/>
            <rFont val="Tahoma"/>
            <family val="2"/>
          </rPr>
          <t>Ecart gauche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Longueur du format de découpe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>Largeur du format de découpe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4" authorId="0">
      <text>
        <r>
          <rPr>
            <b/>
            <sz val="8"/>
            <color indexed="81"/>
            <rFont val="Tahoma"/>
            <family val="2"/>
          </rPr>
          <t>Ecart bas</t>
        </r>
      </text>
    </comment>
    <comment ref="N14" authorId="0">
      <text>
        <r>
          <rPr>
            <b/>
            <sz val="8"/>
            <color indexed="81"/>
            <rFont val="Tahoma"/>
            <family val="2"/>
          </rPr>
          <t>Ecart gauche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8"/>
            <color indexed="81"/>
            <rFont val="Tahoma"/>
            <family val="2"/>
          </rPr>
          <t>Nombre de triangle rectangle (1 ou 2)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Longueur du format de découpe</t>
        </r>
      </text>
    </comment>
    <comment ref="E21" authorId="0">
      <text>
        <r>
          <rPr>
            <b/>
            <sz val="8"/>
            <color indexed="81"/>
            <rFont val="Tahoma"/>
            <family val="2"/>
          </rPr>
          <t>Largeur du format de découpe</t>
        </r>
      </text>
    </comment>
    <comment ref="H21" authorId="0">
      <text>
        <r>
          <rPr>
            <b/>
            <sz val="8"/>
            <color indexed="81"/>
            <rFont val="Tahoma"/>
            <family val="2"/>
          </rPr>
          <t>Coté du triangle rectangle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1" authorId="0">
      <text>
        <r>
          <rPr>
            <b/>
            <sz val="8"/>
            <color indexed="81"/>
            <rFont val="Tahoma"/>
            <family val="2"/>
          </rPr>
          <t>Ecart bas</t>
        </r>
      </text>
    </comment>
    <comment ref="L21" authorId="0">
      <text>
        <r>
          <rPr>
            <b/>
            <sz val="8"/>
            <color indexed="81"/>
            <rFont val="Tahoma"/>
            <family val="2"/>
          </rPr>
          <t>Ecart gauche</t>
        </r>
      </text>
    </comment>
    <comment ref="C26" authorId="0">
      <text>
        <r>
          <rPr>
            <b/>
            <sz val="8"/>
            <color indexed="81"/>
            <rFont val="Tahoma"/>
            <family val="2"/>
          </rPr>
          <t>Nombre de triangle isocèle (1 ou 2)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Longueur du format de découpe</t>
        </r>
      </text>
    </comment>
    <comment ref="E26" authorId="0">
      <text>
        <r>
          <rPr>
            <b/>
            <sz val="8"/>
            <color indexed="81"/>
            <rFont val="Tahoma"/>
            <family val="2"/>
          </rPr>
          <t>Largeur du format de découpe</t>
        </r>
      </text>
    </comment>
    <comment ref="H26" authorId="0">
      <text>
        <r>
          <rPr>
            <b/>
            <sz val="8"/>
            <color indexed="81"/>
            <rFont val="Tahoma"/>
            <family val="2"/>
          </rPr>
          <t>Base du triangle isocèle</t>
        </r>
      </text>
    </comment>
    <comment ref="I26" authorId="0">
      <text>
        <r>
          <rPr>
            <b/>
            <sz val="8"/>
            <color indexed="81"/>
            <rFont val="Tahoma"/>
            <family val="2"/>
          </rPr>
          <t>Hauteur du triangle isocèle</t>
        </r>
      </text>
    </comment>
    <comment ref="J26" authorId="0">
      <text>
        <r>
          <rPr>
            <b/>
            <sz val="8"/>
            <color indexed="81"/>
            <rFont val="Tahoma"/>
            <family val="2"/>
          </rPr>
          <t>Ecart bas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6" authorId="0">
      <text>
        <r>
          <rPr>
            <b/>
            <sz val="8"/>
            <color indexed="81"/>
            <rFont val="Tahoma"/>
            <family val="2"/>
          </rPr>
          <t>Ecart gauche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1" authorId="0">
      <text>
        <r>
          <rPr>
            <b/>
            <sz val="8"/>
            <color indexed="81"/>
            <rFont val="Tahoma"/>
            <family val="2"/>
          </rPr>
          <t>Diamètre pour calculer le carré inscrit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<sst xmlns="http://schemas.openxmlformats.org/spreadsheetml/2006/main" count="123" uniqueCount="41">
  <si>
    <t>Droit</t>
  </si>
  <si>
    <t>Carre capable</t>
  </si>
  <si>
    <t>Longueur</t>
  </si>
  <si>
    <t>Largeur</t>
  </si>
  <si>
    <t>Ø int</t>
  </si>
  <si>
    <t>Surface</t>
  </si>
  <si>
    <t>Ext</t>
  </si>
  <si>
    <t>Int</t>
  </si>
  <si>
    <t>Total</t>
  </si>
  <si>
    <t>Ø</t>
  </si>
  <si>
    <t>Plaque</t>
  </si>
  <si>
    <t>Taux Chute</t>
  </si>
  <si>
    <t>Base</t>
  </si>
  <si>
    <t>Hauteur</t>
  </si>
  <si>
    <t>Rectangulaire</t>
  </si>
  <si>
    <t>Reactangulaire</t>
  </si>
  <si>
    <t>Triangle Rectangle</t>
  </si>
  <si>
    <t>TAUX de Chutes</t>
  </si>
  <si>
    <t>Ø ext</t>
  </si>
  <si>
    <t>int</t>
  </si>
  <si>
    <t>Bande restante</t>
  </si>
  <si>
    <t>taux d'expoitation</t>
  </si>
  <si>
    <t>Ecart</t>
  </si>
  <si>
    <t>Ø Exterieur</t>
  </si>
  <si>
    <t>Ø Interieur</t>
  </si>
  <si>
    <t>Pièce</t>
  </si>
  <si>
    <t>Surface Pièce</t>
  </si>
  <si>
    <t>Carré inscrit</t>
  </si>
  <si>
    <t>Coté</t>
  </si>
  <si>
    <t>Bas</t>
  </si>
  <si>
    <t>Gauche</t>
  </si>
  <si>
    <t>Format de découpe</t>
  </si>
  <si>
    <t>Carre capable droit</t>
  </si>
  <si>
    <t>Carré Inscrit</t>
  </si>
  <si>
    <t>Avec Carré Inscrit</t>
  </si>
  <si>
    <t>Avec Piece interieure</t>
  </si>
  <si>
    <t>Piece Interieure</t>
  </si>
  <si>
    <t>Pièce Exterieure</t>
  </si>
  <si>
    <t>Bord de tole</t>
  </si>
  <si>
    <t>ZONES MODIFIABLES</t>
  </si>
  <si>
    <t>Triangle Isocèle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</si>
</sst>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_-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4">
    <xf numFmtId="0" fontId="0" fillId="0" borderId="0" xfId="0"/>
    <xf numFmtId="10" fontId="0" fillId="0" borderId="0" xfId="1" applyNumberFormat="1" applyFont="1"/>
    <xf numFmtId="0" fontId="2" fillId="5" borderId="9" xfId="5" applyBorder="1" applyAlignment="1" applyProtection="1">
      <alignment horizontal="center"/>
      <protection locked="0"/>
    </xf>
    <xf numFmtId="0" fontId="0" fillId="0" borderId="0" xfId="0" applyProtection="1">
      <protection hidden="1"/>
    </xf>
    <xf numFmtId="10" fontId="0" fillId="0" borderId="0" xfId="1" applyNumberFormat="1" applyFont="1" applyProtection="1">
      <protection hidden="1"/>
    </xf>
    <xf numFmtId="0" fontId="0" fillId="3" borderId="4" xfId="3" applyFont="1" applyBorder="1" applyProtection="1">
      <protection hidden="1"/>
    </xf>
    <xf numFmtId="0" fontId="1" fillId="3" borderId="5" xfId="3" applyBorder="1" applyProtection="1">
      <protection hidden="1"/>
    </xf>
    <xf numFmtId="0" fontId="1" fillId="3" borderId="10" xfId="3" applyBorder="1" applyProtection="1">
      <protection hidden="1"/>
    </xf>
    <xf numFmtId="0" fontId="0" fillId="3" borderId="5" xfId="3" applyFont="1" applyBorder="1" applyProtection="1">
      <protection hidden="1"/>
    </xf>
    <xf numFmtId="0" fontId="1" fillId="3" borderId="4" xfId="3" applyBorder="1" applyProtection="1">
      <protection hidden="1"/>
    </xf>
    <xf numFmtId="0" fontId="1" fillId="3" borderId="6" xfId="3" applyBorder="1" applyProtection="1">
      <protection hidden="1"/>
    </xf>
    <xf numFmtId="0" fontId="2" fillId="5" borderId="7" xfId="5" applyBorder="1" applyProtection="1">
      <protection locked="0" hidden="1"/>
    </xf>
    <xf numFmtId="0" fontId="2" fillId="5" borderId="8" xfId="5" applyBorder="1" applyProtection="1">
      <protection locked="0" hidden="1"/>
    </xf>
    <xf numFmtId="164" fontId="1" fillId="2" borderId="11" xfId="2" applyNumberFormat="1" applyBorder="1" applyProtection="1">
      <protection hidden="1"/>
    </xf>
    <xf numFmtId="2" fontId="1" fillId="2" borderId="7" xfId="2" applyNumberFormat="1" applyBorder="1" applyProtection="1">
      <protection hidden="1"/>
    </xf>
    <xf numFmtId="2" fontId="1" fillId="2" borderId="8" xfId="2" applyNumberFormat="1" applyBorder="1" applyProtection="1">
      <protection hidden="1"/>
    </xf>
    <xf numFmtId="2" fontId="1" fillId="2" borderId="9" xfId="2" applyNumberFormat="1" applyBorder="1" applyProtection="1">
      <protection hidden="1"/>
    </xf>
    <xf numFmtId="0" fontId="1" fillId="2" borderId="7" xfId="2" applyBorder="1" applyProtection="1">
      <protection hidden="1"/>
    </xf>
    <xf numFmtId="0" fontId="1" fillId="2" borderId="8" xfId="2" applyBorder="1" applyProtection="1">
      <protection hidden="1"/>
    </xf>
    <xf numFmtId="0" fontId="1" fillId="2" borderId="9" xfId="2" applyBorder="1" applyProtection="1">
      <protection hidden="1"/>
    </xf>
    <xf numFmtId="0" fontId="0" fillId="0" borderId="0" xfId="0" applyAlignment="1" applyProtection="1">
      <protection hidden="1"/>
    </xf>
    <xf numFmtId="9" fontId="0" fillId="0" borderId="0" xfId="1" applyFont="1" applyProtection="1">
      <protection hidden="1"/>
    </xf>
    <xf numFmtId="0" fontId="5" fillId="6" borderId="9" xfId="6" applyFont="1" applyBorder="1" applyAlignment="1" applyProtection="1">
      <alignment horizontal="center"/>
      <protection hidden="1"/>
    </xf>
    <xf numFmtId="2" fontId="3" fillId="6" borderId="9" xfId="6" applyNumberFormat="1" applyFont="1" applyBorder="1" applyAlignment="1" applyProtection="1">
      <alignment horizontal="center"/>
      <protection hidden="1"/>
    </xf>
    <xf numFmtId="2" fontId="0" fillId="0" borderId="0" xfId="0" applyNumberFormat="1" applyAlignment="1" applyProtection="1">
      <protection hidden="1"/>
    </xf>
    <xf numFmtId="0" fontId="0" fillId="2" borderId="8" xfId="2" applyFont="1" applyBorder="1" applyProtection="1">
      <protection hidden="1"/>
    </xf>
    <xf numFmtId="10" fontId="0" fillId="0" borderId="0" xfId="1" applyNumberFormat="1" applyFont="1" applyAlignment="1" applyProtection="1">
      <alignment horizontal="center"/>
      <protection hidden="1"/>
    </xf>
    <xf numFmtId="9" fontId="1" fillId="2" borderId="8" xfId="2" applyNumberFormat="1" applyBorder="1" applyProtection="1">
      <protection hidden="1"/>
    </xf>
    <xf numFmtId="0" fontId="5" fillId="7" borderId="33" xfId="7" applyFont="1" applyBorder="1" applyAlignment="1" applyProtection="1">
      <alignment horizontal="center"/>
      <protection hidden="1"/>
    </xf>
    <xf numFmtId="0" fontId="5" fillId="7" borderId="34" xfId="7" applyFont="1" applyBorder="1" applyAlignment="1" applyProtection="1">
      <alignment horizontal="center"/>
      <protection hidden="1"/>
    </xf>
    <xf numFmtId="2" fontId="1" fillId="2" borderId="35" xfId="2" applyNumberFormat="1" applyBorder="1" applyProtection="1">
      <protection hidden="1"/>
    </xf>
    <xf numFmtId="2" fontId="1" fillId="2" borderId="36" xfId="2" applyNumberFormat="1" applyBorder="1" applyProtection="1">
      <protection hidden="1"/>
    </xf>
    <xf numFmtId="2" fontId="1" fillId="2" borderId="37" xfId="2" applyNumberFormat="1" applyBorder="1" applyProtection="1">
      <protection hidden="1"/>
    </xf>
    <xf numFmtId="0" fontId="2" fillId="5" borderId="35" xfId="5" applyBorder="1" applyProtection="1">
      <protection locked="0" hidden="1"/>
    </xf>
    <xf numFmtId="0" fontId="2" fillId="5" borderId="36" xfId="5" applyBorder="1" applyProtection="1">
      <protection locked="0" hidden="1"/>
    </xf>
    <xf numFmtId="10" fontId="4" fillId="6" borderId="7" xfId="1" applyNumberFormat="1" applyFont="1" applyFill="1" applyBorder="1"/>
    <xf numFmtId="10" fontId="4" fillId="6" borderId="9" xfId="1" applyNumberFormat="1" applyFont="1" applyFill="1" applyBorder="1"/>
    <xf numFmtId="0" fontId="0" fillId="3" borderId="4" xfId="3" applyFont="1" applyBorder="1" applyAlignment="1" applyProtection="1">
      <protection hidden="1"/>
    </xf>
    <xf numFmtId="0" fontId="0" fillId="3" borderId="6" xfId="3" applyFont="1" applyBorder="1" applyAlignment="1" applyProtection="1">
      <protection hidden="1"/>
    </xf>
    <xf numFmtId="0" fontId="2" fillId="5" borderId="7" xfId="5" applyBorder="1" applyAlignment="1" applyProtection="1">
      <protection locked="0" hidden="1"/>
    </xf>
    <xf numFmtId="0" fontId="2" fillId="5" borderId="9" xfId="5" applyBorder="1" applyAlignment="1" applyProtection="1">
      <protection locked="0" hidden="1"/>
    </xf>
    <xf numFmtId="0" fontId="2" fillId="5" borderId="9" xfId="5" applyBorder="1" applyAlignment="1" applyProtection="1">
      <protection locked="0"/>
    </xf>
    <xf numFmtId="0" fontId="2" fillId="6" borderId="3" xfId="6" applyBorder="1" applyAlignment="1" applyProtection="1">
      <alignment horizontal="center" vertical="center"/>
      <protection hidden="1"/>
    </xf>
    <xf numFmtId="0" fontId="2" fillId="6" borderId="6" xfId="6" applyBorder="1" applyAlignment="1" applyProtection="1">
      <alignment horizontal="center" vertical="center"/>
      <protection hidden="1"/>
    </xf>
    <xf numFmtId="10" fontId="4" fillId="6" borderId="1" xfId="6" applyNumberFormat="1" applyFont="1" applyBorder="1" applyAlignment="1" applyProtection="1">
      <alignment horizontal="center" vertical="center"/>
      <protection hidden="1"/>
    </xf>
    <xf numFmtId="10" fontId="4" fillId="6" borderId="4" xfId="6" applyNumberFormat="1" applyFont="1" applyBorder="1" applyAlignment="1" applyProtection="1">
      <alignment horizontal="center" vertical="center"/>
      <protection hidden="1"/>
    </xf>
    <xf numFmtId="10" fontId="4" fillId="6" borderId="7" xfId="6" applyNumberFormat="1" applyFont="1" applyBorder="1" applyAlignment="1" applyProtection="1">
      <alignment horizontal="center" vertical="center"/>
      <protection hidden="1"/>
    </xf>
    <xf numFmtId="0" fontId="5" fillId="5" borderId="0" xfId="5" applyFont="1" applyAlignment="1" applyProtection="1">
      <alignment horizontal="center"/>
      <protection hidden="1"/>
    </xf>
    <xf numFmtId="0" fontId="4" fillId="4" borderId="1" xfId="4" applyFont="1" applyBorder="1" applyAlignment="1" applyProtection="1">
      <alignment horizontal="center"/>
      <protection hidden="1"/>
    </xf>
    <xf numFmtId="0" fontId="4" fillId="4" borderId="2" xfId="4" applyFont="1" applyBorder="1" applyAlignment="1" applyProtection="1">
      <alignment horizontal="center"/>
      <protection hidden="1"/>
    </xf>
    <xf numFmtId="0" fontId="4" fillId="4" borderId="3" xfId="4" applyFont="1" applyBorder="1" applyAlignment="1" applyProtection="1">
      <alignment horizontal="center"/>
      <protection hidden="1"/>
    </xf>
    <xf numFmtId="0" fontId="4" fillId="4" borderId="18" xfId="4" applyFont="1" applyBorder="1" applyAlignment="1" applyProtection="1">
      <alignment horizontal="center"/>
      <protection hidden="1"/>
    </xf>
    <xf numFmtId="0" fontId="4" fillId="4" borderId="20" xfId="4" applyFont="1" applyBorder="1" applyAlignment="1" applyProtection="1">
      <alignment horizontal="center"/>
      <protection hidden="1"/>
    </xf>
    <xf numFmtId="0" fontId="4" fillId="4" borderId="19" xfId="4" applyFont="1" applyBorder="1" applyAlignment="1" applyProtection="1">
      <alignment horizontal="center"/>
      <protection hidden="1"/>
    </xf>
    <xf numFmtId="0" fontId="2" fillId="5" borderId="11" xfId="5" applyBorder="1" applyAlignment="1" applyProtection="1">
      <alignment horizontal="center"/>
      <protection hidden="1"/>
    </xf>
    <xf numFmtId="0" fontId="2" fillId="5" borderId="24" xfId="5" applyBorder="1" applyAlignment="1" applyProtection="1">
      <alignment horizontal="center"/>
      <protection hidden="1"/>
    </xf>
    <xf numFmtId="0" fontId="0" fillId="3" borderId="21" xfId="3" applyFont="1" applyBorder="1" applyAlignment="1" applyProtection="1">
      <alignment horizontal="center"/>
      <protection hidden="1"/>
    </xf>
    <xf numFmtId="0" fontId="0" fillId="3" borderId="25" xfId="3" applyFont="1" applyBorder="1" applyAlignment="1" applyProtection="1">
      <alignment horizontal="center"/>
      <protection hidden="1"/>
    </xf>
    <xf numFmtId="0" fontId="2" fillId="5" borderId="23" xfId="5" applyBorder="1" applyAlignment="1" applyProtection="1">
      <alignment horizontal="center"/>
      <protection locked="0" hidden="1"/>
    </xf>
    <xf numFmtId="0" fontId="2" fillId="5" borderId="26" xfId="5" applyBorder="1" applyAlignment="1" applyProtection="1">
      <alignment horizontal="center"/>
      <protection locked="0" hidden="1"/>
    </xf>
    <xf numFmtId="0" fontId="0" fillId="3" borderId="10" xfId="3" applyFont="1" applyBorder="1" applyAlignment="1" applyProtection="1">
      <alignment horizontal="center"/>
      <protection hidden="1"/>
    </xf>
    <xf numFmtId="0" fontId="0" fillId="3" borderId="22" xfId="3" applyFont="1" applyBorder="1" applyAlignment="1" applyProtection="1">
      <alignment horizontal="center"/>
      <protection hidden="1"/>
    </xf>
    <xf numFmtId="0" fontId="2" fillId="5" borderId="11" xfId="5" applyBorder="1" applyAlignment="1" applyProtection="1">
      <alignment horizontal="center"/>
      <protection locked="0" hidden="1"/>
    </xf>
    <xf numFmtId="0" fontId="2" fillId="5" borderId="24" xfId="5" applyBorder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hidden="1"/>
    </xf>
    <xf numFmtId="0" fontId="1" fillId="3" borderId="22" xfId="3" applyBorder="1" applyAlignment="1" applyProtection="1">
      <alignment horizontal="center"/>
      <protection hidden="1"/>
    </xf>
    <xf numFmtId="10" fontId="4" fillId="6" borderId="30" xfId="6" applyNumberFormat="1" applyFont="1" applyBorder="1" applyAlignment="1" applyProtection="1">
      <alignment horizontal="center" vertical="center"/>
      <protection hidden="1"/>
    </xf>
    <xf numFmtId="10" fontId="4" fillId="6" borderId="31" xfId="6" applyNumberFormat="1" applyFont="1" applyBorder="1" applyAlignment="1" applyProtection="1">
      <alignment horizontal="center" vertical="center"/>
      <protection hidden="1"/>
    </xf>
    <xf numFmtId="10" fontId="4" fillId="6" borderId="32" xfId="6" applyNumberFormat="1" applyFont="1" applyBorder="1" applyAlignment="1" applyProtection="1">
      <alignment horizontal="center" vertical="center"/>
      <protection hidden="1"/>
    </xf>
    <xf numFmtId="0" fontId="1" fillId="2" borderId="23" xfId="2" applyBorder="1" applyAlignment="1" applyProtection="1">
      <alignment horizontal="center"/>
      <protection hidden="1"/>
    </xf>
    <xf numFmtId="0" fontId="1" fillId="2" borderId="28" xfId="2" applyBorder="1" applyAlignment="1" applyProtection="1">
      <alignment horizontal="center"/>
      <protection hidden="1"/>
    </xf>
    <xf numFmtId="0" fontId="1" fillId="2" borderId="24" xfId="2" applyBorder="1" applyAlignment="1" applyProtection="1">
      <alignment horizontal="center"/>
      <protection hidden="1"/>
    </xf>
    <xf numFmtId="0" fontId="1" fillId="3" borderId="21" xfId="3" applyBorder="1" applyAlignment="1" applyProtection="1">
      <alignment horizontal="center"/>
      <protection hidden="1"/>
    </xf>
    <xf numFmtId="0" fontId="1" fillId="3" borderId="27" xfId="3" applyBorder="1" applyAlignment="1" applyProtection="1">
      <alignment horizontal="center"/>
      <protection hidden="1"/>
    </xf>
    <xf numFmtId="0" fontId="6" fillId="4" borderId="18" xfId="4" applyFont="1" applyBorder="1" applyAlignment="1" applyProtection="1">
      <alignment horizontal="center"/>
      <protection hidden="1"/>
    </xf>
    <xf numFmtId="0" fontId="6" fillId="4" borderId="20" xfId="4" applyFont="1" applyBorder="1" applyAlignment="1" applyProtection="1">
      <alignment horizontal="center"/>
      <protection hidden="1"/>
    </xf>
    <xf numFmtId="0" fontId="6" fillId="4" borderId="19" xfId="4" applyFont="1" applyBorder="1" applyAlignment="1" applyProtection="1">
      <alignment horizontal="center"/>
      <protection hidden="1"/>
    </xf>
    <xf numFmtId="0" fontId="1" fillId="2" borderId="23" xfId="2" applyBorder="1" applyAlignment="1">
      <alignment horizontal="center"/>
    </xf>
    <xf numFmtId="0" fontId="1" fillId="2" borderId="28" xfId="2" applyBorder="1" applyAlignment="1">
      <alignment horizontal="center"/>
    </xf>
    <xf numFmtId="0" fontId="1" fillId="2" borderId="24" xfId="2" applyBorder="1" applyAlignment="1">
      <alignment horizontal="center"/>
    </xf>
    <xf numFmtId="0" fontId="5" fillId="7" borderId="1" xfId="7" applyFont="1" applyBorder="1" applyAlignment="1" applyProtection="1">
      <alignment horizontal="center"/>
      <protection hidden="1"/>
    </xf>
    <xf numFmtId="0" fontId="5" fillId="7" borderId="3" xfId="7" applyFont="1" applyBorder="1" applyAlignment="1" applyProtection="1">
      <alignment horizontal="center"/>
      <protection hidden="1"/>
    </xf>
    <xf numFmtId="0" fontId="5" fillId="7" borderId="29" xfId="7" applyFont="1" applyBorder="1" applyAlignment="1" applyProtection="1">
      <alignment horizontal="center"/>
      <protection hidden="1"/>
    </xf>
    <xf numFmtId="0" fontId="5" fillId="7" borderId="0" xfId="7" applyFont="1" applyBorder="1" applyAlignment="1" applyProtection="1">
      <alignment horizontal="center"/>
      <protection hidden="1"/>
    </xf>
    <xf numFmtId="0" fontId="2" fillId="6" borderId="13" xfId="6" applyBorder="1" applyAlignment="1" applyProtection="1">
      <alignment horizontal="center" vertical="center"/>
      <protection hidden="1"/>
    </xf>
    <xf numFmtId="0" fontId="2" fillId="6" borderId="15" xfId="6" applyBorder="1" applyAlignment="1" applyProtection="1">
      <alignment horizontal="center" vertical="center"/>
      <protection hidden="1"/>
    </xf>
    <xf numFmtId="0" fontId="2" fillId="6" borderId="17" xfId="6" applyBorder="1" applyAlignment="1" applyProtection="1">
      <alignment horizontal="center" vertical="center"/>
      <protection hidden="1"/>
    </xf>
    <xf numFmtId="10" fontId="4" fillId="6" borderId="12" xfId="6" applyNumberFormat="1" applyFont="1" applyBorder="1" applyAlignment="1" applyProtection="1">
      <alignment horizontal="center" vertical="center"/>
      <protection hidden="1"/>
    </xf>
    <xf numFmtId="10" fontId="4" fillId="6" borderId="14" xfId="6" applyNumberFormat="1" applyFont="1" applyBorder="1" applyAlignment="1" applyProtection="1">
      <alignment horizontal="center" vertical="center"/>
      <protection hidden="1"/>
    </xf>
    <xf numFmtId="10" fontId="4" fillId="6" borderId="16" xfId="6" applyNumberFormat="1" applyFont="1" applyBorder="1" applyAlignment="1" applyProtection="1">
      <alignment horizontal="center" vertical="center"/>
      <protection hidden="1"/>
    </xf>
    <xf numFmtId="0" fontId="6" fillId="4" borderId="38" xfId="4" applyFont="1" applyBorder="1" applyAlignment="1" applyProtection="1">
      <alignment horizontal="center"/>
      <protection hidden="1"/>
    </xf>
    <xf numFmtId="0" fontId="6" fillId="4" borderId="39" xfId="4" applyFont="1" applyBorder="1" applyAlignment="1" applyProtection="1">
      <alignment horizontal="center"/>
      <protection hidden="1"/>
    </xf>
    <xf numFmtId="165" fontId="1" fillId="2" borderId="38" xfId="2" applyNumberFormat="1" applyBorder="1" applyAlignment="1" applyProtection="1">
      <alignment horizontal="center"/>
      <protection hidden="1"/>
    </xf>
    <xf numFmtId="165" fontId="1" fillId="2" borderId="39" xfId="2" applyNumberFormat="1" applyBorder="1" applyAlignment="1" applyProtection="1">
      <alignment horizontal="center"/>
      <protection hidden="1"/>
    </xf>
  </cellXfs>
  <cellStyles count="8">
    <cellStyle name="20 % - Accent1" xfId="2" builtinId="30"/>
    <cellStyle name="40 % - Accent1" xfId="3" builtinId="31"/>
    <cellStyle name="60 % - Accent1" xfId="4" builtinId="32"/>
    <cellStyle name="60 % - Accent4" xfId="5" builtinId="44"/>
    <cellStyle name="60 % - Accent5" xfId="7" builtinId="48"/>
    <cellStyle name="Accent5" xfId="6" builtinId="45"/>
    <cellStyle name="Normal" xfId="0" builtinId="0"/>
    <cellStyle name="Pourcentage" xfId="1" builtinId="5"/>
  </cellStyles>
  <dxfs count="2">
    <dxf>
      <font>
        <color theme="0"/>
      </font>
      <fill>
        <patternFill>
          <bgColor theme="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2:AG31"/>
  <sheetViews>
    <sheetView tabSelected="1" workbookViewId="0">
      <selection activeCell="R27" sqref="R27"/>
    </sheetView>
  </sheetViews>
  <sheetFormatPr baseColWidth="10" defaultRowHeight="15" x14ac:dyDescent="0.25"/>
  <cols>
    <col min="1" max="1" width="19.42578125" style="3" bestFit="1" customWidth="1"/>
    <col min="2" max="2" width="19.42578125" style="3" customWidth="1"/>
    <col min="3" max="3" width="17" style="3" bestFit="1" customWidth="1"/>
    <col min="4" max="4" width="9.28515625" style="3" bestFit="1" customWidth="1"/>
    <col min="5" max="5" width="7.5703125" style="3" bestFit="1" customWidth="1"/>
    <col min="6" max="6" width="17.28515625" style="3" bestFit="1" customWidth="1"/>
    <col min="7" max="7" width="14.42578125" style="3" bestFit="1" customWidth="1"/>
    <col min="8" max="8" width="11.42578125" style="3"/>
    <col min="9" max="9" width="10.7109375" style="3" bestFit="1" customWidth="1"/>
    <col min="10" max="10" width="10.28515625" style="3" customWidth="1"/>
    <col min="11" max="11" width="9.140625" style="3" customWidth="1"/>
    <col min="12" max="12" width="6.28515625" style="3" customWidth="1"/>
    <col min="13" max="13" width="6.85546875" style="3" customWidth="1"/>
    <col min="14" max="15" width="4.5703125" style="3" bestFit="1" customWidth="1"/>
    <col min="16" max="16" width="6.140625" style="3" customWidth="1"/>
    <col min="17" max="17" width="9.28515625" style="3" bestFit="1" customWidth="1"/>
    <col min="18" max="18" width="7.5703125" style="3" bestFit="1" customWidth="1"/>
    <col min="19" max="20" width="9.28515625" style="3" bestFit="1" customWidth="1"/>
    <col min="21" max="21" width="7.5703125" style="3" bestFit="1" customWidth="1"/>
    <col min="22" max="22" width="9.28515625" style="3" bestFit="1" customWidth="1"/>
    <col min="23" max="24" width="7.5703125" style="3" bestFit="1" customWidth="1"/>
    <col min="25" max="25" width="11.42578125" style="3"/>
    <col min="26" max="26" width="14.140625" style="3" hidden="1" customWidth="1"/>
    <col min="27" max="30" width="11.42578125" style="3" hidden="1" customWidth="1"/>
    <col min="31" max="32" width="0" style="3" hidden="1" customWidth="1"/>
    <col min="33" max="16384" width="11.42578125" style="3"/>
  </cols>
  <sheetData>
    <row r="2" spans="1:33" x14ac:dyDescent="0.25">
      <c r="AD2" s="3">
        <v>1</v>
      </c>
      <c r="AF2" s="3" t="s">
        <v>38</v>
      </c>
    </row>
    <row r="3" spans="1:33" ht="21.75" thickBot="1" x14ac:dyDescent="0.4">
      <c r="A3" s="82" t="s">
        <v>17</v>
      </c>
      <c r="B3" s="83"/>
      <c r="D3" s="47" t="s">
        <v>39</v>
      </c>
      <c r="E3" s="47"/>
      <c r="F3" s="47"/>
      <c r="AD3" s="3">
        <v>2</v>
      </c>
      <c r="AF3" s="3">
        <v>5</v>
      </c>
    </row>
    <row r="4" spans="1:33" ht="21.75" thickBot="1" x14ac:dyDescent="0.4">
      <c r="A4" s="28" t="s">
        <v>14</v>
      </c>
      <c r="B4" s="29" t="s">
        <v>0</v>
      </c>
    </row>
    <row r="5" spans="1:33" ht="18.75" x14ac:dyDescent="0.3">
      <c r="A5" s="87">
        <f>1-(P7/S7)</f>
        <v>0.22690323995803052</v>
      </c>
      <c r="B5" s="66">
        <f>1-(P7/V7)</f>
        <v>0.31168618464263309</v>
      </c>
      <c r="C5" s="84" t="s">
        <v>9</v>
      </c>
      <c r="D5" s="51" t="s">
        <v>31</v>
      </c>
      <c r="E5" s="52"/>
      <c r="F5" s="52"/>
      <c r="G5" s="53"/>
      <c r="H5" s="48" t="s">
        <v>9</v>
      </c>
      <c r="I5" s="49"/>
      <c r="J5" s="51" t="s">
        <v>22</v>
      </c>
      <c r="K5" s="52"/>
      <c r="L5" s="52"/>
      <c r="M5" s="53"/>
      <c r="N5" s="48" t="s">
        <v>26</v>
      </c>
      <c r="O5" s="49"/>
      <c r="P5" s="50"/>
      <c r="Q5" s="48" t="s">
        <v>1</v>
      </c>
      <c r="R5" s="49"/>
      <c r="S5" s="50"/>
      <c r="T5" s="48" t="s">
        <v>32</v>
      </c>
      <c r="U5" s="49"/>
      <c r="V5" s="50"/>
      <c r="Z5" s="64" t="s">
        <v>11</v>
      </c>
      <c r="AA5" s="64"/>
    </row>
    <row r="6" spans="1:33" x14ac:dyDescent="0.25">
      <c r="A6" s="88"/>
      <c r="B6" s="67"/>
      <c r="C6" s="85"/>
      <c r="D6" s="5" t="s">
        <v>2</v>
      </c>
      <c r="E6" s="6" t="s">
        <v>3</v>
      </c>
      <c r="F6" s="6" t="s">
        <v>21</v>
      </c>
      <c r="G6" s="7" t="s">
        <v>20</v>
      </c>
      <c r="H6" s="5" t="s">
        <v>23</v>
      </c>
      <c r="I6" s="8" t="s">
        <v>24</v>
      </c>
      <c r="J6" s="56" t="s">
        <v>29</v>
      </c>
      <c r="K6" s="57"/>
      <c r="L6" s="60" t="s">
        <v>30</v>
      </c>
      <c r="M6" s="65"/>
      <c r="N6" s="9" t="s">
        <v>6</v>
      </c>
      <c r="O6" s="6" t="s">
        <v>7</v>
      </c>
      <c r="P6" s="10" t="s">
        <v>8</v>
      </c>
      <c r="Q6" s="9" t="s">
        <v>2</v>
      </c>
      <c r="R6" s="6" t="s">
        <v>3</v>
      </c>
      <c r="S6" s="10" t="s">
        <v>5</v>
      </c>
      <c r="T6" s="9" t="s">
        <v>2</v>
      </c>
      <c r="U6" s="6" t="s">
        <v>3</v>
      </c>
      <c r="V6" s="10" t="s">
        <v>5</v>
      </c>
      <c r="Z6" s="3" t="s">
        <v>14</v>
      </c>
      <c r="AA6" s="3" t="s">
        <v>0</v>
      </c>
    </row>
    <row r="7" spans="1:33" ht="15.75" thickBot="1" x14ac:dyDescent="0.3">
      <c r="A7" s="89"/>
      <c r="B7" s="68"/>
      <c r="C7" s="86"/>
      <c r="D7" s="11">
        <v>12000</v>
      </c>
      <c r="E7" s="12">
        <v>3000</v>
      </c>
      <c r="F7" s="27">
        <f>G7/E7</f>
        <v>0.10966666666666666</v>
      </c>
      <c r="G7" s="13">
        <f>E7-R7</f>
        <v>329</v>
      </c>
      <c r="H7" s="33">
        <v>2650</v>
      </c>
      <c r="I7" s="34"/>
      <c r="J7" s="58">
        <v>6</v>
      </c>
      <c r="K7" s="59"/>
      <c r="L7" s="62">
        <v>6</v>
      </c>
      <c r="M7" s="63"/>
      <c r="N7" s="30">
        <f>(PI()*POWER(H7/2,2))/1000000</f>
        <v>5.5154586024585806</v>
      </c>
      <c r="O7" s="31">
        <f>(PI()*POWER(I7/2,2))/1000000</f>
        <v>0</v>
      </c>
      <c r="P7" s="32">
        <f>N7-O7</f>
        <v>5.5154586024585806</v>
      </c>
      <c r="Q7" s="17">
        <f>H7+L7+3*AF3</f>
        <v>2671</v>
      </c>
      <c r="R7" s="18">
        <f>H7+J7+5*AF3-IF(1-(H7/E7)&lt;0.15,2*$AF$3,0)</f>
        <v>2671</v>
      </c>
      <c r="S7" s="16">
        <f>(Q7*R7)/1000000</f>
        <v>7.1342410000000003</v>
      </c>
      <c r="T7" s="17">
        <f>Q7</f>
        <v>2671</v>
      </c>
      <c r="U7" s="25">
        <f>E7</f>
        <v>3000</v>
      </c>
      <c r="V7" s="19">
        <f>(T7*U7)/1000000</f>
        <v>8.0129999999999999</v>
      </c>
      <c r="W7" s="4"/>
      <c r="X7" s="4"/>
      <c r="Y7" s="4"/>
      <c r="Z7" s="4">
        <f>1-(P7/S7)</f>
        <v>0.22690323995803052</v>
      </c>
      <c r="AA7" s="26">
        <f>1-(P7/V7)</f>
        <v>0.31168618464263309</v>
      </c>
    </row>
    <row r="8" spans="1:33" ht="21.75" thickBot="1" x14ac:dyDescent="0.4">
      <c r="A8" s="80" t="s">
        <v>34</v>
      </c>
      <c r="B8" s="81"/>
      <c r="C8"/>
      <c r="D8"/>
      <c r="E8"/>
      <c r="F8"/>
      <c r="G8"/>
      <c r="H8" s="90" t="s">
        <v>33</v>
      </c>
      <c r="I8" s="91"/>
      <c r="J8"/>
      <c r="K8"/>
      <c r="L8"/>
      <c r="M8"/>
      <c r="N8" s="74" t="s">
        <v>33</v>
      </c>
      <c r="O8" s="75"/>
      <c r="P8" s="76"/>
      <c r="Q8"/>
      <c r="R8"/>
      <c r="S8"/>
      <c r="T8"/>
      <c r="U8"/>
      <c r="V8"/>
      <c r="W8" s="4"/>
      <c r="X8" s="4"/>
      <c r="Y8" s="4"/>
      <c r="Z8" s="4"/>
      <c r="AA8" s="26"/>
    </row>
    <row r="9" spans="1:33" ht="19.5" thickBot="1" x14ac:dyDescent="0.35">
      <c r="A9" s="35">
        <f>1-((P7+N9)/S7)</f>
        <v>0.22690323995803052</v>
      </c>
      <c r="B9" s="36">
        <f>1-((P7+N9)/V7)</f>
        <v>0.31168618464263309</v>
      </c>
      <c r="C9"/>
      <c r="D9"/>
      <c r="E9"/>
      <c r="F9"/>
      <c r="G9"/>
      <c r="H9" s="92">
        <f>IF(I7&gt;0,SQRT(POWER(I7,2)/2),0)</f>
        <v>0</v>
      </c>
      <c r="I9" s="93"/>
      <c r="J9"/>
      <c r="K9"/>
      <c r="L9"/>
      <c r="M9"/>
      <c r="N9" s="77">
        <f>(POWER(H9,2))/1000000</f>
        <v>0</v>
      </c>
      <c r="O9" s="78"/>
      <c r="P9" s="79"/>
      <c r="Q9"/>
      <c r="R9"/>
      <c r="S9"/>
      <c r="T9"/>
      <c r="U9"/>
      <c r="V9"/>
      <c r="W9" s="4"/>
      <c r="X9" s="4"/>
      <c r="Y9" s="4"/>
      <c r="Z9" s="4"/>
      <c r="AA9" s="26"/>
    </row>
    <row r="10" spans="1:33" ht="15" customHeight="1" thickBot="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4"/>
      <c r="X10" s="4"/>
      <c r="Y10" s="4"/>
      <c r="Z10" s="4"/>
      <c r="AA10" s="26"/>
    </row>
    <row r="11" spans="1:33" ht="21.75" thickBot="1" x14ac:dyDescent="0.4">
      <c r="A11" s="28" t="s">
        <v>14</v>
      </c>
      <c r="B11" s="29" t="s">
        <v>0</v>
      </c>
    </row>
    <row r="12" spans="1:33" ht="18.75" x14ac:dyDescent="0.3">
      <c r="A12" s="87">
        <f>1-(R14/U14)</f>
        <v>1.1830019220100407E-2</v>
      </c>
      <c r="B12" s="66">
        <f>1-(R14/X14)</f>
        <v>0.12019932711229608</v>
      </c>
      <c r="C12" s="84" t="s">
        <v>10</v>
      </c>
      <c r="D12" s="51" t="s">
        <v>31</v>
      </c>
      <c r="E12" s="52"/>
      <c r="F12" s="52"/>
      <c r="G12" s="53"/>
      <c r="H12" s="48" t="s">
        <v>37</v>
      </c>
      <c r="I12" s="49"/>
      <c r="J12" s="48" t="s">
        <v>36</v>
      </c>
      <c r="K12" s="49"/>
      <c r="L12" s="48" t="s">
        <v>22</v>
      </c>
      <c r="M12" s="49"/>
      <c r="N12" s="49"/>
      <c r="O12" s="50"/>
      <c r="P12" s="51" t="s">
        <v>26</v>
      </c>
      <c r="Q12" s="52"/>
      <c r="R12" s="53"/>
      <c r="S12" s="51" t="s">
        <v>1</v>
      </c>
      <c r="T12" s="52"/>
      <c r="U12" s="53"/>
      <c r="V12" s="51" t="s">
        <v>32</v>
      </c>
      <c r="W12" s="52"/>
      <c r="X12" s="53"/>
      <c r="Z12" s="4"/>
    </row>
    <row r="13" spans="1:33" x14ac:dyDescent="0.25">
      <c r="A13" s="88"/>
      <c r="B13" s="67"/>
      <c r="C13" s="85"/>
      <c r="D13" s="9" t="s">
        <v>2</v>
      </c>
      <c r="E13" s="6" t="s">
        <v>3</v>
      </c>
      <c r="F13" s="6" t="s">
        <v>21</v>
      </c>
      <c r="G13" s="7" t="s">
        <v>20</v>
      </c>
      <c r="H13" s="9" t="s">
        <v>2</v>
      </c>
      <c r="I13" s="6" t="s">
        <v>3</v>
      </c>
      <c r="J13" s="9" t="s">
        <v>2</v>
      </c>
      <c r="K13" s="6" t="s">
        <v>3</v>
      </c>
      <c r="L13" s="56" t="s">
        <v>29</v>
      </c>
      <c r="M13" s="57"/>
      <c r="N13" s="60" t="s">
        <v>30</v>
      </c>
      <c r="O13" s="61"/>
      <c r="P13" s="9" t="s">
        <v>6</v>
      </c>
      <c r="Q13" s="6" t="s">
        <v>7</v>
      </c>
      <c r="R13" s="10" t="s">
        <v>8</v>
      </c>
      <c r="S13" s="9" t="s">
        <v>2</v>
      </c>
      <c r="T13" s="6" t="s">
        <v>3</v>
      </c>
      <c r="U13" s="10" t="s">
        <v>5</v>
      </c>
      <c r="V13" s="9" t="s">
        <v>2</v>
      </c>
      <c r="W13" s="6" t="s">
        <v>3</v>
      </c>
      <c r="X13" s="10" t="s">
        <v>5</v>
      </c>
      <c r="Z13" s="3" t="s">
        <v>15</v>
      </c>
    </row>
    <row r="14" spans="1:33" ht="15.75" thickBot="1" x14ac:dyDescent="0.3">
      <c r="A14" s="89"/>
      <c r="B14" s="68"/>
      <c r="C14" s="86"/>
      <c r="D14" s="11">
        <v>12000</v>
      </c>
      <c r="E14" s="12">
        <v>3000</v>
      </c>
      <c r="F14" s="27">
        <f>G14/E14</f>
        <v>0.10966666666666666</v>
      </c>
      <c r="G14" s="13">
        <f>E14-T14</f>
        <v>329</v>
      </c>
      <c r="H14" s="11">
        <v>5230</v>
      </c>
      <c r="I14" s="12">
        <v>2650</v>
      </c>
      <c r="J14" s="11">
        <v>0</v>
      </c>
      <c r="K14" s="12">
        <v>0</v>
      </c>
      <c r="L14" s="58">
        <v>6</v>
      </c>
      <c r="M14" s="59"/>
      <c r="N14" s="54">
        <v>6</v>
      </c>
      <c r="O14" s="55"/>
      <c r="P14" s="14">
        <f xml:space="preserve"> (H14*I14)/1000000</f>
        <v>13.859500000000001</v>
      </c>
      <c r="Q14" s="15">
        <f>(J14*K14)/1000000</f>
        <v>0</v>
      </c>
      <c r="R14" s="16">
        <f>P14-Q14</f>
        <v>13.859500000000001</v>
      </c>
      <c r="S14" s="17">
        <f>H14+N14+3*AF3</f>
        <v>5251</v>
      </c>
      <c r="T14" s="25">
        <f xml:space="preserve"> I14+L14+5*AF3-IF(1-(I14/E14)&lt;0.15,2*$AF$3,0)</f>
        <v>2671</v>
      </c>
      <c r="U14" s="16">
        <f>(S14*T14)/1000000</f>
        <v>14.025421</v>
      </c>
      <c r="V14" s="17">
        <f>S14</f>
        <v>5251</v>
      </c>
      <c r="W14" s="18">
        <f>E14</f>
        <v>3000</v>
      </c>
      <c r="X14" s="16">
        <f>(V14*W14)/1000000</f>
        <v>15.753</v>
      </c>
      <c r="Z14" s="4">
        <f>1-(R14/U14)</f>
        <v>1.1830019220100407E-2</v>
      </c>
      <c r="AA14" s="4">
        <f>1-(R14/X14)</f>
        <v>0.12019932711229608</v>
      </c>
      <c r="AG14" s="3">
        <f>IF(1-(I14/E14)&lt;15,2*$AF$3,0)</f>
        <v>10</v>
      </c>
    </row>
    <row r="15" spans="1:33" ht="21" x14ac:dyDescent="0.35">
      <c r="A15" s="80" t="s">
        <v>35</v>
      </c>
      <c r="B15" s="8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Z15" s="4"/>
      <c r="AA15" s="4"/>
    </row>
    <row r="16" spans="1:33" ht="19.5" thickBot="1" x14ac:dyDescent="0.35">
      <c r="A16" s="35">
        <f>1-(P14/U14)</f>
        <v>1.1830019220100407E-2</v>
      </c>
      <c r="B16" s="36">
        <f>1-(P14/X14)</f>
        <v>0.12019932711229608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Z16" s="4"/>
      <c r="AA16" s="4"/>
    </row>
    <row r="17" spans="1:27" ht="15.75" thickBot="1" x14ac:dyDescent="0.3">
      <c r="F17" s="21"/>
      <c r="G17" s="21"/>
    </row>
    <row r="18" spans="1:27" ht="21.75" thickBot="1" x14ac:dyDescent="0.4">
      <c r="A18" s="28" t="s">
        <v>14</v>
      </c>
      <c r="B18" s="29" t="s">
        <v>0</v>
      </c>
    </row>
    <row r="19" spans="1:27" ht="18.75" x14ac:dyDescent="0.3">
      <c r="A19" s="44">
        <f>1-(N21/S21)</f>
        <v>0.1297416028767262</v>
      </c>
      <c r="B19" s="66">
        <f>1-(N21/V21)</f>
        <v>0.69192852741836108</v>
      </c>
      <c r="C19" s="42" t="s">
        <v>16</v>
      </c>
      <c r="D19" s="51" t="s">
        <v>31</v>
      </c>
      <c r="E19" s="52"/>
      <c r="F19" s="52"/>
      <c r="G19" s="53"/>
      <c r="H19" s="48" t="s">
        <v>25</v>
      </c>
      <c r="I19" s="49"/>
      <c r="J19" s="48" t="s">
        <v>22</v>
      </c>
      <c r="K19" s="49"/>
      <c r="L19" s="49"/>
      <c r="M19" s="50"/>
      <c r="N19" s="51" t="s">
        <v>26</v>
      </c>
      <c r="O19" s="52"/>
      <c r="P19" s="53"/>
      <c r="Q19" s="48" t="s">
        <v>1</v>
      </c>
      <c r="R19" s="49"/>
      <c r="S19" s="50"/>
      <c r="T19" s="48" t="s">
        <v>32</v>
      </c>
      <c r="U19" s="49"/>
      <c r="V19" s="50"/>
    </row>
    <row r="20" spans="1:27" x14ac:dyDescent="0.25">
      <c r="A20" s="45"/>
      <c r="B20" s="67"/>
      <c r="C20" s="43"/>
      <c r="D20" s="9" t="s">
        <v>2</v>
      </c>
      <c r="E20" s="6" t="s">
        <v>3</v>
      </c>
      <c r="F20" s="6" t="s">
        <v>21</v>
      </c>
      <c r="G20" s="7" t="s">
        <v>20</v>
      </c>
      <c r="H20" s="56" t="s">
        <v>28</v>
      </c>
      <c r="I20" s="61"/>
      <c r="J20" s="56" t="s">
        <v>29</v>
      </c>
      <c r="K20" s="57"/>
      <c r="L20" s="60" t="s">
        <v>30</v>
      </c>
      <c r="M20" s="61"/>
      <c r="N20" s="72" t="s">
        <v>8</v>
      </c>
      <c r="O20" s="73"/>
      <c r="P20" s="65"/>
      <c r="Q20" s="9" t="s">
        <v>2</v>
      </c>
      <c r="R20" s="6" t="s">
        <v>3</v>
      </c>
      <c r="S20" s="10" t="s">
        <v>5</v>
      </c>
      <c r="T20" s="9" t="s">
        <v>2</v>
      </c>
      <c r="U20" s="6" t="s">
        <v>3</v>
      </c>
      <c r="V20" s="10" t="s">
        <v>5</v>
      </c>
      <c r="Z20" s="3" t="s">
        <v>14</v>
      </c>
    </row>
    <row r="21" spans="1:27" ht="15.75" thickBot="1" x14ac:dyDescent="0.3">
      <c r="A21" s="46"/>
      <c r="B21" s="68"/>
      <c r="C21" s="41">
        <v>2</v>
      </c>
      <c r="D21" s="11">
        <v>3000</v>
      </c>
      <c r="E21" s="12">
        <v>1500</v>
      </c>
      <c r="F21" s="27">
        <f>G21/E21</f>
        <v>0.64600000000000002</v>
      </c>
      <c r="G21" s="13">
        <f>E21-R21</f>
        <v>969</v>
      </c>
      <c r="H21" s="58">
        <v>500</v>
      </c>
      <c r="I21" s="63"/>
      <c r="J21" s="58">
        <v>6</v>
      </c>
      <c r="K21" s="59"/>
      <c r="L21" s="62">
        <v>6</v>
      </c>
      <c r="M21" s="63"/>
      <c r="N21" s="69">
        <f>(H21*H21)/2/1000000*C21</f>
        <v>0.25</v>
      </c>
      <c r="O21" s="70"/>
      <c r="P21" s="71"/>
      <c r="Q21" s="14">
        <f>H21+L21+(C21-1)*(2*AF3)+5*AF3</f>
        <v>541</v>
      </c>
      <c r="R21" s="15">
        <f>H21+J21+5*AF3-IF(1-(H21/E21)&lt;0.15,2*$AF$3,0)</f>
        <v>531</v>
      </c>
      <c r="S21" s="16">
        <f>(Q21*R21)/1000000</f>
        <v>0.287271</v>
      </c>
      <c r="T21" s="14">
        <f>Q21</f>
        <v>541</v>
      </c>
      <c r="U21" s="15">
        <f>E21</f>
        <v>1500</v>
      </c>
      <c r="V21" s="16">
        <f>(T21*U21)/1000000</f>
        <v>0.8115</v>
      </c>
      <c r="W21" s="4"/>
      <c r="X21" s="4"/>
      <c r="Y21" s="4"/>
      <c r="Z21" s="4">
        <f>1-(N21/S21)</f>
        <v>0.1297416028767262</v>
      </c>
      <c r="AA21" s="4">
        <f>1-(N21/V21)</f>
        <v>0.69192852741836108</v>
      </c>
    </row>
    <row r="22" spans="1:27" ht="15.75" thickBot="1" x14ac:dyDescent="0.3"/>
    <row r="23" spans="1:27" ht="21.75" thickBot="1" x14ac:dyDescent="0.4">
      <c r="A23" s="28" t="s">
        <v>14</v>
      </c>
      <c r="B23" s="29" t="s">
        <v>0</v>
      </c>
    </row>
    <row r="24" spans="1:27" ht="18.75" x14ac:dyDescent="0.3">
      <c r="A24" s="44">
        <f>1-(N26/S26)</f>
        <v>0.38895549274018015</v>
      </c>
      <c r="B24" s="66">
        <f>1-(N26/V26)</f>
        <v>0.78369024443002377</v>
      </c>
      <c r="C24" s="42" t="s">
        <v>40</v>
      </c>
      <c r="D24" s="51" t="s">
        <v>31</v>
      </c>
      <c r="E24" s="52"/>
      <c r="F24" s="52"/>
      <c r="G24" s="53"/>
      <c r="H24" s="48" t="s">
        <v>25</v>
      </c>
      <c r="I24" s="49"/>
      <c r="J24" s="48" t="s">
        <v>22</v>
      </c>
      <c r="K24" s="49"/>
      <c r="L24" s="49"/>
      <c r="M24" s="50"/>
      <c r="N24" s="51" t="s">
        <v>26</v>
      </c>
      <c r="O24" s="52"/>
      <c r="P24" s="53"/>
      <c r="Q24" s="48" t="s">
        <v>1</v>
      </c>
      <c r="R24" s="49"/>
      <c r="S24" s="50"/>
      <c r="T24" s="48" t="s">
        <v>1</v>
      </c>
      <c r="U24" s="49"/>
      <c r="V24" s="50"/>
    </row>
    <row r="25" spans="1:27" x14ac:dyDescent="0.25">
      <c r="A25" s="45"/>
      <c r="B25" s="67"/>
      <c r="C25" s="43"/>
      <c r="D25" s="9" t="s">
        <v>2</v>
      </c>
      <c r="E25" s="6" t="s">
        <v>3</v>
      </c>
      <c r="F25" s="6" t="s">
        <v>21</v>
      </c>
      <c r="G25" s="7" t="s">
        <v>20</v>
      </c>
      <c r="H25" s="37" t="s">
        <v>12</v>
      </c>
      <c r="I25" s="38" t="s">
        <v>13</v>
      </c>
      <c r="J25" s="56" t="s">
        <v>29</v>
      </c>
      <c r="K25" s="57"/>
      <c r="L25" s="60" t="s">
        <v>30</v>
      </c>
      <c r="M25" s="61"/>
      <c r="N25" s="56" t="s">
        <v>8</v>
      </c>
      <c r="O25" s="73"/>
      <c r="P25" s="65"/>
      <c r="Q25" s="9" t="s">
        <v>2</v>
      </c>
      <c r="R25" s="6" t="s">
        <v>3</v>
      </c>
      <c r="S25" s="10" t="s">
        <v>5</v>
      </c>
      <c r="T25" s="9" t="s">
        <v>2</v>
      </c>
      <c r="U25" s="6" t="s">
        <v>3</v>
      </c>
      <c r="V25" s="10" t="s">
        <v>5</v>
      </c>
      <c r="Z25" s="3" t="s">
        <v>14</v>
      </c>
    </row>
    <row r="26" spans="1:27" ht="15.75" thickBot="1" x14ac:dyDescent="0.3">
      <c r="A26" s="46"/>
      <c r="B26" s="68"/>
      <c r="C26" s="41">
        <v>2</v>
      </c>
      <c r="D26" s="11">
        <v>3000</v>
      </c>
      <c r="E26" s="12">
        <v>1500</v>
      </c>
      <c r="F26" s="27">
        <f>G26/E26</f>
        <v>0.64600000000000002</v>
      </c>
      <c r="G26" s="13">
        <f>E26-R26</f>
        <v>969</v>
      </c>
      <c r="H26" s="39">
        <v>1000</v>
      </c>
      <c r="I26" s="40">
        <v>500</v>
      </c>
      <c r="J26" s="58">
        <v>6</v>
      </c>
      <c r="K26" s="59"/>
      <c r="L26" s="62">
        <v>6</v>
      </c>
      <c r="M26" s="63"/>
      <c r="N26" s="69">
        <f>((H26*I26)/2/1000000)*C26</f>
        <v>0.5</v>
      </c>
      <c r="O26" s="70"/>
      <c r="P26" s="71"/>
      <c r="Q26" s="14">
        <f>H26+L26+(C26-1)*(2*AF3+H26/2)+5*AF3</f>
        <v>1541</v>
      </c>
      <c r="R26" s="15">
        <f>I26+J26+5*AF3-IF(1-(I26/E26)&lt;0.15,2*$AF$3,0)</f>
        <v>531</v>
      </c>
      <c r="S26" s="16">
        <f>(Q26*R26)/1000000</f>
        <v>0.81827099999999997</v>
      </c>
      <c r="T26" s="14">
        <f>Q26</f>
        <v>1541</v>
      </c>
      <c r="U26" s="15">
        <f>E26</f>
        <v>1500</v>
      </c>
      <c r="V26" s="16">
        <f>(T26*U26)/1000000</f>
        <v>2.3115000000000001</v>
      </c>
      <c r="W26" s="4"/>
      <c r="X26" s="4"/>
      <c r="Y26" s="4"/>
      <c r="Z26" s="4">
        <f>1-(N26/S26)</f>
        <v>0.38895549274018015</v>
      </c>
      <c r="AA26" s="4">
        <f>1-(N26/V26)</f>
        <v>0.78369024443002377</v>
      </c>
    </row>
    <row r="27" spans="1:27" x14ac:dyDescent="0.25">
      <c r="Z27" s="4"/>
      <c r="AA27" s="4"/>
    </row>
    <row r="29" spans="1:27" ht="11.25" customHeight="1" x14ac:dyDescent="0.25">
      <c r="AA29" s="4"/>
    </row>
    <row r="30" spans="1:27" ht="24.75" customHeight="1" thickBot="1" x14ac:dyDescent="0.4">
      <c r="A30" s="22" t="s">
        <v>9</v>
      </c>
      <c r="B30" s="22" t="s">
        <v>27</v>
      </c>
      <c r="E30" s="20"/>
      <c r="F30" s="20"/>
      <c r="G30" s="20"/>
    </row>
    <row r="31" spans="1:27" ht="15" customHeight="1" thickBot="1" x14ac:dyDescent="0.3">
      <c r="A31" s="2">
        <v>250</v>
      </c>
      <c r="B31" s="23">
        <f>SQRT(POWER(A31,2)/2)</f>
        <v>176.77669529663689</v>
      </c>
      <c r="E31" s="24"/>
      <c r="F31" s="24"/>
      <c r="G31" s="24"/>
    </row>
  </sheetData>
  <mergeCells count="68">
    <mergeCell ref="N8:P8"/>
    <mergeCell ref="N9:P9"/>
    <mergeCell ref="A15:B15"/>
    <mergeCell ref="A3:B3"/>
    <mergeCell ref="B19:B21"/>
    <mergeCell ref="H12:I12"/>
    <mergeCell ref="A19:A21"/>
    <mergeCell ref="C19:C20"/>
    <mergeCell ref="C5:C7"/>
    <mergeCell ref="A5:A7"/>
    <mergeCell ref="C12:C14"/>
    <mergeCell ref="A12:A14"/>
    <mergeCell ref="A8:B8"/>
    <mergeCell ref="H8:I8"/>
    <mergeCell ref="H9:I9"/>
    <mergeCell ref="B24:B26"/>
    <mergeCell ref="T5:V5"/>
    <mergeCell ref="B5:B7"/>
    <mergeCell ref="V12:X12"/>
    <mergeCell ref="B12:B14"/>
    <mergeCell ref="T19:V19"/>
    <mergeCell ref="T24:V24"/>
    <mergeCell ref="D5:G5"/>
    <mergeCell ref="D12:G12"/>
    <mergeCell ref="D19:G19"/>
    <mergeCell ref="D24:G24"/>
    <mergeCell ref="N21:P21"/>
    <mergeCell ref="N20:P20"/>
    <mergeCell ref="N25:P25"/>
    <mergeCell ref="H21:I21"/>
    <mergeCell ref="N26:P26"/>
    <mergeCell ref="J25:K25"/>
    <mergeCell ref="J26:K26"/>
    <mergeCell ref="L25:M25"/>
    <mergeCell ref="L26:M26"/>
    <mergeCell ref="L6:M6"/>
    <mergeCell ref="Z5:AA5"/>
    <mergeCell ref="H24:I24"/>
    <mergeCell ref="J24:M24"/>
    <mergeCell ref="N24:P24"/>
    <mergeCell ref="J5:M5"/>
    <mergeCell ref="N5:P5"/>
    <mergeCell ref="Q5:S5"/>
    <mergeCell ref="H5:I5"/>
    <mergeCell ref="L12:O12"/>
    <mergeCell ref="P12:R12"/>
    <mergeCell ref="J6:K6"/>
    <mergeCell ref="J7:K7"/>
    <mergeCell ref="L7:M7"/>
    <mergeCell ref="L13:M13"/>
    <mergeCell ref="L14:M14"/>
    <mergeCell ref="N13:O13"/>
    <mergeCell ref="C24:C25"/>
    <mergeCell ref="A24:A26"/>
    <mergeCell ref="D3:F3"/>
    <mergeCell ref="Q24:S24"/>
    <mergeCell ref="J12:K12"/>
    <mergeCell ref="S12:U12"/>
    <mergeCell ref="H19:I19"/>
    <mergeCell ref="J19:M19"/>
    <mergeCell ref="N19:P19"/>
    <mergeCell ref="Q19:S19"/>
    <mergeCell ref="N14:O14"/>
    <mergeCell ref="J20:K20"/>
    <mergeCell ref="J21:K21"/>
    <mergeCell ref="L20:M20"/>
    <mergeCell ref="L21:M21"/>
    <mergeCell ref="H20:I20"/>
  </mergeCells>
  <conditionalFormatting sqref="A8:V9">
    <cfRule type="expression" dxfId="1" priority="10">
      <formula>$I$7&lt;=0</formula>
    </cfRule>
  </conditionalFormatting>
  <conditionalFormatting sqref="A15:B16">
    <cfRule type="expression" dxfId="0" priority="1">
      <formula>OR($J$14&lt;=0,$K$14&lt;=0)</formula>
    </cfRule>
  </conditionalFormatting>
  <dataValidations count="22">
    <dataValidation type="list" allowBlank="1" showInputMessage="1" showErrorMessage="1" errorTitle="Erreur" error="Doit etre 1 ou 2" promptTitle="Nombre de Triangle Isocele" sqref="C26">
      <formula1>$AD$2:$AD$3</formula1>
    </dataValidation>
    <dataValidation type="list" allowBlank="1" showInputMessage="1" showErrorMessage="1" errorTitle="Erreur" error="Doit etre 1 ou 2" promptTitle="Nombre de triangle rectangle" sqref="C21">
      <formula1>$AD$2:$AD$3</formula1>
    </dataValidation>
    <dataValidation type="custom" allowBlank="1" showInputMessage="1" showErrorMessage="1" errorTitle="Erreur" error="La largeur interieure doit etre inferieure à la largeur exterieure " sqref="K15:K16">
      <formula1>I15&gt;K15</formula1>
    </dataValidation>
    <dataValidation type="custom" allowBlank="1" showInputMessage="1" showErrorMessage="1" errorTitle="Erreur" error="La longueur interieure doit etre inferieure à la longueur exterieure " sqref="J15:J16">
      <formula1>H15&gt;J15</formula1>
    </dataValidation>
    <dataValidation type="custom" allowBlank="1" showInputMessage="1" showErrorMessage="1" errorTitle="Erreur" error="Le format est trop petit" sqref="D14:E16">
      <formula1>S14&lt;D14</formula1>
    </dataValidation>
    <dataValidation type="custom" allowBlank="1" showInputMessage="1" showErrorMessage="1" errorTitle="Erreur" error="Le format est trop petit" sqref="D21:E21 D7:E10 D26:E26">
      <formula1>Q7&lt;D7</formula1>
    </dataValidation>
    <dataValidation type="custom" allowBlank="1" showInputMessage="1" showErrorMessage="1" errorTitle="Erreur" error="La pièce ne rentre pas dans le format" sqref="H15:H16 I15:I16">
      <formula1>S15&lt;D15</formula1>
    </dataValidation>
    <dataValidation type="custom" allowBlank="1" showInputMessage="1" showErrorMessage="1" errorTitle="Erreur" error="La pièce ne rentre pas dans le format_x000a_Ou le Ø exterieur &gt; Ø  interieur" sqref="H7 H10">
      <formula1>AND(Q7&lt;D7,R7&lt;E7,H7&gt;I7)</formula1>
    </dataValidation>
    <dataValidation type="custom" allowBlank="1" showInputMessage="1" showErrorMessage="1" errorTitle="Erreur" error="La piece ne rentre pas dans le format_x000a_et doit etre &gt;0" sqref="I26">
      <formula1>AND(R26&lt;E26,I26&gt;0)</formula1>
    </dataValidation>
    <dataValidation type="custom" allowBlank="1" showInputMessage="1" showErrorMessage="1" errorTitle="Erreur" error="La piece ne rentre pas dans le format_x000a_et doit etre &gt;0" sqref="H21:I21">
      <formula1>AND(Q21&lt;D21,R21&lt;E21,H21&gt;0)</formula1>
    </dataValidation>
    <dataValidation type="custom" allowBlank="1" showInputMessage="1" showErrorMessage="1" errorTitle="Erreur" error="Le Ø interieur doit inferieur au diametre exterieur" sqref="I10">
      <formula1>H10&gt;I10</formula1>
    </dataValidation>
    <dataValidation type="custom" allowBlank="1" showInputMessage="1" showErrorMessage="1" errorTitle="Erreur" error="Le Ø interieur doit inferieur au diametre exterieur" sqref="H8:H9 N8">
      <formula1>#REF!&gt;H8</formula1>
    </dataValidation>
    <dataValidation type="custom" allowBlank="1" showInputMessage="1" showErrorMessage="1" errorTitle="Erreur" error="La pièce ne rentre pas dans le format_x000a_ou la valeur&gt;0" sqref="H14 I14">
      <formula1>AND(S14&lt;D14,H14&gt;0)</formula1>
    </dataValidation>
    <dataValidation type="custom" allowBlank="1" showInputMessage="1" showErrorMessage="1" errorTitle="Erreur" error="L'ecart bas ne peut etre négatif" sqref="J7:K7 L14:M14 J21:K21">
      <formula1>J7&gt;=0</formula1>
    </dataValidation>
    <dataValidation type="custom" allowBlank="1" showInputMessage="1" showErrorMessage="1" errorTitle="Erreur" error="L'ecart gache ne peut etre négatif" sqref="L7:M7 N14:O14">
      <formula1>L7&gt;=0</formula1>
    </dataValidation>
    <dataValidation type="custom" allowBlank="1" showInputMessage="1" showErrorMessage="1" errorTitle="Erreur" error="La longueur interieure doit etre inferieure à la longueur exterieure _x000a_et ne peut etre négatif " sqref="J14">
      <formula1>AND(H14&gt;J14,J14&gt;=0)</formula1>
    </dataValidation>
    <dataValidation type="custom" allowBlank="1" showInputMessage="1" showErrorMessage="1" errorTitle="Erreur" error="La largeur interieure doit etre inferieure à la largeur exterieure _x000a_et ne peut etre négatif" sqref="K14">
      <formula1>AND(I14&gt;K14,K14&gt;=0)</formula1>
    </dataValidation>
    <dataValidation type="custom" allowBlank="1" showInputMessage="1" showErrorMessage="1" errorTitle="Erreur" error="L'ecart gauche ne peut etre négatif" sqref="L21:M21">
      <formula1>L21&gt;0</formula1>
    </dataValidation>
    <dataValidation type="custom" allowBlank="1" showInputMessage="1" showErrorMessage="1" errorTitle="Erreur" error="La piece ne rentre pas dans le format_x000a_et doit etre &gt; 0" sqref="H26">
      <formula1>AND(Q26&lt;D26,H26&gt;0)</formula1>
    </dataValidation>
    <dataValidation type="custom" allowBlank="1" showInputMessage="1" showErrorMessage="1" errorTitle="Erreur" error="L'ecart gauche ne peut etre négatif" sqref="L26:M26 J26:K26">
      <formula1>J26&gt;=0</formula1>
    </dataValidation>
    <dataValidation type="custom" allowBlank="1" showInputMessage="1" showErrorMessage="1" errorTitle="Erreur" error="Le Ø doit etre &gt; 0" sqref="A31">
      <formula1>A31&gt;0</formula1>
    </dataValidation>
    <dataValidation type="custom" allowBlank="1" showInputMessage="1" showErrorMessage="1" errorTitle="Erreur" error="Le Ø interieur doit inferieur au diametre exterieur_x000a_et doit etre &gt;=0" sqref="I7">
      <formula1>AND(H7&gt;I7,I7&gt;=0)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N55"/>
  <sheetViews>
    <sheetView topLeftCell="A43" workbookViewId="0">
      <selection activeCell="A2" sqref="A2"/>
    </sheetView>
  </sheetViews>
  <sheetFormatPr baseColWidth="10" defaultRowHeight="15" x14ac:dyDescent="0.25"/>
  <sheetData>
    <row r="1" spans="1:14" x14ac:dyDescent="0.25">
      <c r="A1">
        <v>100</v>
      </c>
    </row>
    <row r="2" spans="1:14" x14ac:dyDescent="0.25">
      <c r="A2" t="s">
        <v>9</v>
      </c>
      <c r="C2">
        <f>(COLUMN()-2)*$A$1</f>
        <v>100</v>
      </c>
      <c r="D2">
        <f t="shared" ref="D2:N2" si="0">(COLUMN()-1)*$A$1</f>
        <v>300</v>
      </c>
      <c r="E2">
        <f t="shared" si="0"/>
        <v>400</v>
      </c>
      <c r="F2">
        <f t="shared" si="0"/>
        <v>500</v>
      </c>
      <c r="G2">
        <f t="shared" si="0"/>
        <v>600</v>
      </c>
      <c r="H2">
        <f t="shared" si="0"/>
        <v>700</v>
      </c>
      <c r="I2">
        <f t="shared" si="0"/>
        <v>800</v>
      </c>
      <c r="J2">
        <f t="shared" si="0"/>
        <v>900</v>
      </c>
      <c r="K2">
        <f t="shared" si="0"/>
        <v>1000</v>
      </c>
      <c r="L2">
        <f t="shared" si="0"/>
        <v>1100</v>
      </c>
      <c r="M2">
        <f t="shared" si="0"/>
        <v>1200</v>
      </c>
      <c r="N2">
        <f t="shared" si="0"/>
        <v>1300</v>
      </c>
    </row>
    <row r="3" spans="1:14" x14ac:dyDescent="0.25">
      <c r="C3" s="1">
        <v>0.810841508368501</v>
      </c>
      <c r="D3" s="1">
        <v>0.56658026760312463</v>
      </c>
      <c r="E3" s="1">
        <v>0.50501280428016293</v>
      </c>
      <c r="F3" s="1">
        <v>0.46154952546767813</v>
      </c>
      <c r="G3" s="1">
        <v>0.42930935414769078</v>
      </c>
      <c r="H3" s="1">
        <v>0.40447163997839874</v>
      </c>
      <c r="I3" s="1">
        <v>0.3847619229897411</v>
      </c>
      <c r="J3" s="1">
        <v>0.36874661800275388</v>
      </c>
      <c r="K3" s="1">
        <v>0.35547905842225214</v>
      </c>
      <c r="L3" s="1">
        <v>0.34430965524846013</v>
      </c>
      <c r="M3" s="1">
        <v>0.33477815435025249</v>
      </c>
      <c r="N3" s="1">
        <v>0.32654949083205387</v>
      </c>
    </row>
    <row r="5" spans="1:14" x14ac:dyDescent="0.25">
      <c r="C5" t="s">
        <v>18</v>
      </c>
    </row>
    <row r="6" spans="1:14" x14ac:dyDescent="0.25">
      <c r="C6">
        <f>(COLUMN()-2)*$A$1</f>
        <v>100</v>
      </c>
      <c r="D6">
        <f t="shared" ref="D6:N6" si="1">(COLUMN()-2)*$A$1</f>
        <v>200</v>
      </c>
      <c r="E6">
        <f t="shared" si="1"/>
        <v>300</v>
      </c>
      <c r="F6">
        <f t="shared" si="1"/>
        <v>400</v>
      </c>
      <c r="G6">
        <f t="shared" si="1"/>
        <v>500</v>
      </c>
      <c r="H6">
        <f t="shared" si="1"/>
        <v>600</v>
      </c>
      <c r="I6">
        <f t="shared" si="1"/>
        <v>700</v>
      </c>
      <c r="J6">
        <f t="shared" si="1"/>
        <v>800</v>
      </c>
      <c r="K6">
        <f t="shared" si="1"/>
        <v>900</v>
      </c>
      <c r="L6">
        <f t="shared" si="1"/>
        <v>1000</v>
      </c>
      <c r="M6">
        <f t="shared" si="1"/>
        <v>1100</v>
      </c>
      <c r="N6">
        <f t="shared" si="1"/>
        <v>1200</v>
      </c>
    </row>
    <row r="7" spans="1:14" x14ac:dyDescent="0.25">
      <c r="A7" t="s">
        <v>4</v>
      </c>
      <c r="B7">
        <f>(ROW()-4-2)*$A$1</f>
        <v>100</v>
      </c>
      <c r="C7" s="1"/>
      <c r="D7" s="1">
        <v>0.89374928854205415</v>
      </c>
      <c r="E7" s="1">
        <v>0.89374928854205415</v>
      </c>
      <c r="F7" s="1">
        <v>0.89374928854205415</v>
      </c>
      <c r="G7" s="1">
        <v>0.89374928854205415</v>
      </c>
      <c r="H7" s="1">
        <v>0.89374928854205415</v>
      </c>
      <c r="I7" s="1">
        <v>0.89374928854205415</v>
      </c>
      <c r="J7" s="1">
        <v>0.89374928854205415</v>
      </c>
      <c r="K7" s="1">
        <v>0.89374928854205415</v>
      </c>
      <c r="L7" s="1">
        <v>0.89374928854205415</v>
      </c>
      <c r="M7" s="1">
        <v>0.89374928854205415</v>
      </c>
      <c r="N7" s="1">
        <v>0.89374928854205415</v>
      </c>
    </row>
    <row r="8" spans="1:14" x14ac:dyDescent="0.25">
      <c r="B8">
        <f t="shared" ref="B8:B34" si="2">(ROW()-4-2)*$A$1</f>
        <v>200</v>
      </c>
      <c r="C8" s="1"/>
      <c r="D8" s="1"/>
      <c r="E8" s="1">
        <v>0.89374928854205415</v>
      </c>
      <c r="F8" s="1">
        <v>0.89374928854205415</v>
      </c>
      <c r="G8" s="1">
        <v>0.89374928854205415</v>
      </c>
      <c r="H8" s="1">
        <v>0.89374928854205415</v>
      </c>
      <c r="I8" s="1">
        <v>0.89374928854205415</v>
      </c>
      <c r="J8" s="1">
        <v>0.89374928854205415</v>
      </c>
      <c r="K8" s="1">
        <v>0.89374928854205415</v>
      </c>
      <c r="L8" s="1">
        <v>0.89374928854205415</v>
      </c>
      <c r="M8" s="1">
        <v>0.89374928854205415</v>
      </c>
      <c r="N8" s="1">
        <v>0.89374928854205415</v>
      </c>
    </row>
    <row r="9" spans="1:14" x14ac:dyDescent="0.25">
      <c r="B9">
        <f t="shared" si="2"/>
        <v>300</v>
      </c>
      <c r="C9" s="1"/>
      <c r="D9" s="1"/>
      <c r="E9" s="1"/>
      <c r="F9" s="1">
        <v>0.89374928854205415</v>
      </c>
      <c r="G9" s="1">
        <v>0.89374928854205415</v>
      </c>
      <c r="H9" s="1">
        <v>0.89374928854205415</v>
      </c>
      <c r="I9" s="1">
        <v>0.89374928854205415</v>
      </c>
      <c r="J9" s="1">
        <v>0.89374928854205415</v>
      </c>
      <c r="K9" s="1">
        <v>0.89374928854205415</v>
      </c>
      <c r="L9" s="1">
        <v>0.89374928854205415</v>
      </c>
      <c r="M9" s="1">
        <v>0.89374928854205415</v>
      </c>
      <c r="N9" s="1">
        <v>0.89374928854205415</v>
      </c>
    </row>
    <row r="10" spans="1:14" x14ac:dyDescent="0.25">
      <c r="B10">
        <f t="shared" si="2"/>
        <v>400</v>
      </c>
      <c r="C10" s="1"/>
      <c r="D10" s="1"/>
      <c r="E10" s="1"/>
      <c r="F10" s="1"/>
      <c r="G10" s="1">
        <v>0.89374928854205415</v>
      </c>
      <c r="H10" s="1">
        <v>0.89374928854205415</v>
      </c>
      <c r="I10" s="1">
        <v>0.89374928854205415</v>
      </c>
      <c r="J10" s="1">
        <v>0.89374928854205415</v>
      </c>
      <c r="K10" s="1">
        <v>0.89374928854205415</v>
      </c>
      <c r="L10" s="1">
        <v>0.89374928854205415</v>
      </c>
      <c r="M10" s="1">
        <v>0.89374928854205415</v>
      </c>
      <c r="N10" s="1">
        <v>0.89374928854205415</v>
      </c>
    </row>
    <row r="11" spans="1:14" x14ac:dyDescent="0.25">
      <c r="B11">
        <f t="shared" si="2"/>
        <v>500</v>
      </c>
      <c r="C11" s="1"/>
      <c r="D11" s="1"/>
      <c r="E11" s="1"/>
      <c r="F11" s="1"/>
      <c r="G11" s="1"/>
      <c r="H11" s="1">
        <v>0.89374928854205415</v>
      </c>
      <c r="I11" s="1">
        <v>0.89374928854205415</v>
      </c>
      <c r="J11" s="1">
        <v>0.89374928854205415</v>
      </c>
      <c r="K11" s="1">
        <v>0.89374928854205415</v>
      </c>
      <c r="L11" s="1">
        <v>0.89374928854205415</v>
      </c>
      <c r="M11" s="1">
        <v>0.89374928854205415</v>
      </c>
      <c r="N11" s="1">
        <v>0.89374928854205415</v>
      </c>
    </row>
    <row r="12" spans="1:14" x14ac:dyDescent="0.25">
      <c r="B12">
        <f t="shared" si="2"/>
        <v>600</v>
      </c>
      <c r="C12" s="1"/>
      <c r="D12" s="1"/>
      <c r="E12" s="1"/>
      <c r="F12" s="1"/>
      <c r="G12" s="1"/>
      <c r="H12" s="1"/>
      <c r="I12" s="1">
        <v>0.89374928854205415</v>
      </c>
      <c r="J12" s="1">
        <v>0.89374928854205415</v>
      </c>
      <c r="K12" s="1">
        <v>0.89374928854205415</v>
      </c>
      <c r="L12" s="1">
        <v>0.89374928854205415</v>
      </c>
      <c r="M12" s="1">
        <v>0.89374928854205415</v>
      </c>
      <c r="N12" s="1">
        <v>0.89374928854205415</v>
      </c>
    </row>
    <row r="13" spans="1:14" x14ac:dyDescent="0.25">
      <c r="B13">
        <f t="shared" si="2"/>
        <v>700</v>
      </c>
      <c r="C13" s="1"/>
      <c r="D13" s="1"/>
      <c r="E13" s="1"/>
      <c r="F13" s="1"/>
      <c r="G13" s="1"/>
      <c r="H13" s="1"/>
      <c r="I13" s="1"/>
      <c r="J13" s="1">
        <v>0.89374928854205415</v>
      </c>
      <c r="K13" s="1">
        <v>0.89374928854205415</v>
      </c>
      <c r="L13" s="1">
        <v>0.89374928854205415</v>
      </c>
      <c r="M13" s="1">
        <v>0.89374928854205415</v>
      </c>
      <c r="N13" s="1">
        <v>0.89374928854205415</v>
      </c>
    </row>
    <row r="14" spans="1:14" x14ac:dyDescent="0.25">
      <c r="B14">
        <f t="shared" si="2"/>
        <v>800</v>
      </c>
      <c r="C14" s="1"/>
      <c r="D14" s="1"/>
      <c r="E14" s="1"/>
      <c r="F14" s="1"/>
      <c r="G14" s="1"/>
      <c r="H14" s="1"/>
      <c r="I14" s="1"/>
      <c r="J14" s="1"/>
      <c r="K14" s="1">
        <v>0.89374928854205415</v>
      </c>
      <c r="L14" s="1">
        <v>0.89374928854205415</v>
      </c>
      <c r="M14" s="1">
        <v>0.89374928854205415</v>
      </c>
      <c r="N14" s="1">
        <v>0.89374928854205415</v>
      </c>
    </row>
    <row r="15" spans="1:14" x14ac:dyDescent="0.25">
      <c r="B15">
        <f t="shared" si="2"/>
        <v>900</v>
      </c>
      <c r="C15" s="1"/>
      <c r="D15" s="1"/>
      <c r="E15" s="1"/>
      <c r="F15" s="1"/>
      <c r="G15" s="1"/>
      <c r="H15" s="1"/>
      <c r="I15" s="1"/>
      <c r="J15" s="1"/>
      <c r="K15" s="1"/>
      <c r="L15" s="1">
        <v>0.89374928854205415</v>
      </c>
      <c r="M15" s="1">
        <v>0.89374928854205415</v>
      </c>
      <c r="N15" s="1">
        <v>0.89374928854205415</v>
      </c>
    </row>
    <row r="16" spans="1:14" x14ac:dyDescent="0.25">
      <c r="B16">
        <f t="shared" si="2"/>
        <v>1000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0.89374928854205415</v>
      </c>
      <c r="N16" s="1">
        <v>0.89374928854205415</v>
      </c>
    </row>
    <row r="17" spans="2:14" x14ac:dyDescent="0.25">
      <c r="B17">
        <f t="shared" si="2"/>
        <v>1100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0.89374928854205415</v>
      </c>
    </row>
    <row r="18" spans="2:14" x14ac:dyDescent="0.25">
      <c r="B18">
        <f t="shared" si="2"/>
        <v>1200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>
        <f t="shared" si="2"/>
        <v>1300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>
        <f t="shared" si="2"/>
        <v>1400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>
        <f t="shared" si="2"/>
        <v>1500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>
        <f t="shared" si="2"/>
        <v>1600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>
        <f t="shared" si="2"/>
        <v>1700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>
        <f t="shared" si="2"/>
        <v>1800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5">
      <c r="B25">
        <f t="shared" si="2"/>
        <v>1900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5">
      <c r="B26">
        <f t="shared" si="2"/>
        <v>2000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25">
      <c r="B27">
        <f t="shared" si="2"/>
        <v>2100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25">
      <c r="B28">
        <f t="shared" si="2"/>
        <v>2200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>
        <f t="shared" si="2"/>
        <v>2300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>
        <f t="shared" si="2"/>
        <v>2400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>
        <f t="shared" si="2"/>
        <v>2500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>
        <f t="shared" si="2"/>
        <v>2600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B33">
        <f t="shared" si="2"/>
        <v>2700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B34">
        <f t="shared" si="2"/>
        <v>2800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C36" t="s">
        <v>6</v>
      </c>
    </row>
    <row r="37" spans="1:14" x14ac:dyDescent="0.25">
      <c r="A37" t="s">
        <v>10</v>
      </c>
      <c r="C37">
        <f>(COLUMN()-2)*$A$1</f>
        <v>100</v>
      </c>
      <c r="D37">
        <f t="shared" ref="D37:N37" si="3">(COLUMN()-2)*$A$1</f>
        <v>200</v>
      </c>
      <c r="E37">
        <f t="shared" si="3"/>
        <v>300</v>
      </c>
      <c r="F37">
        <f t="shared" si="3"/>
        <v>400</v>
      </c>
      <c r="G37">
        <f t="shared" si="3"/>
        <v>500</v>
      </c>
      <c r="H37">
        <f t="shared" si="3"/>
        <v>600</v>
      </c>
      <c r="I37">
        <f t="shared" si="3"/>
        <v>700</v>
      </c>
      <c r="J37">
        <f t="shared" si="3"/>
        <v>800</v>
      </c>
      <c r="K37">
        <f t="shared" si="3"/>
        <v>900</v>
      </c>
      <c r="L37">
        <f t="shared" si="3"/>
        <v>1000</v>
      </c>
      <c r="M37">
        <f t="shared" si="3"/>
        <v>1100</v>
      </c>
      <c r="N37">
        <f t="shared" si="3"/>
        <v>1200</v>
      </c>
    </row>
    <row r="38" spans="1:14" x14ac:dyDescent="0.25">
      <c r="A38" t="s">
        <v>19</v>
      </c>
      <c r="B38">
        <f>(ROW()-34-2)*$A$1</f>
        <v>200</v>
      </c>
    </row>
    <row r="39" spans="1:14" x14ac:dyDescent="0.25">
      <c r="B39">
        <f t="shared" ref="B39:B55" si="4">(ROW()-34-2)*$A$1</f>
        <v>300</v>
      </c>
    </row>
    <row r="40" spans="1:14" x14ac:dyDescent="0.25">
      <c r="B40">
        <f t="shared" si="4"/>
        <v>400</v>
      </c>
    </row>
    <row r="41" spans="1:14" x14ac:dyDescent="0.25">
      <c r="B41">
        <f t="shared" si="4"/>
        <v>500</v>
      </c>
    </row>
    <row r="42" spans="1:14" x14ac:dyDescent="0.25">
      <c r="B42">
        <f t="shared" si="4"/>
        <v>600</v>
      </c>
    </row>
    <row r="43" spans="1:14" x14ac:dyDescent="0.25">
      <c r="B43">
        <f t="shared" si="4"/>
        <v>700</v>
      </c>
    </row>
    <row r="44" spans="1:14" x14ac:dyDescent="0.25">
      <c r="B44">
        <f t="shared" si="4"/>
        <v>800</v>
      </c>
    </row>
    <row r="45" spans="1:14" x14ac:dyDescent="0.25">
      <c r="B45">
        <f t="shared" si="4"/>
        <v>900</v>
      </c>
    </row>
    <row r="46" spans="1:14" x14ac:dyDescent="0.25">
      <c r="B46">
        <f t="shared" si="4"/>
        <v>1000</v>
      </c>
    </row>
    <row r="47" spans="1:14" x14ac:dyDescent="0.25">
      <c r="B47">
        <f t="shared" si="4"/>
        <v>1100</v>
      </c>
    </row>
    <row r="48" spans="1:14" x14ac:dyDescent="0.25">
      <c r="B48">
        <f t="shared" si="4"/>
        <v>1200</v>
      </c>
    </row>
    <row r="49" spans="2:2" x14ac:dyDescent="0.25">
      <c r="B49">
        <f t="shared" si="4"/>
        <v>1300</v>
      </c>
    </row>
    <row r="50" spans="2:2" x14ac:dyDescent="0.25">
      <c r="B50">
        <f t="shared" si="4"/>
        <v>1400</v>
      </c>
    </row>
    <row r="51" spans="2:2" x14ac:dyDescent="0.25">
      <c r="B51">
        <f t="shared" si="4"/>
        <v>1500</v>
      </c>
    </row>
    <row r="52" spans="2:2" x14ac:dyDescent="0.25">
      <c r="B52">
        <f t="shared" si="4"/>
        <v>1600</v>
      </c>
    </row>
    <row r="53" spans="2:2" x14ac:dyDescent="0.25">
      <c r="B53">
        <f t="shared" si="4"/>
        <v>1700</v>
      </c>
    </row>
    <row r="54" spans="2:2" x14ac:dyDescent="0.25">
      <c r="B54">
        <f t="shared" si="4"/>
        <v>1800</v>
      </c>
    </row>
    <row r="55" spans="2:2" x14ac:dyDescent="0.25">
      <c r="B55">
        <f t="shared" si="4"/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Taux de Chute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Ambert</dc:creator>
  <cp:lastModifiedBy>Jean-Christophe Ambert</cp:lastModifiedBy>
  <dcterms:created xsi:type="dcterms:W3CDTF">2014-10-02T08:31:48Z</dcterms:created>
  <dcterms:modified xsi:type="dcterms:W3CDTF">2014-10-07T08:21:10Z</dcterms:modified>
</cp:coreProperties>
</file>