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7580" windowHeight="8070" tabRatio="129"/>
  </bookViews>
  <sheets>
    <sheet name="Taux de Chute" sheetId="1" r:id="rId1"/>
    <sheet name="Feuil2" sheetId="2" state="hidden" r:id="rId2"/>
  </sheets>
  <calcPr calcId="145621"/>
</workbook>
</file>

<file path=xl/calcChain.xml><?xml version="1.0" encoding="utf-8"?>
<calcChain xmlns="http://schemas.openxmlformats.org/spreadsheetml/2006/main">
  <c r="I9" i="1" l="1"/>
  <c r="B33" i="1"/>
  <c r="S28" i="1" l="1"/>
  <c r="S30" i="1" s="1"/>
  <c r="S21" i="1"/>
  <c r="S23" i="1" s="1"/>
  <c r="S7" i="1"/>
  <c r="S9" i="1" s="1"/>
  <c r="U14" i="1"/>
  <c r="U16" i="1" s="1"/>
  <c r="R28" i="1"/>
  <c r="R30" i="1" s="1"/>
  <c r="T30" i="1" l="1"/>
  <c r="U28" i="1"/>
  <c r="H21" i="1"/>
  <c r="E23" i="1" s="1"/>
  <c r="R21" i="1"/>
  <c r="T14" i="1"/>
  <c r="H7" i="1"/>
  <c r="R7" i="1"/>
  <c r="O9" i="1"/>
  <c r="N9" i="1" s="1"/>
  <c r="O28" i="1"/>
  <c r="V28" i="1"/>
  <c r="V21" i="1"/>
  <c r="X14" i="1"/>
  <c r="V7" i="1"/>
  <c r="O21" i="1"/>
  <c r="U21" i="1" l="1"/>
  <c r="W21" i="1" s="1"/>
  <c r="R23" i="1"/>
  <c r="T23" i="1" s="1"/>
  <c r="U7" i="1"/>
  <c r="W7" i="1" s="1"/>
  <c r="R9" i="1"/>
  <c r="T9" i="1" s="1"/>
  <c r="G7" i="1"/>
  <c r="E9" i="1"/>
  <c r="W14" i="1"/>
  <c r="T16" i="1"/>
  <c r="V16" i="1" s="1"/>
  <c r="Y14" i="1"/>
  <c r="W28" i="1"/>
  <c r="Q14" i="1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D37" i="2"/>
  <c r="E37" i="2"/>
  <c r="F37" i="2"/>
  <c r="G37" i="2"/>
  <c r="H37" i="2"/>
  <c r="I37" i="2"/>
  <c r="J37" i="2"/>
  <c r="K37" i="2"/>
  <c r="L37" i="2"/>
  <c r="M37" i="2"/>
  <c r="N37" i="2"/>
  <c r="B38" i="2"/>
  <c r="C3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7" i="2"/>
  <c r="D6" i="2"/>
  <c r="E6" i="2"/>
  <c r="F6" i="2"/>
  <c r="G6" i="2"/>
  <c r="H6" i="2"/>
  <c r="I6" i="2"/>
  <c r="J6" i="2"/>
  <c r="K6" i="2"/>
  <c r="L6" i="2"/>
  <c r="M6" i="2"/>
  <c r="N6" i="2"/>
  <c r="C6" i="2"/>
  <c r="C2" i="2"/>
  <c r="D2" i="2"/>
  <c r="E2" i="2"/>
  <c r="F2" i="2"/>
  <c r="G2" i="2"/>
  <c r="H2" i="2"/>
  <c r="I2" i="2"/>
  <c r="J2" i="2"/>
  <c r="K2" i="2"/>
  <c r="L2" i="2"/>
  <c r="M2" i="2"/>
  <c r="N2" i="2"/>
  <c r="R14" i="1"/>
  <c r="R15" i="1" s="1"/>
  <c r="P7" i="1"/>
  <c r="O7" i="1"/>
  <c r="AB28" i="1" l="1"/>
  <c r="AB21" i="1"/>
  <c r="S14" i="1"/>
  <c r="T7" i="1"/>
  <c r="U9" i="1" s="1"/>
  <c r="T21" i="1"/>
  <c r="U23" i="1" s="1"/>
  <c r="B19" i="1" s="1"/>
  <c r="Q7" i="1"/>
  <c r="B5" i="1" l="1"/>
  <c r="B9" i="1"/>
  <c r="A5" i="1"/>
  <c r="A9" i="1"/>
  <c r="AA21" i="1"/>
  <c r="A19" i="1"/>
  <c r="AB14" i="1"/>
  <c r="AB7" i="1"/>
  <c r="AA7" i="1"/>
  <c r="G21" i="1" l="1"/>
  <c r="H28" i="1"/>
  <c r="T28" i="1"/>
  <c r="U30" i="1" s="1"/>
  <c r="B26" i="1" s="1"/>
  <c r="G28" i="1" l="1"/>
  <c r="E30" i="1"/>
  <c r="AA28" i="1"/>
  <c r="A26" i="1"/>
  <c r="V14" i="1"/>
  <c r="A16" i="1" s="1"/>
  <c r="H14" i="1"/>
  <c r="G14" i="1" l="1"/>
  <c r="E16" i="1"/>
  <c r="W16" i="1"/>
  <c r="AA14" i="1"/>
  <c r="A12" i="1"/>
  <c r="B12" i="1" l="1"/>
  <c r="B16" i="1"/>
</calcChain>
</file>

<file path=xl/comments1.xml><?xml version="1.0" encoding="utf-8"?>
<comments xmlns="http://schemas.openxmlformats.org/spreadsheetml/2006/main">
  <authors>
    <author>Jean-Christophe Ambert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Toutes les zones de cette couleur sont modifiables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Longueur du format de découpe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>Largeur du format de découpe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7" authorId="0">
      <text>
        <r>
          <rPr>
            <b/>
            <sz val="8"/>
            <color indexed="81"/>
            <rFont val="Tahoma"/>
            <family val="2"/>
          </rPr>
          <t>Diamètre exterieur du disque</t>
        </r>
      </text>
    </comment>
    <comment ref="J7" authorId="0">
      <text>
        <r>
          <rPr>
            <b/>
            <sz val="8"/>
            <color indexed="81"/>
            <rFont val="Tahoma"/>
            <family val="2"/>
          </rPr>
          <t>Diamètre interieur de la couronne</t>
        </r>
      </text>
    </comment>
    <comment ref="K7" authorId="0">
      <text>
        <r>
          <rPr>
            <b/>
            <sz val="8"/>
            <color indexed="81"/>
            <rFont val="Tahoma"/>
            <family val="2"/>
          </rPr>
          <t>Ecart bas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7" authorId="0">
      <text>
        <r>
          <rPr>
            <b/>
            <sz val="8"/>
            <color indexed="81"/>
            <rFont val="Tahoma"/>
            <family val="2"/>
          </rPr>
          <t>Ecart gauche</t>
        </r>
      </text>
    </comment>
    <comment ref="E14" authorId="0">
      <text>
        <r>
          <rPr>
            <b/>
            <sz val="8"/>
            <color indexed="81"/>
            <rFont val="Tahoma"/>
            <family val="2"/>
          </rPr>
          <t>Longueur du format de découpe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4" authorId="0">
      <text>
        <r>
          <rPr>
            <b/>
            <sz val="8"/>
            <color indexed="81"/>
            <rFont val="Tahoma"/>
            <family val="2"/>
          </rPr>
          <t>Largeur du format de découpe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4" authorId="0">
      <text>
        <r>
          <rPr>
            <b/>
            <sz val="8"/>
            <color indexed="81"/>
            <rFont val="Tahoma"/>
            <family val="2"/>
          </rPr>
          <t>Ecart bas</t>
        </r>
      </text>
    </comment>
    <comment ref="O14" authorId="0">
      <text>
        <r>
          <rPr>
            <b/>
            <sz val="8"/>
            <color indexed="81"/>
            <rFont val="Tahoma"/>
            <family val="2"/>
          </rPr>
          <t>Ecart gauche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1" authorId="0">
      <text>
        <r>
          <rPr>
            <b/>
            <sz val="8"/>
            <color indexed="81"/>
            <rFont val="Tahoma"/>
            <family val="2"/>
          </rPr>
          <t>Nombre de triangle rectangle (1 ou 2)</t>
        </r>
      </text>
    </comment>
    <comment ref="E21" authorId="0">
      <text>
        <r>
          <rPr>
            <b/>
            <sz val="8"/>
            <color indexed="81"/>
            <rFont val="Tahoma"/>
            <family val="2"/>
          </rPr>
          <t>Longueur du format de découpe</t>
        </r>
      </text>
    </comment>
    <comment ref="F21" authorId="0">
      <text>
        <r>
          <rPr>
            <b/>
            <sz val="8"/>
            <color indexed="81"/>
            <rFont val="Tahoma"/>
            <family val="2"/>
          </rPr>
          <t>Largeur du format de découpe</t>
        </r>
      </text>
    </comment>
    <comment ref="I21" authorId="0">
      <text>
        <r>
          <rPr>
            <b/>
            <sz val="8"/>
            <color indexed="81"/>
            <rFont val="Tahoma"/>
            <family val="2"/>
          </rPr>
          <t>Coté du triangle rectangle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1" authorId="0">
      <text>
        <r>
          <rPr>
            <b/>
            <sz val="8"/>
            <color indexed="81"/>
            <rFont val="Tahoma"/>
            <family val="2"/>
          </rPr>
          <t>Ecart bas</t>
        </r>
      </text>
    </comment>
    <comment ref="M21" authorId="0">
      <text>
        <r>
          <rPr>
            <b/>
            <sz val="8"/>
            <color indexed="81"/>
            <rFont val="Tahoma"/>
            <family val="2"/>
          </rPr>
          <t>Ecart gauche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>Nombre de triangle isocèle (1 ou 2)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8" authorId="0">
      <text>
        <r>
          <rPr>
            <b/>
            <sz val="8"/>
            <color indexed="81"/>
            <rFont val="Tahoma"/>
            <family val="2"/>
          </rPr>
          <t>Longueur du format de découpe</t>
        </r>
      </text>
    </comment>
    <comment ref="F28" authorId="0">
      <text>
        <r>
          <rPr>
            <b/>
            <sz val="8"/>
            <color indexed="81"/>
            <rFont val="Tahoma"/>
            <family val="2"/>
          </rPr>
          <t>Largeur du format de découpe</t>
        </r>
      </text>
    </comment>
    <comment ref="I28" authorId="0">
      <text>
        <r>
          <rPr>
            <b/>
            <sz val="8"/>
            <color indexed="81"/>
            <rFont val="Tahoma"/>
            <family val="2"/>
          </rPr>
          <t>Base du triangle isocèle</t>
        </r>
      </text>
    </comment>
    <comment ref="J28" authorId="0">
      <text>
        <r>
          <rPr>
            <b/>
            <sz val="8"/>
            <color indexed="81"/>
            <rFont val="Tahoma"/>
            <family val="2"/>
          </rPr>
          <t>Hauteur du triangle isocèle</t>
        </r>
      </text>
    </comment>
    <comment ref="K28" authorId="0">
      <text>
        <r>
          <rPr>
            <b/>
            <sz val="8"/>
            <color indexed="81"/>
            <rFont val="Tahoma"/>
            <family val="2"/>
          </rPr>
          <t>Ecart bas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28" authorId="0">
      <text>
        <r>
          <rPr>
            <b/>
            <sz val="8"/>
            <color indexed="81"/>
            <rFont val="Tahoma"/>
            <family val="2"/>
          </rPr>
          <t>Ecart gauche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Diamètre pour calculer le carré inscrit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<sst xmlns="http://schemas.openxmlformats.org/spreadsheetml/2006/main" count="137" uniqueCount="45">
  <si>
    <t>Droit</t>
  </si>
  <si>
    <t>Carre capable</t>
  </si>
  <si>
    <t>Longueur</t>
  </si>
  <si>
    <t>Largeur</t>
  </si>
  <si>
    <t>Ø int</t>
  </si>
  <si>
    <t>Surface</t>
  </si>
  <si>
    <t>Ext</t>
  </si>
  <si>
    <t>Int</t>
  </si>
  <si>
    <t>Total</t>
  </si>
  <si>
    <t>Ø</t>
  </si>
  <si>
    <t>Plaque</t>
  </si>
  <si>
    <t>Taux Chute</t>
  </si>
  <si>
    <t>Base</t>
  </si>
  <si>
    <t>Hauteur</t>
  </si>
  <si>
    <t>Rectangulaire</t>
  </si>
  <si>
    <t>Reactangulaire</t>
  </si>
  <si>
    <t>TAUX de Chutes</t>
  </si>
  <si>
    <t>Ø ext</t>
  </si>
  <si>
    <t>int</t>
  </si>
  <si>
    <t>Bande restante</t>
  </si>
  <si>
    <t>Ecart</t>
  </si>
  <si>
    <t>Ø Exterieur</t>
  </si>
  <si>
    <t>Ø Interieur</t>
  </si>
  <si>
    <t>Pièce</t>
  </si>
  <si>
    <t>Surface Pièce</t>
  </si>
  <si>
    <t>Carré inscrit</t>
  </si>
  <si>
    <t>Coté</t>
  </si>
  <si>
    <t>Bas</t>
  </si>
  <si>
    <t>Gauche</t>
  </si>
  <si>
    <t>Format de découpe</t>
  </si>
  <si>
    <t>Carre capable droit</t>
  </si>
  <si>
    <t>Carré Inscrit</t>
  </si>
  <si>
    <t>Avec Carré Inscrit</t>
  </si>
  <si>
    <t>Avec Piece interieure</t>
  </si>
  <si>
    <t>Piece Interieure</t>
  </si>
  <si>
    <t>Pièce Exterieure</t>
  </si>
  <si>
    <t>Bord de tole</t>
  </si>
  <si>
    <t>ZONES MODIFIABLES</t>
  </si>
  <si>
    <t>Tx Exploitation</t>
  </si>
  <si>
    <t>Bande</t>
  </si>
  <si>
    <t>Bande capable</t>
  </si>
  <si>
    <t>Largeur bande suivant Tx Eploitation</t>
  </si>
  <si>
    <t>Triangle
 Rectangle</t>
  </si>
  <si>
    <t>Triangle
 Isocèle</t>
  </si>
  <si>
    <t>Pièce 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</si>
</sst>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_€_-;\-* #,##0\ _€_-;_-* &quot;-&quot;??\ _€_-;_-@_-"/>
    <numFmt numFmtId="165" formatCode="0.0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19">
    <xf numFmtId="0" fontId="0" fillId="0" borderId="0" xfId="0"/>
    <xf numFmtId="10" fontId="0" fillId="0" borderId="0" xfId="1" applyNumberFormat="1" applyFont="1"/>
    <xf numFmtId="0" fontId="2" fillId="5" borderId="9" xfId="5" applyBorder="1" applyAlignment="1" applyProtection="1">
      <alignment horizontal="center"/>
      <protection locked="0"/>
    </xf>
    <xf numFmtId="0" fontId="0" fillId="0" borderId="0" xfId="0" applyProtection="1">
      <protection hidden="1"/>
    </xf>
    <xf numFmtId="10" fontId="0" fillId="0" borderId="0" xfId="1" applyNumberFormat="1" applyFont="1" applyProtection="1">
      <protection hidden="1"/>
    </xf>
    <xf numFmtId="0" fontId="0" fillId="3" borderId="4" xfId="3" applyFont="1" applyBorder="1" applyProtection="1">
      <protection hidden="1"/>
    </xf>
    <xf numFmtId="0" fontId="1" fillId="3" borderId="5" xfId="3" applyBorder="1" applyProtection="1">
      <protection hidden="1"/>
    </xf>
    <xf numFmtId="0" fontId="0" fillId="3" borderId="5" xfId="3" applyFont="1" applyBorder="1" applyProtection="1">
      <protection hidden="1"/>
    </xf>
    <xf numFmtId="0" fontId="1" fillId="3" borderId="4" xfId="3" applyBorder="1" applyProtection="1">
      <protection hidden="1"/>
    </xf>
    <xf numFmtId="0" fontId="1" fillId="3" borderId="6" xfId="3" applyBorder="1" applyProtection="1">
      <protection hidden="1"/>
    </xf>
    <xf numFmtId="164" fontId="1" fillId="2" borderId="11" xfId="2" applyNumberFormat="1" applyBorder="1" applyProtection="1">
      <protection hidden="1"/>
    </xf>
    <xf numFmtId="2" fontId="1" fillId="2" borderId="7" xfId="2" applyNumberFormat="1" applyBorder="1" applyProtection="1">
      <protection hidden="1"/>
    </xf>
    <xf numFmtId="2" fontId="1" fillId="2" borderId="8" xfId="2" applyNumberFormat="1" applyBorder="1" applyProtection="1">
      <protection hidden="1"/>
    </xf>
    <xf numFmtId="2" fontId="1" fillId="2" borderId="9" xfId="2" applyNumberFormat="1" applyBorder="1" applyProtection="1">
      <protection hidden="1"/>
    </xf>
    <xf numFmtId="0" fontId="1" fillId="2" borderId="7" xfId="2" applyBorder="1" applyProtection="1">
      <protection hidden="1"/>
    </xf>
    <xf numFmtId="0" fontId="1" fillId="2" borderId="8" xfId="2" applyBorder="1" applyProtection="1">
      <protection hidden="1"/>
    </xf>
    <xf numFmtId="0" fontId="1" fillId="2" borderId="9" xfId="2" applyBorder="1" applyProtection="1">
      <protection hidden="1"/>
    </xf>
    <xf numFmtId="0" fontId="0" fillId="0" borderId="0" xfId="0" applyAlignment="1" applyProtection="1">
      <protection hidden="1"/>
    </xf>
    <xf numFmtId="9" fontId="0" fillId="0" borderId="0" xfId="1" applyFont="1" applyProtection="1">
      <protection hidden="1"/>
    </xf>
    <xf numFmtId="0" fontId="5" fillId="6" borderId="9" xfId="6" applyFont="1" applyBorder="1" applyAlignment="1" applyProtection="1">
      <alignment horizontal="center"/>
      <protection hidden="1"/>
    </xf>
    <xf numFmtId="2" fontId="3" fillId="6" borderId="9" xfId="6" applyNumberFormat="1" applyFont="1" applyBorder="1" applyAlignment="1" applyProtection="1">
      <alignment horizontal="center"/>
      <protection hidden="1"/>
    </xf>
    <xf numFmtId="2" fontId="0" fillId="0" borderId="0" xfId="0" applyNumberFormat="1" applyAlignment="1" applyProtection="1">
      <protection hidden="1"/>
    </xf>
    <xf numFmtId="0" fontId="0" fillId="2" borderId="8" xfId="2" applyFont="1" applyBorder="1" applyProtection="1">
      <protection hidden="1"/>
    </xf>
    <xf numFmtId="10" fontId="0" fillId="0" borderId="0" xfId="1" applyNumberFormat="1" applyFont="1" applyAlignment="1" applyProtection="1">
      <alignment horizontal="center"/>
      <protection hidden="1"/>
    </xf>
    <xf numFmtId="9" fontId="1" fillId="2" borderId="8" xfId="2" applyNumberFormat="1" applyBorder="1" applyProtection="1">
      <protection hidden="1"/>
    </xf>
    <xf numFmtId="0" fontId="5" fillId="7" borderId="29" xfId="7" applyFont="1" applyBorder="1" applyAlignment="1" applyProtection="1">
      <alignment horizontal="center"/>
      <protection hidden="1"/>
    </xf>
    <xf numFmtId="0" fontId="5" fillId="7" borderId="30" xfId="7" applyFont="1" applyBorder="1" applyAlignment="1" applyProtection="1">
      <alignment horizontal="center"/>
      <protection hidden="1"/>
    </xf>
    <xf numFmtId="2" fontId="1" fillId="2" borderId="31" xfId="2" applyNumberFormat="1" applyBorder="1" applyProtection="1">
      <protection hidden="1"/>
    </xf>
    <xf numFmtId="2" fontId="1" fillId="2" borderId="32" xfId="2" applyNumberFormat="1" applyBorder="1" applyProtection="1">
      <protection hidden="1"/>
    </xf>
    <xf numFmtId="2" fontId="1" fillId="2" borderId="33" xfId="2" applyNumberFormat="1" applyBorder="1" applyProtection="1">
      <protection hidden="1"/>
    </xf>
    <xf numFmtId="10" fontId="4" fillId="6" borderId="7" xfId="1" applyNumberFormat="1" applyFont="1" applyFill="1" applyBorder="1"/>
    <xf numFmtId="10" fontId="4" fillId="6" borderId="9" xfId="1" applyNumberFormat="1" applyFont="1" applyFill="1" applyBorder="1"/>
    <xf numFmtId="0" fontId="0" fillId="3" borderId="4" xfId="3" applyFont="1" applyBorder="1" applyAlignment="1" applyProtection="1">
      <protection hidden="1"/>
    </xf>
    <xf numFmtId="0" fontId="0" fillId="3" borderId="6" xfId="3" applyFont="1" applyBorder="1" applyAlignment="1" applyProtection="1">
      <protection hidden="1"/>
    </xf>
    <xf numFmtId="0" fontId="6" fillId="4" borderId="15" xfId="4" applyFont="1" applyBorder="1" applyAlignment="1" applyProtection="1">
      <alignment horizontal="center"/>
      <protection hidden="1"/>
    </xf>
    <xf numFmtId="0" fontId="6" fillId="4" borderId="17" xfId="4" applyFont="1" applyBorder="1" applyAlignment="1" applyProtection="1">
      <alignment horizontal="center"/>
      <protection hidden="1"/>
    </xf>
    <xf numFmtId="0" fontId="6" fillId="4" borderId="16" xfId="4" applyFont="1" applyBorder="1" applyAlignment="1" applyProtection="1">
      <alignment horizontal="center"/>
      <protection hidden="1"/>
    </xf>
    <xf numFmtId="0" fontId="1" fillId="2" borderId="20" xfId="2" applyBorder="1" applyAlignment="1">
      <alignment horizontal="center"/>
    </xf>
    <xf numFmtId="0" fontId="1" fillId="2" borderId="25" xfId="2" applyBorder="1" applyAlignment="1">
      <alignment horizontal="center"/>
    </xf>
    <xf numFmtId="0" fontId="1" fillId="2" borderId="21" xfId="2" applyBorder="1" applyAlignment="1">
      <alignment horizontal="center"/>
    </xf>
    <xf numFmtId="0" fontId="5" fillId="7" borderId="1" xfId="7" applyFont="1" applyBorder="1" applyAlignment="1" applyProtection="1">
      <alignment horizontal="center"/>
      <protection hidden="1"/>
    </xf>
    <xf numFmtId="0" fontId="5" fillId="7" borderId="3" xfId="7" applyFont="1" applyBorder="1" applyAlignment="1" applyProtection="1">
      <alignment horizontal="center"/>
      <protection hidden="1"/>
    </xf>
    <xf numFmtId="10" fontId="4" fillId="6" borderId="26" xfId="6" applyNumberFormat="1" applyFont="1" applyBorder="1" applyAlignment="1" applyProtection="1">
      <alignment horizontal="center" vertical="center"/>
      <protection hidden="1"/>
    </xf>
    <xf numFmtId="10" fontId="4" fillId="6" borderId="27" xfId="6" applyNumberFormat="1" applyFont="1" applyBorder="1" applyAlignment="1" applyProtection="1">
      <alignment horizontal="center" vertical="center"/>
      <protection hidden="1"/>
    </xf>
    <xf numFmtId="10" fontId="4" fillId="6" borderId="28" xfId="6" applyNumberFormat="1" applyFont="1" applyBorder="1" applyAlignment="1" applyProtection="1">
      <alignment horizontal="center" vertical="center"/>
      <protection hidden="1"/>
    </xf>
    <xf numFmtId="0" fontId="4" fillId="4" borderId="1" xfId="4" applyFont="1" applyBorder="1" applyAlignment="1" applyProtection="1">
      <alignment horizontal="center"/>
      <protection hidden="1"/>
    </xf>
    <xf numFmtId="0" fontId="4" fillId="4" borderId="2" xfId="4" applyFont="1" applyBorder="1" applyAlignment="1" applyProtection="1">
      <alignment horizontal="center"/>
      <protection hidden="1"/>
    </xf>
    <xf numFmtId="10" fontId="4" fillId="6" borderId="1" xfId="6" applyNumberFormat="1" applyFont="1" applyBorder="1" applyAlignment="1" applyProtection="1">
      <alignment horizontal="center" vertical="center"/>
      <protection hidden="1"/>
    </xf>
    <xf numFmtId="10" fontId="4" fillId="6" borderId="4" xfId="6" applyNumberFormat="1" applyFont="1" applyBorder="1" applyAlignment="1" applyProtection="1">
      <alignment horizontal="center" vertical="center"/>
      <protection hidden="1"/>
    </xf>
    <xf numFmtId="10" fontId="4" fillId="6" borderId="7" xfId="6" applyNumberFormat="1" applyFont="1" applyBorder="1" applyAlignment="1" applyProtection="1">
      <alignment horizontal="center" vertical="center"/>
      <protection hidden="1"/>
    </xf>
    <xf numFmtId="10" fontId="4" fillId="6" borderId="12" xfId="6" applyNumberFormat="1" applyFont="1" applyBorder="1" applyAlignment="1" applyProtection="1">
      <alignment horizontal="center" vertical="center"/>
      <protection hidden="1"/>
    </xf>
    <xf numFmtId="10" fontId="4" fillId="6" borderId="13" xfId="6" applyNumberFormat="1" applyFont="1" applyBorder="1" applyAlignment="1" applyProtection="1">
      <alignment horizontal="center" vertical="center"/>
      <protection hidden="1"/>
    </xf>
    <xf numFmtId="10" fontId="4" fillId="6" borderId="14" xfId="6" applyNumberFormat="1" applyFont="1" applyBorder="1" applyAlignment="1" applyProtection="1">
      <alignment horizontal="center" vertical="center"/>
      <protection hidden="1"/>
    </xf>
    <xf numFmtId="0" fontId="6" fillId="4" borderId="34" xfId="4" applyFont="1" applyBorder="1" applyAlignment="1" applyProtection="1">
      <alignment horizontal="center"/>
      <protection hidden="1"/>
    </xf>
    <xf numFmtId="0" fontId="6" fillId="4" borderId="35" xfId="4" applyFont="1" applyBorder="1" applyAlignment="1" applyProtection="1">
      <alignment horizontal="center"/>
      <protection hidden="1"/>
    </xf>
    <xf numFmtId="165" fontId="1" fillId="2" borderId="34" xfId="2" applyNumberFormat="1" applyBorder="1" applyAlignment="1" applyProtection="1">
      <alignment horizontal="center"/>
      <protection hidden="1"/>
    </xf>
    <xf numFmtId="165" fontId="1" fillId="2" borderId="35" xfId="2" applyNumberFormat="1" applyBorder="1" applyAlignment="1" applyProtection="1">
      <alignment horizontal="center"/>
      <protection hidden="1"/>
    </xf>
    <xf numFmtId="0" fontId="4" fillId="4" borderId="3" xfId="4" applyFont="1" applyBorder="1" applyAlignment="1" applyProtection="1">
      <alignment horizontal="center"/>
      <protection hidden="1"/>
    </xf>
    <xf numFmtId="0" fontId="4" fillId="4" borderId="15" xfId="4" applyFont="1" applyBorder="1" applyAlignment="1" applyProtection="1">
      <alignment horizontal="center"/>
      <protection hidden="1"/>
    </xf>
    <xf numFmtId="0" fontId="4" fillId="4" borderId="17" xfId="4" applyFont="1" applyBorder="1" applyAlignment="1" applyProtection="1">
      <alignment horizontal="center"/>
      <protection hidden="1"/>
    </xf>
    <xf numFmtId="0" fontId="4" fillId="4" borderId="16" xfId="4" applyFont="1" applyBorder="1" applyAlignment="1" applyProtection="1">
      <alignment horizontal="center"/>
      <protection hidden="1"/>
    </xf>
    <xf numFmtId="0" fontId="1" fillId="2" borderId="20" xfId="2" applyBorder="1" applyAlignment="1" applyProtection="1">
      <alignment horizontal="center"/>
      <protection hidden="1"/>
    </xf>
    <xf numFmtId="0" fontId="1" fillId="2" borderId="25" xfId="2" applyBorder="1" applyAlignment="1" applyProtection="1">
      <alignment horizontal="center"/>
      <protection hidden="1"/>
    </xf>
    <xf numFmtId="0" fontId="1" fillId="2" borderId="21" xfId="2" applyBorder="1" applyAlignment="1" applyProtection="1">
      <alignment horizontal="center"/>
      <protection hidden="1"/>
    </xf>
    <xf numFmtId="0" fontId="1" fillId="3" borderId="18" xfId="3" applyBorder="1" applyAlignment="1" applyProtection="1">
      <alignment horizontal="center"/>
      <protection hidden="1"/>
    </xf>
    <xf numFmtId="0" fontId="1" fillId="3" borderId="24" xfId="3" applyBorder="1" applyAlignment="1" applyProtection="1">
      <alignment horizontal="center"/>
      <protection hidden="1"/>
    </xf>
    <xf numFmtId="0" fontId="1" fillId="3" borderId="19" xfId="3" applyBorder="1" applyAlignment="1" applyProtection="1">
      <alignment horizontal="center"/>
      <protection hidden="1"/>
    </xf>
    <xf numFmtId="0" fontId="0" fillId="3" borderId="18" xfId="3" applyFont="1" applyBorder="1" applyAlignment="1" applyProtection="1">
      <alignment horizontal="center"/>
      <protection hidden="1"/>
    </xf>
    <xf numFmtId="0" fontId="0" fillId="3" borderId="22" xfId="3" applyFont="1" applyBorder="1" applyAlignment="1" applyProtection="1">
      <alignment horizontal="center"/>
      <protection hidden="1"/>
    </xf>
    <xf numFmtId="0" fontId="0" fillId="3" borderId="10" xfId="3" applyFont="1" applyBorder="1" applyAlignment="1" applyProtection="1">
      <alignment horizontal="center"/>
      <protection hidden="1"/>
    </xf>
    <xf numFmtId="0" fontId="0" fillId="3" borderId="19" xfId="3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3" borderId="10" xfId="3" applyBorder="1" applyAlignment="1" applyProtection="1">
      <alignment horizontal="center"/>
      <protection hidden="1"/>
    </xf>
    <xf numFmtId="10" fontId="4" fillId="6" borderId="36" xfId="6" applyNumberFormat="1" applyFont="1" applyBorder="1" applyAlignment="1" applyProtection="1">
      <alignment horizontal="center" vertical="center"/>
      <protection hidden="1"/>
    </xf>
    <xf numFmtId="10" fontId="4" fillId="6" borderId="37" xfId="6" applyNumberFormat="1" applyFont="1" applyBorder="1" applyAlignment="1" applyProtection="1">
      <alignment horizontal="center" vertical="center"/>
      <protection hidden="1"/>
    </xf>
    <xf numFmtId="10" fontId="4" fillId="6" borderId="38" xfId="6" applyNumberFormat="1" applyFont="1" applyBorder="1" applyAlignment="1" applyProtection="1">
      <alignment horizontal="center" vertical="center"/>
      <protection hidden="1"/>
    </xf>
    <xf numFmtId="0" fontId="5" fillId="7" borderId="41" xfId="7" applyFont="1" applyBorder="1" applyAlignment="1" applyProtection="1">
      <alignment horizontal="center"/>
      <protection hidden="1"/>
    </xf>
    <xf numFmtId="10" fontId="4" fillId="6" borderId="11" xfId="1" applyNumberFormat="1" applyFont="1" applyFill="1" applyBorder="1"/>
    <xf numFmtId="9" fontId="4" fillId="4" borderId="45" xfId="4" applyNumberFormat="1" applyFont="1" applyBorder="1" applyAlignment="1" applyProtection="1">
      <alignment horizontal="center" vertical="center"/>
      <protection hidden="1"/>
    </xf>
    <xf numFmtId="0" fontId="5" fillId="7" borderId="40" xfId="7" applyFont="1" applyBorder="1" applyAlignment="1" applyProtection="1">
      <alignment horizontal="center"/>
      <protection hidden="1"/>
    </xf>
    <xf numFmtId="0" fontId="0" fillId="0" borderId="0" xfId="0" applyAlignment="1" applyProtection="1">
      <alignment vertical="center"/>
      <protection hidden="1"/>
    </xf>
    <xf numFmtId="165" fontId="1" fillId="2" borderId="49" xfId="2" applyNumberFormat="1" applyBorder="1" applyAlignment="1" applyProtection="1">
      <alignment horizontal="center"/>
      <protection hidden="1"/>
    </xf>
    <xf numFmtId="0" fontId="10" fillId="0" borderId="0" xfId="0" applyFont="1"/>
    <xf numFmtId="0" fontId="2" fillId="0" borderId="39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0" xfId="0" applyFont="1"/>
    <xf numFmtId="168" fontId="2" fillId="0" borderId="0" xfId="0" applyNumberFormat="1" applyFont="1"/>
    <xf numFmtId="0" fontId="5" fillId="7" borderId="50" xfId="7" applyFont="1" applyBorder="1" applyAlignment="1" applyProtection="1">
      <alignment horizontal="center"/>
      <protection hidden="1"/>
    </xf>
    <xf numFmtId="0" fontId="5" fillId="7" borderId="45" xfId="7" applyFont="1" applyBorder="1" applyAlignment="1" applyProtection="1">
      <alignment horizontal="center"/>
      <protection hidden="1"/>
    </xf>
    <xf numFmtId="0" fontId="11" fillId="6" borderId="42" xfId="6" applyFont="1" applyBorder="1" applyAlignment="1" applyProtection="1">
      <alignment horizontal="center" vertical="center"/>
      <protection hidden="1"/>
    </xf>
    <xf numFmtId="0" fontId="11" fillId="6" borderId="43" xfId="6" applyFont="1" applyBorder="1" applyAlignment="1" applyProtection="1">
      <alignment horizontal="center" vertical="center"/>
      <protection hidden="1"/>
    </xf>
    <xf numFmtId="0" fontId="11" fillId="6" borderId="44" xfId="6" applyFont="1" applyBorder="1" applyAlignment="1" applyProtection="1">
      <alignment horizontal="center" vertical="center"/>
      <protection hidden="1"/>
    </xf>
    <xf numFmtId="0" fontId="12" fillId="6" borderId="42" xfId="6" applyFont="1" applyBorder="1" applyAlignment="1" applyProtection="1">
      <alignment horizontal="center" vertical="center"/>
      <protection hidden="1"/>
    </xf>
    <xf numFmtId="0" fontId="12" fillId="6" borderId="43" xfId="6" applyFont="1" applyBorder="1" applyAlignment="1" applyProtection="1">
      <alignment horizontal="center" vertical="center"/>
      <protection hidden="1"/>
    </xf>
    <xf numFmtId="0" fontId="12" fillId="6" borderId="44" xfId="6" applyFont="1" applyBorder="1" applyAlignment="1" applyProtection="1">
      <alignment horizontal="center" vertical="center"/>
      <protection hidden="1"/>
    </xf>
    <xf numFmtId="0" fontId="4" fillId="6" borderId="3" xfId="6" applyFont="1" applyBorder="1" applyAlignment="1" applyProtection="1">
      <alignment horizontal="center" vertical="center" wrapText="1"/>
      <protection hidden="1"/>
    </xf>
    <xf numFmtId="0" fontId="4" fillId="6" borderId="6" xfId="6" applyFont="1" applyBorder="1" applyAlignment="1" applyProtection="1">
      <alignment horizontal="center" vertical="center"/>
      <protection hidden="1"/>
    </xf>
    <xf numFmtId="0" fontId="9" fillId="5" borderId="9" xfId="5" applyFont="1" applyBorder="1" applyAlignment="1" applyProtection="1">
      <protection locked="0"/>
    </xf>
    <xf numFmtId="0" fontId="9" fillId="5" borderId="7" xfId="5" applyFont="1" applyBorder="1" applyAlignment="1" applyProtection="1">
      <protection locked="0" hidden="1"/>
    </xf>
    <xf numFmtId="0" fontId="9" fillId="5" borderId="9" xfId="5" applyFont="1" applyBorder="1" applyAlignment="1" applyProtection="1">
      <protection locked="0" hidden="1"/>
    </xf>
    <xf numFmtId="0" fontId="9" fillId="5" borderId="20" xfId="5" applyFont="1" applyBorder="1" applyAlignment="1" applyProtection="1">
      <alignment horizontal="center"/>
      <protection locked="0" hidden="1"/>
    </xf>
    <xf numFmtId="0" fontId="9" fillId="5" borderId="23" xfId="5" applyFont="1" applyBorder="1" applyAlignment="1" applyProtection="1">
      <alignment horizontal="center"/>
      <protection locked="0" hidden="1"/>
    </xf>
    <xf numFmtId="0" fontId="9" fillId="5" borderId="11" xfId="5" applyFont="1" applyBorder="1" applyAlignment="1" applyProtection="1">
      <alignment horizontal="center"/>
      <protection locked="0" hidden="1"/>
    </xf>
    <xf numFmtId="0" fontId="9" fillId="5" borderId="21" xfId="5" applyFont="1" applyBorder="1" applyAlignment="1" applyProtection="1">
      <alignment horizontal="center"/>
      <protection locked="0" hidden="1"/>
    </xf>
    <xf numFmtId="0" fontId="9" fillId="5" borderId="7" xfId="5" applyFont="1" applyBorder="1" applyProtection="1">
      <protection locked="0" hidden="1"/>
    </xf>
    <xf numFmtId="0" fontId="9" fillId="5" borderId="8" xfId="5" applyFont="1" applyBorder="1" applyProtection="1">
      <protection locked="0" hidden="1"/>
    </xf>
    <xf numFmtId="0" fontId="9" fillId="5" borderId="11" xfId="5" applyFont="1" applyBorder="1" applyAlignment="1" applyProtection="1">
      <alignment horizontal="center"/>
      <protection hidden="1"/>
    </xf>
    <xf numFmtId="0" fontId="9" fillId="5" borderId="21" xfId="5" applyFont="1" applyBorder="1" applyAlignment="1" applyProtection="1">
      <alignment horizontal="center"/>
      <protection hidden="1"/>
    </xf>
    <xf numFmtId="0" fontId="9" fillId="5" borderId="32" xfId="5" applyFont="1" applyBorder="1" applyProtection="1">
      <protection locked="0" hidden="1"/>
    </xf>
    <xf numFmtId="0" fontId="9" fillId="5" borderId="31" xfId="5" applyFont="1" applyBorder="1" applyProtection="1">
      <protection locked="0" hidden="1"/>
    </xf>
    <xf numFmtId="2" fontId="2" fillId="0" borderId="0" xfId="0" applyNumberFormat="1" applyFont="1"/>
    <xf numFmtId="0" fontId="5" fillId="5" borderId="51" xfId="5" applyFont="1" applyBorder="1" applyAlignment="1" applyProtection="1">
      <alignment horizontal="center"/>
      <protection hidden="1"/>
    </xf>
    <xf numFmtId="0" fontId="5" fillId="5" borderId="52" xfId="5" applyFont="1" applyBorder="1" applyAlignment="1" applyProtection="1">
      <alignment horizontal="center"/>
      <protection hidden="1"/>
    </xf>
    <xf numFmtId="0" fontId="5" fillId="5" borderId="53" xfId="5" applyFont="1" applyBorder="1" applyAlignment="1" applyProtection="1">
      <alignment horizontal="center"/>
      <protection hidden="1"/>
    </xf>
    <xf numFmtId="0" fontId="11" fillId="7" borderId="54" xfId="7" applyFont="1" applyBorder="1" applyAlignment="1" applyProtection="1">
      <alignment horizontal="center"/>
      <protection hidden="1"/>
    </xf>
    <xf numFmtId="0" fontId="11" fillId="7" borderId="55" xfId="7" applyFont="1" applyBorder="1" applyAlignment="1" applyProtection="1">
      <alignment horizontal="center"/>
      <protection hidden="1"/>
    </xf>
    <xf numFmtId="9" fontId="4" fillId="5" borderId="46" xfId="1" applyFont="1" applyFill="1" applyBorder="1" applyAlignment="1" applyProtection="1">
      <alignment horizontal="center" vertical="center"/>
      <protection locked="0" hidden="1"/>
    </xf>
    <xf numFmtId="9" fontId="4" fillId="5" borderId="47" xfId="1" applyFont="1" applyFill="1" applyBorder="1" applyAlignment="1" applyProtection="1">
      <alignment horizontal="center" vertical="center"/>
      <protection locked="0" hidden="1"/>
    </xf>
    <xf numFmtId="9" fontId="4" fillId="5" borderId="47" xfId="1" applyFont="1" applyFill="1" applyBorder="1" applyAlignment="1" applyProtection="1">
      <alignment horizontal="center" vertical="center"/>
      <protection locked="0" hidden="1"/>
    </xf>
  </cellXfs>
  <cellStyles count="8">
    <cellStyle name="20 % - Accent1" xfId="2" builtinId="30"/>
    <cellStyle name="40 % - Accent1" xfId="3" builtinId="31"/>
    <cellStyle name="60 % - Accent1" xfId="4" builtinId="32"/>
    <cellStyle name="60 % - Accent4" xfId="5" builtinId="44"/>
    <cellStyle name="60 % - Accent5" xfId="7" builtinId="48"/>
    <cellStyle name="Accent5" xfId="6" builtinId="45"/>
    <cellStyle name="Normal" xfId="0" builtinId="0"/>
    <cellStyle name="Pourcentage" xfId="1" builtinId="5"/>
  </cellStyles>
  <dxfs count="4">
    <dxf>
      <font>
        <color theme="0"/>
      </font>
      <fill>
        <patternFill>
          <bgColor theme="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2:AG33"/>
  <sheetViews>
    <sheetView tabSelected="1" workbookViewId="0">
      <pane ySplit="3" topLeftCell="A4" activePane="bottomLeft" state="frozen"/>
      <selection pane="bottomLeft" activeCell="E7" sqref="E7"/>
    </sheetView>
  </sheetViews>
  <sheetFormatPr baseColWidth="10" defaultRowHeight="15" x14ac:dyDescent="0.25"/>
  <cols>
    <col min="1" max="1" width="19.42578125" style="3" bestFit="1" customWidth="1"/>
    <col min="2" max="3" width="19.42578125" style="3" customWidth="1"/>
    <col min="4" max="4" width="17" style="3" bestFit="1" customWidth="1"/>
    <col min="5" max="5" width="9.28515625" style="3" bestFit="1" customWidth="1"/>
    <col min="6" max="6" width="7.5703125" style="3" bestFit="1" customWidth="1"/>
    <col min="7" max="7" width="11" style="3" customWidth="1"/>
    <col min="8" max="8" width="8.28515625" style="3" bestFit="1" customWidth="1"/>
    <col min="9" max="9" width="11.42578125" style="3"/>
    <col min="10" max="10" width="10.7109375" style="3" bestFit="1" customWidth="1"/>
    <col min="11" max="11" width="10.28515625" style="3" customWidth="1"/>
    <col min="12" max="12" width="9.140625" style="3" customWidth="1"/>
    <col min="13" max="13" width="6.28515625" style="3" customWidth="1"/>
    <col min="14" max="14" width="6.85546875" style="3" customWidth="1"/>
    <col min="15" max="16" width="4.5703125" style="3" bestFit="1" customWidth="1"/>
    <col min="17" max="17" width="6.140625" style="3" customWidth="1"/>
    <col min="18" max="18" width="9.28515625" style="3" bestFit="1" customWidth="1"/>
    <col min="19" max="19" width="7.5703125" style="3" bestFit="1" customWidth="1"/>
    <col min="20" max="21" width="9.28515625" style="3" bestFit="1" customWidth="1"/>
    <col min="22" max="22" width="7.5703125" style="3" bestFit="1" customWidth="1"/>
    <col min="23" max="23" width="9.28515625" style="3" bestFit="1" customWidth="1"/>
    <col min="24" max="25" width="7.5703125" style="3" bestFit="1" customWidth="1"/>
    <col min="26" max="26" width="11.42578125" style="3"/>
    <col min="27" max="27" width="14.140625" style="3" hidden="1" customWidth="1"/>
    <col min="28" max="31" width="11.42578125" style="3" hidden="1" customWidth="1"/>
    <col min="32" max="33" width="0" style="3" hidden="1" customWidth="1"/>
    <col min="34" max="16384" width="11.42578125" style="3"/>
  </cols>
  <sheetData>
    <row r="2" spans="1:33" ht="15.75" thickBot="1" x14ac:dyDescent="0.3">
      <c r="AE2" s="3">
        <v>1</v>
      </c>
      <c r="AG2" s="3" t="s">
        <v>36</v>
      </c>
    </row>
    <row r="3" spans="1:33" ht="27" thickBot="1" x14ac:dyDescent="0.45">
      <c r="A3" s="114" t="s">
        <v>16</v>
      </c>
      <c r="B3" s="115"/>
      <c r="C3" s="115"/>
      <c r="E3" s="111" t="s">
        <v>37</v>
      </c>
      <c r="F3" s="112"/>
      <c r="G3" s="113"/>
      <c r="AE3" s="3">
        <v>2</v>
      </c>
      <c r="AG3" s="3">
        <v>5</v>
      </c>
    </row>
    <row r="4" spans="1:33" ht="21.75" thickBot="1" x14ac:dyDescent="0.4">
      <c r="A4" s="25" t="s">
        <v>14</v>
      </c>
      <c r="B4" s="26" t="s">
        <v>0</v>
      </c>
      <c r="C4" s="79" t="s">
        <v>38</v>
      </c>
    </row>
    <row r="5" spans="1:33" ht="18.75" x14ac:dyDescent="0.3">
      <c r="A5" s="50">
        <f>(1-(Q7/T7))</f>
        <v>0.30051766617320674</v>
      </c>
      <c r="B5" s="73">
        <f>(1-(Q7/U9))</f>
        <v>0.51922247588305082</v>
      </c>
      <c r="C5" s="78" t="s">
        <v>39</v>
      </c>
      <c r="D5" s="92" t="s">
        <v>9</v>
      </c>
      <c r="E5" s="58" t="s">
        <v>29</v>
      </c>
      <c r="F5" s="59"/>
      <c r="G5" s="59"/>
      <c r="H5" s="60"/>
      <c r="I5" s="45" t="s">
        <v>9</v>
      </c>
      <c r="J5" s="46"/>
      <c r="K5" s="58" t="s">
        <v>20</v>
      </c>
      <c r="L5" s="59"/>
      <c r="M5" s="59"/>
      <c r="N5" s="60"/>
      <c r="O5" s="45" t="s">
        <v>24</v>
      </c>
      <c r="P5" s="46"/>
      <c r="Q5" s="57"/>
      <c r="R5" s="45" t="s">
        <v>1</v>
      </c>
      <c r="S5" s="46"/>
      <c r="T5" s="57"/>
      <c r="U5" s="45" t="s">
        <v>30</v>
      </c>
      <c r="V5" s="46"/>
      <c r="W5" s="57"/>
      <c r="AA5" s="71" t="s">
        <v>11</v>
      </c>
      <c r="AB5" s="71"/>
    </row>
    <row r="6" spans="1:33" ht="15" customHeight="1" x14ac:dyDescent="0.25">
      <c r="A6" s="51"/>
      <c r="B6" s="74"/>
      <c r="C6" s="116">
        <v>1</v>
      </c>
      <c r="D6" s="93"/>
      <c r="E6" s="5" t="s">
        <v>2</v>
      </c>
      <c r="F6" s="6" t="s">
        <v>3</v>
      </c>
      <c r="G6" s="72" t="s">
        <v>19</v>
      </c>
      <c r="H6" s="66"/>
      <c r="I6" s="5" t="s">
        <v>21</v>
      </c>
      <c r="J6" s="7" t="s">
        <v>22</v>
      </c>
      <c r="K6" s="67" t="s">
        <v>27</v>
      </c>
      <c r="L6" s="68"/>
      <c r="M6" s="69" t="s">
        <v>28</v>
      </c>
      <c r="N6" s="66"/>
      <c r="O6" s="8" t="s">
        <v>6</v>
      </c>
      <c r="P6" s="6" t="s">
        <v>7</v>
      </c>
      <c r="Q6" s="9" t="s">
        <v>8</v>
      </c>
      <c r="R6" s="8" t="s">
        <v>2</v>
      </c>
      <c r="S6" s="6" t="s">
        <v>3</v>
      </c>
      <c r="T6" s="9" t="s">
        <v>5</v>
      </c>
      <c r="U6" s="8" t="s">
        <v>2</v>
      </c>
      <c r="V6" s="6" t="s">
        <v>3</v>
      </c>
      <c r="W6" s="9" t="s">
        <v>5</v>
      </c>
      <c r="AA6" s="3" t="s">
        <v>14</v>
      </c>
      <c r="AB6" s="3" t="s">
        <v>0</v>
      </c>
    </row>
    <row r="7" spans="1:33" ht="15.75" customHeight="1" thickBot="1" x14ac:dyDescent="0.3">
      <c r="A7" s="52"/>
      <c r="B7" s="75"/>
      <c r="C7" s="117"/>
      <c r="D7" s="94"/>
      <c r="E7" s="104">
        <v>3000</v>
      </c>
      <c r="F7" s="105">
        <v>1500</v>
      </c>
      <c r="G7" s="24">
        <f>H7/F7</f>
        <v>0.31266666666666665</v>
      </c>
      <c r="H7" s="10">
        <f>F7-S7</f>
        <v>469</v>
      </c>
      <c r="I7" s="109">
        <v>1000</v>
      </c>
      <c r="J7" s="108">
        <v>250</v>
      </c>
      <c r="K7" s="100">
        <v>6</v>
      </c>
      <c r="L7" s="101"/>
      <c r="M7" s="102">
        <v>6</v>
      </c>
      <c r="N7" s="103"/>
      <c r="O7" s="27">
        <f>(PI()*POWER(I7/2,2))/1000000</f>
        <v>0.78539816339744828</v>
      </c>
      <c r="P7" s="28">
        <f>(PI()*POWER(J7/2,2))/1000000</f>
        <v>4.9087385212340517E-2</v>
      </c>
      <c r="Q7" s="29">
        <f>O7-P7</f>
        <v>0.73631077818510771</v>
      </c>
      <c r="R7" s="14">
        <f>I7+M7+3*AG3</f>
        <v>1021</v>
      </c>
      <c r="S7" s="15">
        <f>I7+K7+5*AG3-IF(1-(I7/F7)&lt;0.15,2*$AG$3,0)</f>
        <v>1031</v>
      </c>
      <c r="T7" s="13">
        <f>(R7*S7)/1000000</f>
        <v>1.052651</v>
      </c>
      <c r="U7" s="14">
        <f>R7</f>
        <v>1021</v>
      </c>
      <c r="V7" s="22">
        <f>F7</f>
        <v>1500</v>
      </c>
      <c r="W7" s="16">
        <f>(U7*V7)/1000000</f>
        <v>1.5315000000000001</v>
      </c>
      <c r="X7" s="4"/>
      <c r="Y7" s="4"/>
      <c r="Z7" s="4"/>
      <c r="AA7" s="4">
        <f>1-(Q7/T7)</f>
        <v>0.30051766617320674</v>
      </c>
      <c r="AB7" s="23">
        <f>1-(Q7/W7)</f>
        <v>0.51922247588305082</v>
      </c>
    </row>
    <row r="8" spans="1:33" ht="21.75" thickBot="1" x14ac:dyDescent="0.4">
      <c r="A8" s="40" t="s">
        <v>32</v>
      </c>
      <c r="B8" s="76"/>
      <c r="C8" s="78" t="s">
        <v>25</v>
      </c>
      <c r="D8"/>
      <c r="E8" s="34" t="s">
        <v>41</v>
      </c>
      <c r="F8" s="35"/>
      <c r="G8" s="35"/>
      <c r="H8" s="36"/>
      <c r="I8" s="53" t="s">
        <v>31</v>
      </c>
      <c r="J8" s="54"/>
      <c r="K8"/>
      <c r="L8"/>
      <c r="M8"/>
      <c r="N8"/>
      <c r="O8" s="34" t="s">
        <v>31</v>
      </c>
      <c r="P8" s="35"/>
      <c r="Q8" s="36"/>
      <c r="R8" s="83" t="s">
        <v>40</v>
      </c>
      <c r="S8" s="84"/>
      <c r="T8" s="84"/>
      <c r="U8" s="84"/>
      <c r="V8" s="82"/>
      <c r="W8"/>
      <c r="X8" s="4"/>
      <c r="Y8" s="4"/>
      <c r="Z8" s="4"/>
      <c r="AA8" s="4"/>
      <c r="AB8" s="23"/>
    </row>
    <row r="9" spans="1:33" ht="19.5" thickBot="1" x14ac:dyDescent="0.35">
      <c r="A9" s="30">
        <f>1-((Q7+N9)/T7)</f>
        <v>0.27083071389747626</v>
      </c>
      <c r="B9" s="77">
        <f>(1-((Q7+N9)/U9))</f>
        <v>0.49881764401886541</v>
      </c>
      <c r="C9" s="118">
        <v>1</v>
      </c>
      <c r="D9" s="1"/>
      <c r="E9" s="55">
        <f>C6*H7</f>
        <v>469</v>
      </c>
      <c r="F9" s="81"/>
      <c r="G9" s="81"/>
      <c r="H9" s="56"/>
      <c r="I9" s="55">
        <f>IF(J7&gt;0,1/SQRT(2)*J7,0)</f>
        <v>176.77669529663686</v>
      </c>
      <c r="J9" s="56"/>
      <c r="K9"/>
      <c r="L9"/>
      <c r="M9"/>
      <c r="N9" s="85">
        <f>C9*O9</f>
        <v>3.1249999999999993E-2</v>
      </c>
      <c r="O9" s="37">
        <f>(POWER(I9,2))/1000000</f>
        <v>3.1249999999999993E-2</v>
      </c>
      <c r="P9" s="38"/>
      <c r="Q9" s="39"/>
      <c r="R9" s="85">
        <f>R7</f>
        <v>1021</v>
      </c>
      <c r="S9" s="85">
        <f>(F7-S7)*C6</f>
        <v>469</v>
      </c>
      <c r="T9" s="86">
        <f>(R9*S9)/1000000</f>
        <v>0.47884900000000002</v>
      </c>
      <c r="U9" s="85">
        <f>T7+T9*C6</f>
        <v>1.5315000000000001</v>
      </c>
      <c r="V9" s="82"/>
      <c r="W9"/>
      <c r="X9" s="4"/>
      <c r="Y9" s="4"/>
      <c r="Z9" s="4"/>
      <c r="AA9" s="4"/>
      <c r="AB9" s="23"/>
    </row>
    <row r="10" spans="1:33" ht="15" customHeight="1" thickBo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4"/>
      <c r="Y10" s="4"/>
      <c r="Z10" s="4"/>
      <c r="AA10" s="4"/>
      <c r="AB10" s="23"/>
    </row>
    <row r="11" spans="1:33" ht="21.75" thickBot="1" x14ac:dyDescent="0.4">
      <c r="A11" s="25" t="s">
        <v>14</v>
      </c>
      <c r="B11" s="87" t="s">
        <v>0</v>
      </c>
      <c r="C11" s="88" t="s">
        <v>38</v>
      </c>
      <c r="D11" s="80"/>
    </row>
    <row r="12" spans="1:33" ht="18.75" x14ac:dyDescent="0.3">
      <c r="A12" s="50">
        <f>1-(S14/V14)</f>
        <v>5.9517351904857407E-2</v>
      </c>
      <c r="B12" s="73">
        <f>1-(S14/W16)</f>
        <v>0.35357492654260536</v>
      </c>
      <c r="C12" s="78" t="s">
        <v>39</v>
      </c>
      <c r="D12" s="89" t="s">
        <v>10</v>
      </c>
      <c r="E12" s="58" t="s">
        <v>29</v>
      </c>
      <c r="F12" s="59"/>
      <c r="G12" s="59"/>
      <c r="H12" s="60"/>
      <c r="I12" s="45" t="s">
        <v>35</v>
      </c>
      <c r="J12" s="46"/>
      <c r="K12" s="45" t="s">
        <v>34</v>
      </c>
      <c r="L12" s="46"/>
      <c r="M12" s="45" t="s">
        <v>20</v>
      </c>
      <c r="N12" s="46"/>
      <c r="O12" s="46"/>
      <c r="P12" s="57"/>
      <c r="Q12" s="58" t="s">
        <v>24</v>
      </c>
      <c r="R12" s="59"/>
      <c r="S12" s="60"/>
      <c r="T12" s="58" t="s">
        <v>1</v>
      </c>
      <c r="U12" s="59"/>
      <c r="V12" s="60"/>
      <c r="W12" s="58" t="s">
        <v>30</v>
      </c>
      <c r="X12" s="59"/>
      <c r="Y12" s="60"/>
      <c r="AA12" s="4"/>
    </row>
    <row r="13" spans="1:33" ht="15" customHeight="1" x14ac:dyDescent="0.25">
      <c r="A13" s="51"/>
      <c r="B13" s="74"/>
      <c r="C13" s="116">
        <v>1</v>
      </c>
      <c r="D13" s="90"/>
      <c r="E13" s="8" t="s">
        <v>2</v>
      </c>
      <c r="F13" s="6" t="s">
        <v>3</v>
      </c>
      <c r="G13" s="72" t="s">
        <v>19</v>
      </c>
      <c r="H13" s="66"/>
      <c r="I13" s="8" t="s">
        <v>2</v>
      </c>
      <c r="J13" s="6" t="s">
        <v>3</v>
      </c>
      <c r="K13" s="8" t="s">
        <v>2</v>
      </c>
      <c r="L13" s="6" t="s">
        <v>3</v>
      </c>
      <c r="M13" s="67" t="s">
        <v>27</v>
      </c>
      <c r="N13" s="68"/>
      <c r="O13" s="69" t="s">
        <v>28</v>
      </c>
      <c r="P13" s="70"/>
      <c r="Q13" s="8" t="s">
        <v>6</v>
      </c>
      <c r="R13" s="6" t="s">
        <v>7</v>
      </c>
      <c r="S13" s="9" t="s">
        <v>8</v>
      </c>
      <c r="T13" s="8" t="s">
        <v>2</v>
      </c>
      <c r="U13" s="6" t="s">
        <v>3</v>
      </c>
      <c r="V13" s="9" t="s">
        <v>5</v>
      </c>
      <c r="W13" s="8" t="s">
        <v>2</v>
      </c>
      <c r="X13" s="6" t="s">
        <v>3</v>
      </c>
      <c r="Y13" s="9" t="s">
        <v>5</v>
      </c>
      <c r="AA13" s="3" t="s">
        <v>15</v>
      </c>
    </row>
    <row r="14" spans="1:33" ht="15.75" customHeight="1" thickBot="1" x14ac:dyDescent="0.3">
      <c r="A14" s="52"/>
      <c r="B14" s="75"/>
      <c r="C14" s="117"/>
      <c r="D14" s="91"/>
      <c r="E14" s="104">
        <v>3000</v>
      </c>
      <c r="F14" s="105">
        <v>1500</v>
      </c>
      <c r="G14" s="24">
        <f>H14/F14</f>
        <v>0.31266666666666665</v>
      </c>
      <c r="H14" s="10">
        <f>F14-U14</f>
        <v>469</v>
      </c>
      <c r="I14" s="104">
        <v>1000</v>
      </c>
      <c r="J14" s="105">
        <v>1000</v>
      </c>
      <c r="K14" s="104">
        <v>100</v>
      </c>
      <c r="L14" s="105">
        <v>100</v>
      </c>
      <c r="M14" s="100">
        <v>6</v>
      </c>
      <c r="N14" s="101"/>
      <c r="O14" s="106">
        <v>6</v>
      </c>
      <c r="P14" s="107"/>
      <c r="Q14" s="11">
        <f xml:space="preserve"> (I14*J14)/1000000</f>
        <v>1</v>
      </c>
      <c r="R14" s="12">
        <f>(K14*L14)/1000000</f>
        <v>0.01</v>
      </c>
      <c r="S14" s="13">
        <f>Q14-R14</f>
        <v>0.99</v>
      </c>
      <c r="T14" s="14">
        <f>I14+O14+3*AG3</f>
        <v>1021</v>
      </c>
      <c r="U14" s="22">
        <f xml:space="preserve"> J14+M14+5*AG3-IF(1-(J14/F14)&lt;0.15,2*$AG$3,0)</f>
        <v>1031</v>
      </c>
      <c r="V14" s="13">
        <f>(T14*U14)/1000000</f>
        <v>1.052651</v>
      </c>
      <c r="W14" s="14">
        <f>T14</f>
        <v>1021</v>
      </c>
      <c r="X14" s="15">
        <f>F14</f>
        <v>1500</v>
      </c>
      <c r="Y14" s="13">
        <f>(W14*X14)/1000000</f>
        <v>1.5315000000000001</v>
      </c>
      <c r="AA14" s="4">
        <f>1-(S14/V14)</f>
        <v>5.9517351904857407E-2</v>
      </c>
      <c r="AB14" s="4">
        <f>1-(S14/Y14)</f>
        <v>0.35357492654260536</v>
      </c>
    </row>
    <row r="15" spans="1:33" ht="21.75" thickBot="1" x14ac:dyDescent="0.4">
      <c r="A15" s="40" t="s">
        <v>33</v>
      </c>
      <c r="B15" s="41"/>
      <c r="C15" s="78" t="s">
        <v>44</v>
      </c>
      <c r="D15"/>
      <c r="E15" s="34" t="s">
        <v>41</v>
      </c>
      <c r="F15" s="35"/>
      <c r="G15" s="35"/>
      <c r="H15" s="36"/>
      <c r="I15"/>
      <c r="J15"/>
      <c r="K15"/>
      <c r="L15"/>
      <c r="M15"/>
      <c r="N15"/>
      <c r="O15"/>
      <c r="P15"/>
      <c r="Q15"/>
      <c r="R15" s="85">
        <f>R14*C16</f>
        <v>0.01</v>
      </c>
      <c r="S15" s="85"/>
      <c r="T15" s="84" t="s">
        <v>40</v>
      </c>
      <c r="U15" s="84"/>
      <c r="V15" s="84"/>
      <c r="W15" s="84"/>
      <c r="X15"/>
      <c r="Y15"/>
      <c r="AA15" s="4"/>
      <c r="AB15" s="4"/>
    </row>
    <row r="16" spans="1:33" ht="19.5" thickBot="1" x14ac:dyDescent="0.35">
      <c r="A16" s="30">
        <f>1-((S14+R15)/V14)</f>
        <v>5.0017527176623555E-2</v>
      </c>
      <c r="B16" s="31">
        <f>1-((S14+R15)/W16)</f>
        <v>0.34704538034606602</v>
      </c>
      <c r="C16" s="118">
        <v>1</v>
      </c>
      <c r="D16"/>
      <c r="E16" s="55">
        <f>C13*H14</f>
        <v>469</v>
      </c>
      <c r="F16" s="81"/>
      <c r="G16" s="81"/>
      <c r="H16" s="56"/>
      <c r="I16"/>
      <c r="J16"/>
      <c r="K16"/>
      <c r="L16"/>
      <c r="M16"/>
      <c r="N16"/>
      <c r="O16"/>
      <c r="P16"/>
      <c r="Q16"/>
      <c r="R16" s="85"/>
      <c r="S16" s="85"/>
      <c r="T16" s="85">
        <f>T14</f>
        <v>1021</v>
      </c>
      <c r="U16" s="85">
        <f>(F14-U14)*C13</f>
        <v>469</v>
      </c>
      <c r="V16" s="86">
        <f>(T16*U16)/1000000</f>
        <v>0.47884900000000002</v>
      </c>
      <c r="W16" s="110">
        <f>V14+V16*C13</f>
        <v>1.5315000000000001</v>
      </c>
      <c r="X16"/>
      <c r="Y16"/>
      <c r="AA16" s="4"/>
      <c r="AB16" s="4"/>
    </row>
    <row r="17" spans="1:28" ht="15.75" thickBot="1" x14ac:dyDescent="0.3">
      <c r="G17" s="18"/>
      <c r="H17" s="18"/>
    </row>
    <row r="18" spans="1:28" ht="21.75" thickBot="1" x14ac:dyDescent="0.4">
      <c r="A18" s="25" t="s">
        <v>14</v>
      </c>
      <c r="B18" s="26" t="s">
        <v>0</v>
      </c>
      <c r="C18" s="88" t="s">
        <v>38</v>
      </c>
    </row>
    <row r="19" spans="1:28" ht="18.75" x14ac:dyDescent="0.3">
      <c r="A19" s="47">
        <f>1-(O21/T21)</f>
        <v>0.1297416028767262</v>
      </c>
      <c r="B19" s="42">
        <f>1-(O21/U23)</f>
        <v>0.69192852741836108</v>
      </c>
      <c r="C19" s="78" t="s">
        <v>39</v>
      </c>
      <c r="D19" s="95" t="s">
        <v>42</v>
      </c>
      <c r="E19" s="58" t="s">
        <v>29</v>
      </c>
      <c r="F19" s="59"/>
      <c r="G19" s="59"/>
      <c r="H19" s="60"/>
      <c r="I19" s="45" t="s">
        <v>23</v>
      </c>
      <c r="J19" s="46"/>
      <c r="K19" s="45" t="s">
        <v>20</v>
      </c>
      <c r="L19" s="46"/>
      <c r="M19" s="46"/>
      <c r="N19" s="57"/>
      <c r="O19" s="58" t="s">
        <v>24</v>
      </c>
      <c r="P19" s="59"/>
      <c r="Q19" s="60"/>
      <c r="R19" s="45" t="s">
        <v>1</v>
      </c>
      <c r="S19" s="46"/>
      <c r="T19" s="57"/>
      <c r="U19" s="45" t="s">
        <v>30</v>
      </c>
      <c r="V19" s="46"/>
      <c r="W19" s="57"/>
    </row>
    <row r="20" spans="1:28" ht="15" customHeight="1" x14ac:dyDescent="0.25">
      <c r="A20" s="48"/>
      <c r="B20" s="43"/>
      <c r="C20" s="116">
        <v>1</v>
      </c>
      <c r="D20" s="96"/>
      <c r="E20" s="8" t="s">
        <v>2</v>
      </c>
      <c r="F20" s="6" t="s">
        <v>3</v>
      </c>
      <c r="G20" s="72" t="s">
        <v>19</v>
      </c>
      <c r="H20" s="66"/>
      <c r="I20" s="67" t="s">
        <v>26</v>
      </c>
      <c r="J20" s="70"/>
      <c r="K20" s="67" t="s">
        <v>27</v>
      </c>
      <c r="L20" s="68"/>
      <c r="M20" s="69" t="s">
        <v>28</v>
      </c>
      <c r="N20" s="70"/>
      <c r="O20" s="64" t="s">
        <v>8</v>
      </c>
      <c r="P20" s="65"/>
      <c r="Q20" s="66"/>
      <c r="R20" s="8" t="s">
        <v>2</v>
      </c>
      <c r="S20" s="6" t="s">
        <v>3</v>
      </c>
      <c r="T20" s="9" t="s">
        <v>5</v>
      </c>
      <c r="U20" s="8" t="s">
        <v>2</v>
      </c>
      <c r="V20" s="6" t="s">
        <v>3</v>
      </c>
      <c r="W20" s="9" t="s">
        <v>5</v>
      </c>
      <c r="AA20" s="3" t="s">
        <v>14</v>
      </c>
    </row>
    <row r="21" spans="1:28" ht="15.75" customHeight="1" thickBot="1" x14ac:dyDescent="0.3">
      <c r="A21" s="49"/>
      <c r="B21" s="44"/>
      <c r="C21" s="117"/>
      <c r="D21" s="97">
        <v>2</v>
      </c>
      <c r="E21" s="104">
        <v>3000</v>
      </c>
      <c r="F21" s="105">
        <v>1500</v>
      </c>
      <c r="G21" s="24">
        <f>H21/F21</f>
        <v>0.64600000000000002</v>
      </c>
      <c r="H21" s="10">
        <f>F21-S21</f>
        <v>969</v>
      </c>
      <c r="I21" s="100">
        <v>500</v>
      </c>
      <c r="J21" s="103"/>
      <c r="K21" s="100">
        <v>6</v>
      </c>
      <c r="L21" s="101"/>
      <c r="M21" s="102">
        <v>6</v>
      </c>
      <c r="N21" s="103"/>
      <c r="O21" s="61">
        <f>(I21*I21)/2/1000000*D21</f>
        <v>0.25</v>
      </c>
      <c r="P21" s="62"/>
      <c r="Q21" s="63"/>
      <c r="R21" s="11">
        <f>I21+M21+(D21-1)*(2*AG3)+5*AG3</f>
        <v>541</v>
      </c>
      <c r="S21" s="12">
        <f>I21+K21+5*AG3-IF(1-(I21/F21)&lt;0.15,2*$AG$3,0)</f>
        <v>531</v>
      </c>
      <c r="T21" s="13">
        <f>(R21*S21)/1000000</f>
        <v>0.287271</v>
      </c>
      <c r="U21" s="11">
        <f>R21</f>
        <v>541</v>
      </c>
      <c r="V21" s="12">
        <f>F21</f>
        <v>1500</v>
      </c>
      <c r="W21" s="13">
        <f>(U21*V21)/1000000</f>
        <v>0.8115</v>
      </c>
      <c r="X21" s="4"/>
      <c r="Y21" s="4"/>
      <c r="Z21" s="4"/>
      <c r="AA21" s="4">
        <f>1-(O21/T21)</f>
        <v>0.1297416028767262</v>
      </c>
      <c r="AB21" s="4">
        <f>1-(O21/W21)</f>
        <v>0.69192852741836108</v>
      </c>
    </row>
    <row r="22" spans="1:28" ht="15.75" thickBot="1" x14ac:dyDescent="0.3">
      <c r="E22" s="34" t="s">
        <v>41</v>
      </c>
      <c r="F22" s="35"/>
      <c r="G22" s="35"/>
      <c r="H22" s="36"/>
      <c r="R22" s="84" t="s">
        <v>40</v>
      </c>
      <c r="S22" s="84"/>
      <c r="T22" s="84"/>
      <c r="U22" s="84"/>
    </row>
    <row r="23" spans="1:28" ht="15.75" thickBot="1" x14ac:dyDescent="0.3">
      <c r="E23" s="55">
        <f>C20*H21</f>
        <v>969</v>
      </c>
      <c r="F23" s="81"/>
      <c r="G23" s="81"/>
      <c r="H23" s="56"/>
      <c r="R23" s="85">
        <f>R21</f>
        <v>541</v>
      </c>
      <c r="S23" s="85">
        <f>(F21-S21)*C20</f>
        <v>969</v>
      </c>
      <c r="T23" s="86">
        <f>(R23*S23)/1000000</f>
        <v>0.52422899999999995</v>
      </c>
      <c r="U23" s="110">
        <f>T21+T23*C20</f>
        <v>0.81149999999999989</v>
      </c>
    </row>
    <row r="24" spans="1:28" ht="15.75" thickBot="1" x14ac:dyDescent="0.3"/>
    <row r="25" spans="1:28" ht="21.75" thickBot="1" x14ac:dyDescent="0.4">
      <c r="A25" s="25" t="s">
        <v>14</v>
      </c>
      <c r="B25" s="26" t="s">
        <v>0</v>
      </c>
      <c r="C25" s="88" t="s">
        <v>38</v>
      </c>
    </row>
    <row r="26" spans="1:28" ht="18.75" x14ac:dyDescent="0.3">
      <c r="A26" s="47">
        <f>1-(O28/T28)</f>
        <v>0.37058267050443394</v>
      </c>
      <c r="B26" s="42">
        <f>1-(O28/U30)</f>
        <v>0.56738048886004755</v>
      </c>
      <c r="C26" s="78" t="s">
        <v>39</v>
      </c>
      <c r="D26" s="95" t="s">
        <v>43</v>
      </c>
      <c r="E26" s="58" t="s">
        <v>29</v>
      </c>
      <c r="F26" s="59"/>
      <c r="G26" s="59"/>
      <c r="H26" s="60"/>
      <c r="I26" s="45" t="s">
        <v>23</v>
      </c>
      <c r="J26" s="46"/>
      <c r="K26" s="45" t="s">
        <v>20</v>
      </c>
      <c r="L26" s="46"/>
      <c r="M26" s="46"/>
      <c r="N26" s="57"/>
      <c r="O26" s="58" t="s">
        <v>24</v>
      </c>
      <c r="P26" s="59"/>
      <c r="Q26" s="60"/>
      <c r="R26" s="45" t="s">
        <v>1</v>
      </c>
      <c r="S26" s="46"/>
      <c r="T26" s="57"/>
      <c r="U26" s="45" t="s">
        <v>1</v>
      </c>
      <c r="V26" s="46"/>
      <c r="W26" s="57"/>
    </row>
    <row r="27" spans="1:28" ht="15" customHeight="1" x14ac:dyDescent="0.25">
      <c r="A27" s="48"/>
      <c r="B27" s="43"/>
      <c r="C27" s="116">
        <v>1</v>
      </c>
      <c r="D27" s="96"/>
      <c r="E27" s="8" t="s">
        <v>2</v>
      </c>
      <c r="F27" s="6" t="s">
        <v>3</v>
      </c>
      <c r="G27" s="72" t="s">
        <v>19</v>
      </c>
      <c r="H27" s="66"/>
      <c r="I27" s="32" t="s">
        <v>12</v>
      </c>
      <c r="J27" s="33" t="s">
        <v>13</v>
      </c>
      <c r="K27" s="67" t="s">
        <v>27</v>
      </c>
      <c r="L27" s="68"/>
      <c r="M27" s="69" t="s">
        <v>28</v>
      </c>
      <c r="N27" s="70"/>
      <c r="O27" s="67" t="s">
        <v>8</v>
      </c>
      <c r="P27" s="65"/>
      <c r="Q27" s="66"/>
      <c r="R27" s="8" t="s">
        <v>2</v>
      </c>
      <c r="S27" s="6" t="s">
        <v>3</v>
      </c>
      <c r="T27" s="9" t="s">
        <v>5</v>
      </c>
      <c r="U27" s="8" t="s">
        <v>2</v>
      </c>
      <c r="V27" s="6" t="s">
        <v>3</v>
      </c>
      <c r="W27" s="9" t="s">
        <v>5</v>
      </c>
      <c r="AA27" s="3" t="s">
        <v>14</v>
      </c>
    </row>
    <row r="28" spans="1:28" ht="15.75" customHeight="1" thickBot="1" x14ac:dyDescent="0.3">
      <c r="A28" s="49"/>
      <c r="B28" s="44"/>
      <c r="C28" s="117"/>
      <c r="D28" s="97">
        <v>2</v>
      </c>
      <c r="E28" s="104">
        <v>3000</v>
      </c>
      <c r="F28" s="105">
        <v>1500</v>
      </c>
      <c r="G28" s="24">
        <f>H28/F28</f>
        <v>0.31266666666666665</v>
      </c>
      <c r="H28" s="10">
        <f>F28-S28</f>
        <v>469</v>
      </c>
      <c r="I28" s="98">
        <v>1000</v>
      </c>
      <c r="J28" s="99">
        <v>1000</v>
      </c>
      <c r="K28" s="100">
        <v>6</v>
      </c>
      <c r="L28" s="101"/>
      <c r="M28" s="102">
        <v>6</v>
      </c>
      <c r="N28" s="103"/>
      <c r="O28" s="61">
        <f>((I28*J28)/2/1000000)*D28</f>
        <v>1</v>
      </c>
      <c r="P28" s="62"/>
      <c r="Q28" s="63"/>
      <c r="R28" s="11">
        <f>I28+M28+(D28-1)*(2*AG3+I28/2)+5*AG3</f>
        <v>1541</v>
      </c>
      <c r="S28" s="12">
        <f>J28+K28+5*AG3-IF(1-(J28/F28)&lt;0.15,2*$AG$3,0)</f>
        <v>1031</v>
      </c>
      <c r="T28" s="13">
        <f>(R28*S28)/1000000</f>
        <v>1.5887709999999999</v>
      </c>
      <c r="U28" s="11">
        <f>R28</f>
        <v>1541</v>
      </c>
      <c r="V28" s="12">
        <f>F28</f>
        <v>1500</v>
      </c>
      <c r="W28" s="13">
        <f>(U28*V28)/1000000</f>
        <v>2.3115000000000001</v>
      </c>
      <c r="X28" s="4"/>
      <c r="Y28" s="4"/>
      <c r="Z28" s="4"/>
      <c r="AA28" s="4">
        <f>1-(O28/T28)</f>
        <v>0.37058267050443394</v>
      </c>
      <c r="AB28" s="4">
        <f>1-(O28/W28)</f>
        <v>0.56738048886004755</v>
      </c>
    </row>
    <row r="29" spans="1:28" ht="15.75" thickBot="1" x14ac:dyDescent="0.3">
      <c r="E29" s="34" t="s">
        <v>41</v>
      </c>
      <c r="F29" s="35"/>
      <c r="G29" s="35"/>
      <c r="H29" s="36"/>
      <c r="R29" s="84" t="s">
        <v>40</v>
      </c>
      <c r="S29" s="84"/>
      <c r="T29" s="84"/>
      <c r="U29" s="84"/>
      <c r="AA29" s="4"/>
      <c r="AB29" s="4"/>
    </row>
    <row r="30" spans="1:28" ht="15.75" thickBot="1" x14ac:dyDescent="0.3">
      <c r="E30" s="55">
        <f>C27*H28</f>
        <v>469</v>
      </c>
      <c r="F30" s="81"/>
      <c r="G30" s="81"/>
      <c r="H30" s="56"/>
      <c r="R30" s="85">
        <f>R28</f>
        <v>1541</v>
      </c>
      <c r="S30" s="85">
        <f>(F28-S28)*C27</f>
        <v>469</v>
      </c>
      <c r="T30" s="86">
        <f>(R30*S30)/1000000</f>
        <v>0.72272899999999995</v>
      </c>
      <c r="U30" s="110">
        <f>T28+T30*C27</f>
        <v>2.3114999999999997</v>
      </c>
    </row>
    <row r="31" spans="1:28" ht="11.25" customHeight="1" x14ac:dyDescent="0.25">
      <c r="AB31" s="4"/>
    </row>
    <row r="32" spans="1:28" ht="24.75" customHeight="1" thickBot="1" x14ac:dyDescent="0.4">
      <c r="A32" s="19" t="s">
        <v>9</v>
      </c>
      <c r="B32" s="19" t="s">
        <v>25</v>
      </c>
      <c r="C32"/>
      <c r="F32" s="17"/>
      <c r="G32" s="17"/>
      <c r="H32" s="17"/>
    </row>
    <row r="33" spans="1:8" ht="15" customHeight="1" thickBot="1" x14ac:dyDescent="0.3">
      <c r="A33" s="2">
        <v>250</v>
      </c>
      <c r="B33" s="20">
        <f>1/SQRT(2)*A33</f>
        <v>176.77669529663686</v>
      </c>
      <c r="C33"/>
      <c r="F33" s="21"/>
      <c r="G33" s="21"/>
      <c r="H33" s="21"/>
    </row>
  </sheetData>
  <mergeCells count="88">
    <mergeCell ref="E30:H30"/>
    <mergeCell ref="A3:C3"/>
    <mergeCell ref="T15:W15"/>
    <mergeCell ref="R22:U22"/>
    <mergeCell ref="C20:C21"/>
    <mergeCell ref="C27:C28"/>
    <mergeCell ref="R29:U29"/>
    <mergeCell ref="E22:H22"/>
    <mergeCell ref="E23:H23"/>
    <mergeCell ref="E29:H29"/>
    <mergeCell ref="R8:U8"/>
    <mergeCell ref="E8:H8"/>
    <mergeCell ref="E9:H9"/>
    <mergeCell ref="G13:H13"/>
    <mergeCell ref="G20:H20"/>
    <mergeCell ref="G27:H27"/>
    <mergeCell ref="C6:C7"/>
    <mergeCell ref="C13:C14"/>
    <mergeCell ref="E15:H15"/>
    <mergeCell ref="E16:H16"/>
    <mergeCell ref="D26:D27"/>
    <mergeCell ref="A26:A28"/>
    <mergeCell ref="E3:G3"/>
    <mergeCell ref="R26:T26"/>
    <mergeCell ref="K12:L12"/>
    <mergeCell ref="T12:V12"/>
    <mergeCell ref="I19:J19"/>
    <mergeCell ref="K19:N19"/>
    <mergeCell ref="O19:Q19"/>
    <mergeCell ref="R19:T19"/>
    <mergeCell ref="O14:P14"/>
    <mergeCell ref="K20:L20"/>
    <mergeCell ref="K21:L21"/>
    <mergeCell ref="M20:N20"/>
    <mergeCell ref="M21:N21"/>
    <mergeCell ref="I20:J20"/>
    <mergeCell ref="AA5:AB5"/>
    <mergeCell ref="I26:J26"/>
    <mergeCell ref="K26:N26"/>
    <mergeCell ref="O26:Q26"/>
    <mergeCell ref="K5:N5"/>
    <mergeCell ref="O5:Q5"/>
    <mergeCell ref="R5:T5"/>
    <mergeCell ref="I5:J5"/>
    <mergeCell ref="M12:P12"/>
    <mergeCell ref="Q12:S12"/>
    <mergeCell ref="K6:L6"/>
    <mergeCell ref="K7:L7"/>
    <mergeCell ref="M7:N7"/>
    <mergeCell ref="M13:N13"/>
    <mergeCell ref="M14:N14"/>
    <mergeCell ref="O13:P13"/>
    <mergeCell ref="K27:L27"/>
    <mergeCell ref="K28:L28"/>
    <mergeCell ref="M27:N27"/>
    <mergeCell ref="M28:N28"/>
    <mergeCell ref="M6:N6"/>
    <mergeCell ref="B26:B28"/>
    <mergeCell ref="U5:W5"/>
    <mergeCell ref="B5:B7"/>
    <mergeCell ref="W12:Y12"/>
    <mergeCell ref="B12:B14"/>
    <mergeCell ref="U19:W19"/>
    <mergeCell ref="U26:W26"/>
    <mergeCell ref="E5:H5"/>
    <mergeCell ref="E12:H12"/>
    <mergeCell ref="E19:H19"/>
    <mergeCell ref="E26:H26"/>
    <mergeCell ref="O21:Q21"/>
    <mergeCell ref="O20:Q20"/>
    <mergeCell ref="O27:Q27"/>
    <mergeCell ref="I21:J21"/>
    <mergeCell ref="O28:Q28"/>
    <mergeCell ref="O8:Q8"/>
    <mergeCell ref="O9:Q9"/>
    <mergeCell ref="A15:B15"/>
    <mergeCell ref="B19:B21"/>
    <mergeCell ref="I12:J12"/>
    <mergeCell ref="A19:A21"/>
    <mergeCell ref="D19:D20"/>
    <mergeCell ref="D5:D7"/>
    <mergeCell ref="A5:A7"/>
    <mergeCell ref="D12:D14"/>
    <mergeCell ref="A12:A14"/>
    <mergeCell ref="A8:B8"/>
    <mergeCell ref="I8:J8"/>
    <mergeCell ref="I9:J9"/>
    <mergeCell ref="G6:H6"/>
  </mergeCells>
  <conditionalFormatting sqref="A8:D9 I8:Q9">
    <cfRule type="expression" dxfId="3" priority="13">
      <formula>$J$7&lt;=0</formula>
    </cfRule>
  </conditionalFormatting>
  <conditionalFormatting sqref="A15:C16">
    <cfRule type="expression" dxfId="2" priority="4">
      <formula>OR($K$14&lt;=0,$L$14&lt;=0)</formula>
    </cfRule>
  </conditionalFormatting>
  <conditionalFormatting sqref="C16">
    <cfRule type="expression" dxfId="1" priority="2">
      <formula>$J$7&lt;=0</formula>
    </cfRule>
  </conditionalFormatting>
  <conditionalFormatting sqref="C15">
    <cfRule type="expression" dxfId="0" priority="1">
      <formula>$J$7&lt;=0</formula>
    </cfRule>
  </conditionalFormatting>
  <dataValidations count="24">
    <dataValidation type="list" allowBlank="1" showInputMessage="1" showErrorMessage="1" errorTitle="Erreur" error="Doit etre 1 ou 2" promptTitle="Nombre de Triangle Isocele" sqref="D28">
      <formula1>$AE$2:$AE$3</formula1>
    </dataValidation>
    <dataValidation type="list" allowBlank="1" showInputMessage="1" showErrorMessage="1" errorTitle="Erreur" error="Doit etre 1 ou 2" promptTitle="Nombre de triangle rectangle" sqref="D21">
      <formula1>$AE$2:$AE$3</formula1>
    </dataValidation>
    <dataValidation type="custom" allowBlank="1" showInputMessage="1" showErrorMessage="1" errorTitle="Erreur" error="La largeur interieure doit etre inferieure à la largeur exterieure " sqref="L15:L16">
      <formula1>J15&gt;L15</formula1>
    </dataValidation>
    <dataValidation type="custom" allowBlank="1" showInputMessage="1" showErrorMessage="1" errorTitle="Erreur" error="La longueur interieure doit etre inferieure à la longueur exterieure " sqref="K15:K16">
      <formula1>I15&gt;K15</formula1>
    </dataValidation>
    <dataValidation type="custom" allowBlank="1" showInputMessage="1" showErrorMessage="1" errorTitle="Erreur" error="Le format est trop petit" sqref="E14:F14">
      <formula1>T14&lt;E14</formula1>
    </dataValidation>
    <dataValidation type="custom" allowBlank="1" showInputMessage="1" showErrorMessage="1" errorTitle="Erreur" error="Le format est trop petit" sqref="E21:F21 E28:F28 F7 E7:E8 E10:F10 E15 E22 E29">
      <formula1>R7&lt;E7</formula1>
    </dataValidation>
    <dataValidation type="custom" allowBlank="1" showInputMessage="1" showErrorMessage="1" errorTitle="Erreur" error="La pièce ne rentre pas dans le format" sqref="I15:J16">
      <formula1>T15&lt;E15</formula1>
    </dataValidation>
    <dataValidation type="custom" allowBlank="1" showInputMessage="1" showErrorMessage="1" errorTitle="Erreur" error="La pièce ne rentre pas dans le format_x000a_Ou le Ø exterieur &gt; Ø  interieur" sqref="I7 I10">
      <formula1>AND(R7&lt;E7,S7&lt;F7,I7&gt;J7)</formula1>
    </dataValidation>
    <dataValidation type="custom" allowBlank="1" showInputMessage="1" showErrorMessage="1" errorTitle="Erreur" error="La piece ne rentre pas dans le format_x000a_et doit etre &gt;0" sqref="J28">
      <formula1>AND(S28&lt;F28,J28&gt;0)</formula1>
    </dataValidation>
    <dataValidation type="custom" allowBlank="1" showInputMessage="1" showErrorMessage="1" errorTitle="Erreur" error="La piece ne rentre pas dans le format_x000a_et doit etre &gt;0" sqref="I21:J21">
      <formula1>AND(R21&lt;E21,S21&lt;F21,I21&gt;0)</formula1>
    </dataValidation>
    <dataValidation type="custom" allowBlank="1" showInputMessage="1" showErrorMessage="1" errorTitle="Erreur" error="Le Ø interieur doit inferieur au diametre exterieur" sqref="J10">
      <formula1>I10&gt;J10</formula1>
    </dataValidation>
    <dataValidation type="custom" allowBlank="1" showInputMessage="1" showErrorMessage="1" errorTitle="Erreur" error="Le Ø interieur doit inferieur au diametre exterieur" sqref="O8 I8">
      <formula1>#REF!&gt;I8</formula1>
    </dataValidation>
    <dataValidation type="custom" allowBlank="1" showInputMessage="1" showErrorMessage="1" errorTitle="Erreur" error="La pièce ne rentre pas dans le format_x000a_ou la valeur&gt;0" sqref="I14:J14">
      <formula1>AND(T14&lt;E14,I14&gt;0)</formula1>
    </dataValidation>
    <dataValidation type="custom" allowBlank="1" showInputMessage="1" showErrorMessage="1" errorTitle="Erreur" error="L'ecart bas ne peut etre négatif" sqref="K7:L7 M14:N14 K21:L21">
      <formula1>K7&gt;=0</formula1>
    </dataValidation>
    <dataValidation type="custom" allowBlank="1" showInputMessage="1" showErrorMessage="1" errorTitle="Erreur" error="L'ecart gache ne peut etre négatif" sqref="M7:N7 O14:P14">
      <formula1>M7&gt;=0</formula1>
    </dataValidation>
    <dataValidation type="custom" allowBlank="1" showInputMessage="1" showErrorMessage="1" errorTitle="Erreur" error="La longueur interieure doit etre inferieure à la longueur exterieure _x000a_et ne peut etre négatif " sqref="K14">
      <formula1>AND(I14&gt;K14,K14&gt;=0)</formula1>
    </dataValidation>
    <dataValidation type="custom" allowBlank="1" showInputMessage="1" showErrorMessage="1" errorTitle="Erreur" error="La largeur interieure doit etre inferieure à la largeur exterieure _x000a_et ne peut etre négatif" sqref="L14">
      <formula1>AND(J14&gt;L14,L14&gt;=0)</formula1>
    </dataValidation>
    <dataValidation type="custom" allowBlank="1" showInputMessage="1" showErrorMessage="1" errorTitle="Erreur" error="L'ecart gauche ne peut etre négatif" sqref="M21:N21">
      <formula1>M21&gt;0</formula1>
    </dataValidation>
    <dataValidation type="custom" allowBlank="1" showInputMessage="1" showErrorMessage="1" errorTitle="Erreur" error="La piece ne rentre pas dans le format_x000a_et doit etre &gt; 0" sqref="I28">
      <formula1>AND(R28&lt;E28,I28&gt;0)</formula1>
    </dataValidation>
    <dataValidation type="custom" allowBlank="1" showInputMessage="1" showErrorMessage="1" errorTitle="Erreur" error="L'ecart gauche ne peut etre négatif" sqref="K28:N28">
      <formula1>K28&gt;=0</formula1>
    </dataValidation>
    <dataValidation type="custom" allowBlank="1" showInputMessage="1" showErrorMessage="1" errorTitle="Erreur" error="Le Ø doit etre &gt; 0" sqref="A33">
      <formula1>A33&gt;0</formula1>
    </dataValidation>
    <dataValidation type="custom" allowBlank="1" showInputMessage="1" showErrorMessage="1" errorTitle="Erreur" error="Le Ø interieur doit inferieur au diametre exterieur_x000a_et doit etre &gt;=0" sqref="J7">
      <formula1>AND(I7&gt;J7,J7&gt;=0)</formula1>
    </dataValidation>
    <dataValidation allowBlank="1" showInputMessage="1" showErrorMessage="1" errorTitle="Erreur" error="Le format est trop petit" sqref="E9 E16 E23 E30"/>
    <dataValidation type="decimal" allowBlank="1" showInputMessage="1" showErrorMessage="1" errorTitle="Erreur" error="Doit etre entre 0% et 100%" sqref="C6:C7 C9 C13:C14 C16 C20:C21 C27:C28">
      <formula1>0</formula1>
      <formula2>1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55"/>
  <sheetViews>
    <sheetView topLeftCell="A43" workbookViewId="0">
      <selection activeCell="A2" sqref="A2"/>
    </sheetView>
  </sheetViews>
  <sheetFormatPr baseColWidth="10" defaultRowHeight="15" x14ac:dyDescent="0.25"/>
  <sheetData>
    <row r="1" spans="1:14" x14ac:dyDescent="0.25">
      <c r="A1">
        <v>100</v>
      </c>
    </row>
    <row r="2" spans="1:14" x14ac:dyDescent="0.25">
      <c r="A2" t="s">
        <v>9</v>
      </c>
      <c r="C2">
        <f>(COLUMN()-2)*$A$1</f>
        <v>100</v>
      </c>
      <c r="D2">
        <f t="shared" ref="D2:N2" si="0">(COLUMN()-1)*$A$1</f>
        <v>300</v>
      </c>
      <c r="E2">
        <f t="shared" si="0"/>
        <v>400</v>
      </c>
      <c r="F2">
        <f t="shared" si="0"/>
        <v>500</v>
      </c>
      <c r="G2">
        <f t="shared" si="0"/>
        <v>600</v>
      </c>
      <c r="H2">
        <f t="shared" si="0"/>
        <v>700</v>
      </c>
      <c r="I2">
        <f t="shared" si="0"/>
        <v>800</v>
      </c>
      <c r="J2">
        <f t="shared" si="0"/>
        <v>900</v>
      </c>
      <c r="K2">
        <f t="shared" si="0"/>
        <v>1000</v>
      </c>
      <c r="L2">
        <f t="shared" si="0"/>
        <v>1100</v>
      </c>
      <c r="M2">
        <f t="shared" si="0"/>
        <v>1200</v>
      </c>
      <c r="N2">
        <f t="shared" si="0"/>
        <v>1300</v>
      </c>
    </row>
    <row r="3" spans="1:14" x14ac:dyDescent="0.25">
      <c r="C3" s="1">
        <v>0.810841508368501</v>
      </c>
      <c r="D3" s="1">
        <v>0.56658026760312463</v>
      </c>
      <c r="E3" s="1">
        <v>0.50501280428016293</v>
      </c>
      <c r="F3" s="1">
        <v>0.46154952546767813</v>
      </c>
      <c r="G3" s="1">
        <v>0.42930935414769078</v>
      </c>
      <c r="H3" s="1">
        <v>0.40447163997839874</v>
      </c>
      <c r="I3" s="1">
        <v>0.3847619229897411</v>
      </c>
      <c r="J3" s="1">
        <v>0.36874661800275388</v>
      </c>
      <c r="K3" s="1">
        <v>0.35547905842225214</v>
      </c>
      <c r="L3" s="1">
        <v>0.34430965524846013</v>
      </c>
      <c r="M3" s="1">
        <v>0.33477815435025249</v>
      </c>
      <c r="N3" s="1">
        <v>0.32654949083205387</v>
      </c>
    </row>
    <row r="5" spans="1:14" x14ac:dyDescent="0.25">
      <c r="C5" t="s">
        <v>17</v>
      </c>
    </row>
    <row r="6" spans="1:14" x14ac:dyDescent="0.25">
      <c r="C6">
        <f>(COLUMN()-2)*$A$1</f>
        <v>100</v>
      </c>
      <c r="D6">
        <f t="shared" ref="D6:N6" si="1">(COLUMN()-2)*$A$1</f>
        <v>200</v>
      </c>
      <c r="E6">
        <f t="shared" si="1"/>
        <v>300</v>
      </c>
      <c r="F6">
        <f t="shared" si="1"/>
        <v>400</v>
      </c>
      <c r="G6">
        <f t="shared" si="1"/>
        <v>500</v>
      </c>
      <c r="H6">
        <f t="shared" si="1"/>
        <v>600</v>
      </c>
      <c r="I6">
        <f t="shared" si="1"/>
        <v>700</v>
      </c>
      <c r="J6">
        <f t="shared" si="1"/>
        <v>800</v>
      </c>
      <c r="K6">
        <f t="shared" si="1"/>
        <v>900</v>
      </c>
      <c r="L6">
        <f t="shared" si="1"/>
        <v>1000</v>
      </c>
      <c r="M6">
        <f t="shared" si="1"/>
        <v>1100</v>
      </c>
      <c r="N6">
        <f t="shared" si="1"/>
        <v>1200</v>
      </c>
    </row>
    <row r="7" spans="1:14" x14ac:dyDescent="0.25">
      <c r="A7" t="s">
        <v>4</v>
      </c>
      <c r="B7">
        <f>(ROW()-4-2)*$A$1</f>
        <v>100</v>
      </c>
      <c r="C7" s="1"/>
      <c r="D7" s="1">
        <v>0.89374928854205415</v>
      </c>
      <c r="E7" s="1">
        <v>0.89374928854205415</v>
      </c>
      <c r="F7" s="1">
        <v>0.89374928854205415</v>
      </c>
      <c r="G7" s="1">
        <v>0.89374928854205415</v>
      </c>
      <c r="H7" s="1">
        <v>0.89374928854205415</v>
      </c>
      <c r="I7" s="1">
        <v>0.89374928854205415</v>
      </c>
      <c r="J7" s="1">
        <v>0.89374928854205415</v>
      </c>
      <c r="K7" s="1">
        <v>0.89374928854205415</v>
      </c>
      <c r="L7" s="1">
        <v>0.89374928854205415</v>
      </c>
      <c r="M7" s="1">
        <v>0.89374928854205415</v>
      </c>
      <c r="N7" s="1">
        <v>0.89374928854205415</v>
      </c>
    </row>
    <row r="8" spans="1:14" x14ac:dyDescent="0.25">
      <c r="B8">
        <f t="shared" ref="B8:B34" si="2">(ROW()-4-2)*$A$1</f>
        <v>200</v>
      </c>
      <c r="C8" s="1"/>
      <c r="D8" s="1"/>
      <c r="E8" s="1">
        <v>0.89374928854205415</v>
      </c>
      <c r="F8" s="1">
        <v>0.89374928854205415</v>
      </c>
      <c r="G8" s="1">
        <v>0.89374928854205415</v>
      </c>
      <c r="H8" s="1">
        <v>0.89374928854205415</v>
      </c>
      <c r="I8" s="1">
        <v>0.89374928854205415</v>
      </c>
      <c r="J8" s="1">
        <v>0.89374928854205415</v>
      </c>
      <c r="K8" s="1">
        <v>0.89374928854205415</v>
      </c>
      <c r="L8" s="1">
        <v>0.89374928854205415</v>
      </c>
      <c r="M8" s="1">
        <v>0.89374928854205415</v>
      </c>
      <c r="N8" s="1">
        <v>0.89374928854205415</v>
      </c>
    </row>
    <row r="9" spans="1:14" x14ac:dyDescent="0.25">
      <c r="B9">
        <f t="shared" si="2"/>
        <v>300</v>
      </c>
      <c r="C9" s="1"/>
      <c r="D9" s="1"/>
      <c r="E9" s="1"/>
      <c r="F9" s="1">
        <v>0.89374928854205415</v>
      </c>
      <c r="G9" s="1">
        <v>0.89374928854205415</v>
      </c>
      <c r="H9" s="1">
        <v>0.89374928854205415</v>
      </c>
      <c r="I9" s="1">
        <v>0.89374928854205415</v>
      </c>
      <c r="J9" s="1">
        <v>0.89374928854205415</v>
      </c>
      <c r="K9" s="1">
        <v>0.89374928854205415</v>
      </c>
      <c r="L9" s="1">
        <v>0.89374928854205415</v>
      </c>
      <c r="M9" s="1">
        <v>0.89374928854205415</v>
      </c>
      <c r="N9" s="1">
        <v>0.89374928854205415</v>
      </c>
    </row>
    <row r="10" spans="1:14" x14ac:dyDescent="0.25">
      <c r="B10">
        <f t="shared" si="2"/>
        <v>400</v>
      </c>
      <c r="C10" s="1"/>
      <c r="D10" s="1"/>
      <c r="E10" s="1"/>
      <c r="F10" s="1"/>
      <c r="G10" s="1">
        <v>0.89374928854205415</v>
      </c>
      <c r="H10" s="1">
        <v>0.89374928854205415</v>
      </c>
      <c r="I10" s="1">
        <v>0.89374928854205415</v>
      </c>
      <c r="J10" s="1">
        <v>0.89374928854205415</v>
      </c>
      <c r="K10" s="1">
        <v>0.89374928854205415</v>
      </c>
      <c r="L10" s="1">
        <v>0.89374928854205415</v>
      </c>
      <c r="M10" s="1">
        <v>0.89374928854205415</v>
      </c>
      <c r="N10" s="1">
        <v>0.89374928854205415</v>
      </c>
    </row>
    <row r="11" spans="1:14" x14ac:dyDescent="0.25">
      <c r="B11">
        <f t="shared" si="2"/>
        <v>500</v>
      </c>
      <c r="C11" s="1"/>
      <c r="D11" s="1"/>
      <c r="E11" s="1"/>
      <c r="F11" s="1"/>
      <c r="G11" s="1"/>
      <c r="H11" s="1">
        <v>0.89374928854205415</v>
      </c>
      <c r="I11" s="1">
        <v>0.89374928854205415</v>
      </c>
      <c r="J11" s="1">
        <v>0.89374928854205415</v>
      </c>
      <c r="K11" s="1">
        <v>0.89374928854205415</v>
      </c>
      <c r="L11" s="1">
        <v>0.89374928854205415</v>
      </c>
      <c r="M11" s="1">
        <v>0.89374928854205415</v>
      </c>
      <c r="N11" s="1">
        <v>0.89374928854205415</v>
      </c>
    </row>
    <row r="12" spans="1:14" x14ac:dyDescent="0.25">
      <c r="B12">
        <f t="shared" si="2"/>
        <v>600</v>
      </c>
      <c r="C12" s="1"/>
      <c r="D12" s="1"/>
      <c r="E12" s="1"/>
      <c r="F12" s="1"/>
      <c r="G12" s="1"/>
      <c r="H12" s="1"/>
      <c r="I12" s="1">
        <v>0.89374928854205415</v>
      </c>
      <c r="J12" s="1">
        <v>0.89374928854205415</v>
      </c>
      <c r="K12" s="1">
        <v>0.89374928854205415</v>
      </c>
      <c r="L12" s="1">
        <v>0.89374928854205415</v>
      </c>
      <c r="M12" s="1">
        <v>0.89374928854205415</v>
      </c>
      <c r="N12" s="1">
        <v>0.89374928854205415</v>
      </c>
    </row>
    <row r="13" spans="1:14" x14ac:dyDescent="0.25">
      <c r="B13">
        <f t="shared" si="2"/>
        <v>700</v>
      </c>
      <c r="C13" s="1"/>
      <c r="D13" s="1"/>
      <c r="E13" s="1"/>
      <c r="F13" s="1"/>
      <c r="G13" s="1"/>
      <c r="H13" s="1"/>
      <c r="I13" s="1"/>
      <c r="J13" s="1">
        <v>0.89374928854205415</v>
      </c>
      <c r="K13" s="1">
        <v>0.89374928854205415</v>
      </c>
      <c r="L13" s="1">
        <v>0.89374928854205415</v>
      </c>
      <c r="M13" s="1">
        <v>0.89374928854205415</v>
      </c>
      <c r="N13" s="1">
        <v>0.89374928854205415</v>
      </c>
    </row>
    <row r="14" spans="1:14" x14ac:dyDescent="0.25">
      <c r="B14">
        <f t="shared" si="2"/>
        <v>800</v>
      </c>
      <c r="C14" s="1"/>
      <c r="D14" s="1"/>
      <c r="E14" s="1"/>
      <c r="F14" s="1"/>
      <c r="G14" s="1"/>
      <c r="H14" s="1"/>
      <c r="I14" s="1"/>
      <c r="J14" s="1"/>
      <c r="K14" s="1">
        <v>0.89374928854205415</v>
      </c>
      <c r="L14" s="1">
        <v>0.89374928854205415</v>
      </c>
      <c r="M14" s="1">
        <v>0.89374928854205415</v>
      </c>
      <c r="N14" s="1">
        <v>0.89374928854205415</v>
      </c>
    </row>
    <row r="15" spans="1:14" x14ac:dyDescent="0.25">
      <c r="B15">
        <f t="shared" si="2"/>
        <v>900</v>
      </c>
      <c r="C15" s="1"/>
      <c r="D15" s="1"/>
      <c r="E15" s="1"/>
      <c r="F15" s="1"/>
      <c r="G15" s="1"/>
      <c r="H15" s="1"/>
      <c r="I15" s="1"/>
      <c r="J15" s="1"/>
      <c r="K15" s="1"/>
      <c r="L15" s="1">
        <v>0.89374928854205415</v>
      </c>
      <c r="M15" s="1">
        <v>0.89374928854205415</v>
      </c>
      <c r="N15" s="1">
        <v>0.89374928854205415</v>
      </c>
    </row>
    <row r="16" spans="1:14" x14ac:dyDescent="0.25">
      <c r="B16">
        <f t="shared" si="2"/>
        <v>1000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0.89374928854205415</v>
      </c>
      <c r="N16" s="1">
        <v>0.89374928854205415</v>
      </c>
    </row>
    <row r="17" spans="2:14" x14ac:dyDescent="0.25">
      <c r="B17">
        <f t="shared" si="2"/>
        <v>1100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0.89374928854205415</v>
      </c>
    </row>
    <row r="18" spans="2:14" x14ac:dyDescent="0.25">
      <c r="B18">
        <f t="shared" si="2"/>
        <v>1200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>
        <f t="shared" si="2"/>
        <v>1300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>
        <f t="shared" si="2"/>
        <v>1400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>
        <f t="shared" si="2"/>
        <v>1500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>
        <f t="shared" si="2"/>
        <v>1600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>
        <f t="shared" si="2"/>
        <v>1700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>
        <f t="shared" si="2"/>
        <v>1800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>
        <f t="shared" si="2"/>
        <v>1900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>
        <f t="shared" si="2"/>
        <v>2000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>
        <f t="shared" si="2"/>
        <v>2100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>
        <f t="shared" si="2"/>
        <v>2200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>
        <f t="shared" si="2"/>
        <v>2300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>
        <f t="shared" si="2"/>
        <v>2400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>
        <f t="shared" si="2"/>
        <v>2500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>
        <f t="shared" si="2"/>
        <v>2600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>
        <f t="shared" si="2"/>
        <v>2700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>
        <f t="shared" si="2"/>
        <v>2800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C36" t="s">
        <v>6</v>
      </c>
    </row>
    <row r="37" spans="1:14" x14ac:dyDescent="0.25">
      <c r="A37" t="s">
        <v>10</v>
      </c>
      <c r="C37">
        <f>(COLUMN()-2)*$A$1</f>
        <v>100</v>
      </c>
      <c r="D37">
        <f t="shared" ref="D37:N37" si="3">(COLUMN()-2)*$A$1</f>
        <v>200</v>
      </c>
      <c r="E37">
        <f t="shared" si="3"/>
        <v>300</v>
      </c>
      <c r="F37">
        <f t="shared" si="3"/>
        <v>400</v>
      </c>
      <c r="G37">
        <f t="shared" si="3"/>
        <v>500</v>
      </c>
      <c r="H37">
        <f t="shared" si="3"/>
        <v>600</v>
      </c>
      <c r="I37">
        <f t="shared" si="3"/>
        <v>700</v>
      </c>
      <c r="J37">
        <f t="shared" si="3"/>
        <v>800</v>
      </c>
      <c r="K37">
        <f t="shared" si="3"/>
        <v>900</v>
      </c>
      <c r="L37">
        <f t="shared" si="3"/>
        <v>1000</v>
      </c>
      <c r="M37">
        <f t="shared" si="3"/>
        <v>1100</v>
      </c>
      <c r="N37">
        <f t="shared" si="3"/>
        <v>1200</v>
      </c>
    </row>
    <row r="38" spans="1:14" x14ac:dyDescent="0.25">
      <c r="A38" t="s">
        <v>18</v>
      </c>
      <c r="B38">
        <f>(ROW()-34-2)*$A$1</f>
        <v>200</v>
      </c>
    </row>
    <row r="39" spans="1:14" x14ac:dyDescent="0.25">
      <c r="B39">
        <f t="shared" ref="B39:B55" si="4">(ROW()-34-2)*$A$1</f>
        <v>300</v>
      </c>
    </row>
    <row r="40" spans="1:14" x14ac:dyDescent="0.25">
      <c r="B40">
        <f t="shared" si="4"/>
        <v>400</v>
      </c>
    </row>
    <row r="41" spans="1:14" x14ac:dyDescent="0.25">
      <c r="B41">
        <f t="shared" si="4"/>
        <v>500</v>
      </c>
    </row>
    <row r="42" spans="1:14" x14ac:dyDescent="0.25">
      <c r="B42">
        <f t="shared" si="4"/>
        <v>600</v>
      </c>
    </row>
    <row r="43" spans="1:14" x14ac:dyDescent="0.25">
      <c r="B43">
        <f t="shared" si="4"/>
        <v>700</v>
      </c>
    </row>
    <row r="44" spans="1:14" x14ac:dyDescent="0.25">
      <c r="B44">
        <f t="shared" si="4"/>
        <v>800</v>
      </c>
    </row>
    <row r="45" spans="1:14" x14ac:dyDescent="0.25">
      <c r="B45">
        <f t="shared" si="4"/>
        <v>900</v>
      </c>
    </row>
    <row r="46" spans="1:14" x14ac:dyDescent="0.25">
      <c r="B46">
        <f t="shared" si="4"/>
        <v>1000</v>
      </c>
    </row>
    <row r="47" spans="1:14" x14ac:dyDescent="0.25">
      <c r="B47">
        <f t="shared" si="4"/>
        <v>1100</v>
      </c>
    </row>
    <row r="48" spans="1:14" x14ac:dyDescent="0.25">
      <c r="B48">
        <f t="shared" si="4"/>
        <v>1200</v>
      </c>
    </row>
    <row r="49" spans="2:2" x14ac:dyDescent="0.25">
      <c r="B49">
        <f t="shared" si="4"/>
        <v>1300</v>
      </c>
    </row>
    <row r="50" spans="2:2" x14ac:dyDescent="0.25">
      <c r="B50">
        <f t="shared" si="4"/>
        <v>1400</v>
      </c>
    </row>
    <row r="51" spans="2:2" x14ac:dyDescent="0.25">
      <c r="B51">
        <f t="shared" si="4"/>
        <v>1500</v>
      </c>
    </row>
    <row r="52" spans="2:2" x14ac:dyDescent="0.25">
      <c r="B52">
        <f t="shared" si="4"/>
        <v>1600</v>
      </c>
    </row>
    <row r="53" spans="2:2" x14ac:dyDescent="0.25">
      <c r="B53">
        <f t="shared" si="4"/>
        <v>1700</v>
      </c>
    </row>
    <row r="54" spans="2:2" x14ac:dyDescent="0.25">
      <c r="B54">
        <f t="shared" si="4"/>
        <v>1800</v>
      </c>
    </row>
    <row r="55" spans="2:2" x14ac:dyDescent="0.25">
      <c r="B55">
        <f t="shared" si="4"/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Taux de Chute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Ambert</dc:creator>
  <cp:lastModifiedBy>Jean-Christophe Ambert</cp:lastModifiedBy>
  <dcterms:created xsi:type="dcterms:W3CDTF">2014-10-02T08:31:48Z</dcterms:created>
  <dcterms:modified xsi:type="dcterms:W3CDTF">2014-10-07T15:45:31Z</dcterms:modified>
</cp:coreProperties>
</file>