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55" windowWidth="24540" windowHeight="12210"/>
  </bookViews>
  <sheets>
    <sheet name="274651C" sheetId="1" r:id="rId1"/>
    <sheet name="224024B" sheetId="4" r:id="rId2"/>
    <sheet name="258994D" sheetId="5" r:id="rId3"/>
    <sheet name="259046D" sheetId="6" r:id="rId4"/>
    <sheet name="259052F" sheetId="7" r:id="rId5"/>
    <sheet name="Feuil2" sheetId="2" r:id="rId6"/>
    <sheet name="Feuil3" sheetId="3" r:id="rId7"/>
    <sheet name="Feuil8" sheetId="8" r:id="rId8"/>
  </sheets>
  <calcPr calcId="145621"/>
</workbook>
</file>

<file path=xl/calcChain.xml><?xml version="1.0" encoding="utf-8"?>
<calcChain xmlns="http://schemas.openxmlformats.org/spreadsheetml/2006/main">
  <c r="A12" i="2" l="1"/>
  <c r="A11" i="2"/>
  <c r="R2" i="7" l="1" a="1"/>
  <c r="G1" i="7"/>
  <c r="Q19" i="7"/>
  <c r="R19" i="7" s="1"/>
  <c r="S19" i="7" s="1"/>
  <c r="Q18" i="7"/>
  <c r="R18" i="7" s="1"/>
  <c r="S18" i="7" s="1"/>
  <c r="Q17" i="7"/>
  <c r="R17" i="7" s="1"/>
  <c r="S17" i="7" s="1"/>
  <c r="R16" i="7"/>
  <c r="S16" i="7" s="1"/>
  <c r="R15" i="7"/>
  <c r="S15" i="7" s="1"/>
  <c r="R14" i="7"/>
  <c r="S14" i="7" s="1"/>
  <c r="Q13" i="7"/>
  <c r="R13" i="7" s="1"/>
  <c r="S13" i="7" s="1"/>
  <c r="Q12" i="7"/>
  <c r="R12" i="7" s="1"/>
  <c r="S12" i="7" s="1"/>
  <c r="Q11" i="7"/>
  <c r="R11" i="7" s="1"/>
  <c r="R10" i="7"/>
  <c r="S10" i="7" s="1"/>
  <c r="L1" i="7"/>
  <c r="Q19" i="6"/>
  <c r="Q18" i="6"/>
  <c r="Q17" i="6"/>
  <c r="Q13" i="6"/>
  <c r="R13" i="6" s="1"/>
  <c r="S13" i="6" s="1"/>
  <c r="Q12" i="6"/>
  <c r="R12" i="6" s="1"/>
  <c r="S12" i="6" s="1"/>
  <c r="Q11" i="6"/>
  <c r="R11" i="6" s="1"/>
  <c r="S11" i="6" s="1"/>
  <c r="R19" i="6"/>
  <c r="S19" i="6" s="1"/>
  <c r="R18" i="6"/>
  <c r="S18" i="6" s="1"/>
  <c r="R17" i="6"/>
  <c r="S17" i="6" s="1"/>
  <c r="R16" i="6"/>
  <c r="S16" i="6" s="1"/>
  <c r="R15" i="6"/>
  <c r="S15" i="6" s="1"/>
  <c r="R14" i="6"/>
  <c r="S14" i="6" s="1"/>
  <c r="R10" i="6"/>
  <c r="S10" i="6" s="1"/>
  <c r="L1" i="6"/>
  <c r="Q16" i="5"/>
  <c r="Q17" i="5"/>
  <c r="Q15" i="5"/>
  <c r="Q10" i="5"/>
  <c r="R10" i="5" s="1"/>
  <c r="S10" i="5" s="1"/>
  <c r="Q11" i="5"/>
  <c r="R11" i="5" s="1"/>
  <c r="S11" i="5" s="1"/>
  <c r="Q9" i="5"/>
  <c r="Q8" i="1"/>
  <c r="Q9" i="1"/>
  <c r="Q7" i="1"/>
  <c r="Q8" i="4"/>
  <c r="R8" i="4" s="1"/>
  <c r="S8" i="4" s="1"/>
  <c r="Q9" i="4"/>
  <c r="R9" i="4" s="1"/>
  <c r="S9" i="4" s="1"/>
  <c r="Q7" i="4"/>
  <c r="R17" i="5"/>
  <c r="S17" i="5" s="1"/>
  <c r="R16" i="5"/>
  <c r="S16" i="5" s="1"/>
  <c r="R15" i="5"/>
  <c r="S15" i="5" s="1"/>
  <c r="R14" i="5"/>
  <c r="S14" i="5" s="1"/>
  <c r="R13" i="5"/>
  <c r="S13" i="5" s="1"/>
  <c r="R12" i="5"/>
  <c r="S12" i="5" s="1"/>
  <c r="R9" i="5"/>
  <c r="S9" i="5" s="1"/>
  <c r="R8" i="5"/>
  <c r="S8" i="5" s="1"/>
  <c r="K1" i="5"/>
  <c r="Q14" i="4"/>
  <c r="Q13" i="4"/>
  <c r="Q15" i="1"/>
  <c r="Q14" i="1"/>
  <c r="Q13" i="1"/>
  <c r="R15" i="4"/>
  <c r="S15" i="4" s="1"/>
  <c r="R14" i="4"/>
  <c r="S14" i="4" s="1"/>
  <c r="R13" i="4"/>
  <c r="S13" i="4" s="1"/>
  <c r="R12" i="4"/>
  <c r="S12" i="4" s="1"/>
  <c r="R11" i="4"/>
  <c r="S11" i="4" s="1"/>
  <c r="R10" i="4"/>
  <c r="S10" i="4" s="1"/>
  <c r="R7" i="4"/>
  <c r="S7" i="4" s="1"/>
  <c r="R6" i="4"/>
  <c r="S6" i="4" s="1"/>
  <c r="K1" i="4"/>
  <c r="K1" i="1"/>
  <c r="R10" i="1"/>
  <c r="S10" i="1" s="1"/>
  <c r="R15" i="1"/>
  <c r="S15" i="1" s="1"/>
  <c r="R14" i="1"/>
  <c r="S14" i="1" s="1"/>
  <c r="S11" i="1"/>
  <c r="R7" i="1"/>
  <c r="S7" i="1" s="1"/>
  <c r="R8" i="1"/>
  <c r="S8" i="1" s="1"/>
  <c r="R9" i="1"/>
  <c r="S9" i="1" s="1"/>
  <c r="R11" i="1"/>
  <c r="R12" i="1"/>
  <c r="S12" i="1" s="1"/>
  <c r="R13" i="1"/>
  <c r="S13" i="1" s="1"/>
  <c r="R6" i="1"/>
  <c r="S6" i="1"/>
  <c r="A10" i="2"/>
  <c r="A5" i="2"/>
  <c r="A6" i="2"/>
  <c r="A7" i="2"/>
  <c r="A8" i="2"/>
  <c r="A9" i="2"/>
  <c r="A4" i="2"/>
  <c r="R2" i="7" l="1"/>
  <c r="S11" i="7"/>
  <c r="S2" i="7" s="1"/>
  <c r="S2" i="6"/>
  <c r="R2" i="6"/>
  <c r="R2" i="5"/>
  <c r="S2" i="5"/>
  <c r="S2" i="4"/>
  <c r="T2" i="4" s="1"/>
  <c r="R2" i="4"/>
  <c r="R2" i="1"/>
  <c r="S2" i="1"/>
  <c r="T2" i="1" s="1"/>
  <c r="T2" i="7" l="1"/>
  <c r="O3" i="7"/>
  <c r="O2" i="7"/>
  <c r="T2" i="5"/>
  <c r="O3" i="5"/>
  <c r="O2" i="5"/>
  <c r="T2" i="6"/>
  <c r="O2" i="6"/>
  <c r="O3" i="6"/>
</calcChain>
</file>

<file path=xl/comments1.xml><?xml version="1.0" encoding="utf-8"?>
<comments xmlns="http://schemas.openxmlformats.org/spreadsheetml/2006/main">
  <authors>
    <author>Jean-Christophe Ambert</author>
  </authors>
  <commentList>
    <comment ref="F5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O5" authorId="0">
      <text>
        <r>
          <rPr>
            <b/>
            <sz val="8"/>
            <color indexed="81"/>
            <rFont val="Tahoma"/>
            <family val="2"/>
          </rPr>
          <t>Distance pour continuer la sequence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Jean-Christophe Ambert</author>
  </authors>
  <commentList>
    <comment ref="F5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O5" authorId="0">
      <text>
        <r>
          <rPr>
            <b/>
            <sz val="8"/>
            <color indexed="81"/>
            <rFont val="Tahoma"/>
            <family val="2"/>
          </rPr>
          <t>Distance pour continuer la sequence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Jean-Christophe Ambert</author>
  </authors>
  <commentList>
    <comment ref="F7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J7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Distance pour continuer la sequence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Jean-Christophe Ambert</author>
  </authors>
  <commentList>
    <comment ref="F9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J9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O9" authorId="0">
      <text>
        <r>
          <rPr>
            <b/>
            <sz val="8"/>
            <color indexed="81"/>
            <rFont val="Tahoma"/>
            <family val="2"/>
          </rPr>
          <t>Distance pour continuer la sequence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Jean-Christophe Ambert</author>
  </authors>
  <commentList>
    <comment ref="F9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J9" authorId="0">
      <text>
        <r>
          <rPr>
            <b/>
            <sz val="8"/>
            <color indexed="81"/>
            <rFont val="Tahoma"/>
            <family val="2"/>
          </rPr>
          <t>Distance pour prendre la pièce:
0=&gt; &lt;5cm
1=&gt; A portée de main ou pied
3=&gt; 1 à 2 pas
6=&gt; 3 à 4 pas
10=&gt; 5 à 7 pas
16=&gt; 8 à 10pas</t>
        </r>
      </text>
    </comment>
    <comment ref="O9" authorId="0">
      <text>
        <r>
          <rPr>
            <b/>
            <sz val="8"/>
            <color indexed="81"/>
            <rFont val="Tahoma"/>
            <family val="2"/>
          </rPr>
          <t>Distance pour continuer la sequence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<sst xmlns="http://schemas.openxmlformats.org/spreadsheetml/2006/main" count="244" uniqueCount="85">
  <si>
    <t>A</t>
  </si>
  <si>
    <t>B</t>
  </si>
  <si>
    <t>G</t>
  </si>
  <si>
    <t>P</t>
  </si>
  <si>
    <t>TMU</t>
  </si>
  <si>
    <t>Sec</t>
  </si>
  <si>
    <t>Sequence</t>
  </si>
  <si>
    <t>Deplacement</t>
  </si>
  <si>
    <t>&lt;5cm</t>
  </si>
  <si>
    <t>à portée de main</t>
  </si>
  <si>
    <t>1-2 pas</t>
  </si>
  <si>
    <t>3-4 pas</t>
  </si>
  <si>
    <t>5-7 pas</t>
  </si>
  <si>
    <t>8-10 pas</t>
  </si>
  <si>
    <t>Mouvement corps</t>
  </si>
  <si>
    <t>Se baisser et se relever</t>
  </si>
  <si>
    <t>S’asseoir ou se mettre debout</t>
  </si>
  <si>
    <t>Passer une porte, monter sur, descendre de</t>
  </si>
  <si>
    <t>Se baisser et se relever  50 % du temps</t>
  </si>
  <si>
    <t>Saisir</t>
  </si>
  <si>
    <t>Placer</t>
  </si>
  <si>
    <t>Tenir, jeter</t>
  </si>
  <si>
    <t>Déposer sans ajustement</t>
  </si>
  <si>
    <t>Positionner, pression légère</t>
  </si>
  <si>
    <t>M</t>
  </si>
  <si>
    <t>Mesurer</t>
  </si>
  <si>
    <t>Gabarit pour profil</t>
  </si>
  <si>
    <t>Seconde</t>
  </si>
  <si>
    <t>Pied à coulisse</t>
  </si>
  <si>
    <t>Prendre pièce dans appros</t>
  </si>
  <si>
    <t xml:space="preserve">Reference </t>
  </si>
  <si>
    <t>274651C</t>
  </si>
  <si>
    <t>Operation</t>
  </si>
  <si>
    <t>Pliage</t>
  </si>
  <si>
    <t>6.5Kg</t>
  </si>
  <si>
    <t>sans retournement</t>
  </si>
  <si>
    <t>Objets légers&lt; 10Kg</t>
  </si>
  <si>
    <t>Mvt Pour prendre</t>
  </si>
  <si>
    <t>Mvt pour placer</t>
  </si>
  <si>
    <t>Mvt Prochaine sequence</t>
  </si>
  <si>
    <t>Coef (qte)</t>
  </si>
  <si>
    <t>Mettre pièce en butée</t>
  </si>
  <si>
    <t>Appuyer pédale</t>
  </si>
  <si>
    <t>TOTAL</t>
  </si>
  <si>
    <t>Attente Délai technique</t>
  </si>
  <si>
    <t>Délai technique (sec)</t>
  </si>
  <si>
    <t>Temps Gescom sec</t>
  </si>
  <si>
    <t>Poser pièce dans le bac</t>
  </si>
  <si>
    <t>Poser pièce sur marbre</t>
  </si>
  <si>
    <t>Metre/reglet/raporteur</t>
  </si>
  <si>
    <t>controler angles</t>
  </si>
  <si>
    <t>controler cotes</t>
  </si>
  <si>
    <t>controler gabarit</t>
  </si>
  <si>
    <t>Retourner piece</t>
  </si>
  <si>
    <t>cadence p/h</t>
  </si>
  <si>
    <t>Cadence</t>
  </si>
  <si>
    <t>Cadence p/h</t>
  </si>
  <si>
    <t>224024B</t>
  </si>
  <si>
    <t>3Kg</t>
  </si>
  <si>
    <t>se tourner</t>
  </si>
  <si>
    <t>Frequence contrôle</t>
  </si>
  <si>
    <t>258994D</t>
  </si>
  <si>
    <t>65Kg</t>
  </si>
  <si>
    <t>Poser pièce dans/sur contenant</t>
  </si>
  <si>
    <t>Conditionnement</t>
  </si>
  <si>
    <t>retournement</t>
  </si>
  <si>
    <t>Gabarit</t>
  </si>
  <si>
    <t>10-12pas</t>
  </si>
  <si>
    <t>Précision importante</t>
  </si>
  <si>
    <t>259046D</t>
  </si>
  <si>
    <t>Poids( Kg)</t>
  </si>
  <si>
    <t>Pli</t>
  </si>
  <si>
    <t>Retournement</t>
  </si>
  <si>
    <t>Conditionnement retournement</t>
  </si>
  <si>
    <t>Mesure Gabarit</t>
  </si>
  <si>
    <t>Temps sec</t>
  </si>
  <si>
    <t>DELTA sec</t>
  </si>
  <si>
    <t>&gt;10 Kg et &lt;20Kg</t>
  </si>
  <si>
    <t>&gt;20 Kg et &lt;30Kg</t>
  </si>
  <si>
    <t>&gt;30Kg et &lt;40Kg</t>
  </si>
  <si>
    <t>&gt;60 et &lt;100kg</t>
  </si>
  <si>
    <t>&gt;50 et &lt;60Kg</t>
  </si>
  <si>
    <t>259052F</t>
  </si>
  <si>
    <t>Prendre pièce dans appros et poser pièce
dans le vé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</si>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</sst>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646282</xdr:colOff>
      <xdr:row>18</xdr:row>
      <xdr:rowOff>188105</xdr:rowOff>
    </xdr:from>
    <xdr:to>
      <xdr:col>12</xdr:col>
      <xdr:colOff>598657</xdr:colOff>
      <xdr:row>29</xdr:row>
      <xdr:rowOff>173842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777738" y="2657474"/>
          <a:ext cx="2081237" cy="4000500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</xdr:colOff>
      <xdr:row>19</xdr:row>
      <xdr:rowOff>123825</xdr:rowOff>
    </xdr:from>
    <xdr:to>
      <xdr:col>16</xdr:col>
      <xdr:colOff>38100</xdr:colOff>
      <xdr:row>37</xdr:row>
      <xdr:rowOff>66675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1504950" y="3743325"/>
          <a:ext cx="10058400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704849</xdr:colOff>
      <xdr:row>16</xdr:row>
      <xdr:rowOff>186861</xdr:rowOff>
    </xdr:from>
    <xdr:to>
      <xdr:col>15</xdr:col>
      <xdr:colOff>419099</xdr:colOff>
      <xdr:row>33</xdr:row>
      <xdr:rowOff>181436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4" y="3234861"/>
          <a:ext cx="6010275" cy="3233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1038225</xdr:colOff>
      <xdr:row>20</xdr:row>
      <xdr:rowOff>19049</xdr:rowOff>
    </xdr:from>
    <xdr:to>
      <xdr:col>13</xdr:col>
      <xdr:colOff>286368</xdr:colOff>
      <xdr:row>31</xdr:row>
      <xdr:rowOff>116092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4210049"/>
          <a:ext cx="6010893" cy="21925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18</xdr:row>
      <xdr:rowOff>161925</xdr:rowOff>
    </xdr:from>
    <xdr:to>
      <xdr:col>5</xdr:col>
      <xdr:colOff>498491</xdr:colOff>
      <xdr:row>42</xdr:row>
      <xdr:rowOff>47273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90925"/>
          <a:ext cx="4356116" cy="44573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247649</xdr:colOff>
      <xdr:row>21</xdr:row>
      <xdr:rowOff>177796</xdr:rowOff>
    </xdr:from>
    <xdr:to>
      <xdr:col>10</xdr:col>
      <xdr:colOff>285749</xdr:colOff>
      <xdr:row>30</xdr:row>
      <xdr:rowOff>128642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49" y="4178296"/>
          <a:ext cx="4905375" cy="1665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B1:T15"/>
  <sheetViews>
    <sheetView tabSelected="1" topLeftCell="C1" workbookViewId="0">
      <selection activeCell="D30" sqref="D30"/>
    </sheetView>
  </sheetViews>
  <sheetFormatPr baseColWidth="10" defaultRowHeight="15" x14ac:dyDescent="0.25"/>
  <cols>
    <col min="3" max="3" width="24.7109375" bestFit="1" customWidth="1"/>
    <col min="5" max="5" width="18" bestFit="1" customWidth="1"/>
    <col min="6" max="8" width="4.7109375" customWidth="1"/>
    <col min="9" max="9" width="3" customWidth="1"/>
    <col min="10" max="12" width="4.7109375" customWidth="1"/>
    <col min="15" max="15" width="22.28515625" customWidth="1"/>
    <col min="16" max="16" width="19.42578125" customWidth="1"/>
  </cols>
  <sheetData>
    <row r="1" spans="2:20" x14ac:dyDescent="0.25">
      <c r="B1" t="s">
        <v>30</v>
      </c>
      <c r="C1" t="s">
        <v>31</v>
      </c>
      <c r="D1" t="s">
        <v>34</v>
      </c>
      <c r="E1" t="s">
        <v>46</v>
      </c>
      <c r="F1">
        <v>48</v>
      </c>
      <c r="G1" s="8" t="s">
        <v>56</v>
      </c>
      <c r="H1" s="8"/>
      <c r="I1" s="8"/>
      <c r="J1" s="8"/>
      <c r="K1">
        <f>3600/F1</f>
        <v>75</v>
      </c>
      <c r="R1" t="s">
        <v>43</v>
      </c>
      <c r="S1" t="s">
        <v>43</v>
      </c>
      <c r="T1" t="s">
        <v>54</v>
      </c>
    </row>
    <row r="2" spans="2:20" x14ac:dyDescent="0.25">
      <c r="C2" t="s">
        <v>60</v>
      </c>
      <c r="D2">
        <v>5</v>
      </c>
      <c r="G2" s="5"/>
      <c r="H2" s="5"/>
      <c r="I2" s="5"/>
      <c r="J2" s="5"/>
      <c r="R2" s="4">
        <f>SUM(R6:R20)</f>
        <v>1342.2222222222222</v>
      </c>
      <c r="S2">
        <f>SUM(S6:S20)</f>
        <v>48.320000000000007</v>
      </c>
      <c r="T2" s="3">
        <f>3600/S2</f>
        <v>74.503311258278131</v>
      </c>
    </row>
    <row r="3" spans="2:20" x14ac:dyDescent="0.25">
      <c r="B3" t="s">
        <v>32</v>
      </c>
      <c r="C3" t="s">
        <v>33</v>
      </c>
      <c r="D3">
        <v>2</v>
      </c>
      <c r="E3" t="s">
        <v>35</v>
      </c>
    </row>
    <row r="4" spans="2:20" x14ac:dyDescent="0.25">
      <c r="F4" t="s">
        <v>37</v>
      </c>
      <c r="J4" t="s">
        <v>38</v>
      </c>
      <c r="N4" t="s">
        <v>25</v>
      </c>
      <c r="O4" t="s">
        <v>39</v>
      </c>
      <c r="P4" t="s">
        <v>45</v>
      </c>
    </row>
    <row r="5" spans="2:20" x14ac:dyDescent="0.25">
      <c r="C5" t="s">
        <v>6</v>
      </c>
      <c r="F5" t="s">
        <v>0</v>
      </c>
      <c r="G5" t="s">
        <v>1</v>
      </c>
      <c r="H5" t="s">
        <v>2</v>
      </c>
      <c r="J5" t="s">
        <v>0</v>
      </c>
      <c r="K5" t="s">
        <v>1</v>
      </c>
      <c r="L5" t="s">
        <v>3</v>
      </c>
      <c r="N5" t="s">
        <v>24</v>
      </c>
      <c r="O5" t="s">
        <v>0</v>
      </c>
      <c r="Q5" t="s">
        <v>40</v>
      </c>
      <c r="R5" t="s">
        <v>4</v>
      </c>
      <c r="S5" t="s">
        <v>5</v>
      </c>
    </row>
    <row r="6" spans="2:20" x14ac:dyDescent="0.25">
      <c r="C6" t="s">
        <v>29</v>
      </c>
      <c r="F6">
        <v>1</v>
      </c>
      <c r="G6">
        <v>3</v>
      </c>
      <c r="H6">
        <v>1</v>
      </c>
      <c r="J6">
        <v>6</v>
      </c>
      <c r="K6">
        <v>1</v>
      </c>
      <c r="L6">
        <v>1</v>
      </c>
      <c r="R6">
        <f>IF(ISBLANK(P6),(F6+G6+H6+J6+K6+L6+N6+O6)*10,P6/0.036)*IF(ISBLANK(Q6),1,Q6)</f>
        <v>130</v>
      </c>
      <c r="S6">
        <f>R6*0.036</f>
        <v>4.68</v>
      </c>
    </row>
    <row r="7" spans="2:20" x14ac:dyDescent="0.25">
      <c r="C7" t="s">
        <v>41</v>
      </c>
      <c r="F7">
        <v>1</v>
      </c>
      <c r="J7">
        <v>1</v>
      </c>
      <c r="L7">
        <v>6</v>
      </c>
      <c r="Q7">
        <f>$D$3</f>
        <v>2</v>
      </c>
      <c r="R7">
        <f t="shared" ref="R7:R13" si="0">IF(ISBLANK(P7),(F7+G7+H7+J7+K7+L7+N7+O7)*10,P7/0.036)*IF(ISBLANK(Q7),1,Q7)</f>
        <v>160</v>
      </c>
      <c r="S7">
        <f t="shared" ref="S7:S15" si="1">R7*0.036</f>
        <v>5.76</v>
      </c>
    </row>
    <row r="8" spans="2:20" x14ac:dyDescent="0.25">
      <c r="C8" t="s">
        <v>42</v>
      </c>
      <c r="F8">
        <v>1</v>
      </c>
      <c r="Q8">
        <f t="shared" ref="Q8:Q9" si="2">$D$3</f>
        <v>2</v>
      </c>
      <c r="R8">
        <f t="shared" si="0"/>
        <v>20</v>
      </c>
      <c r="S8">
        <f t="shared" si="1"/>
        <v>0.72</v>
      </c>
    </row>
    <row r="9" spans="2:20" x14ac:dyDescent="0.25">
      <c r="C9" t="s">
        <v>44</v>
      </c>
      <c r="P9">
        <v>8.5</v>
      </c>
      <c r="Q9">
        <f t="shared" si="2"/>
        <v>2</v>
      </c>
      <c r="R9" s="4">
        <f t="shared" si="0"/>
        <v>472.22222222222229</v>
      </c>
      <c r="S9">
        <f t="shared" si="1"/>
        <v>17</v>
      </c>
    </row>
    <row r="10" spans="2:20" x14ac:dyDescent="0.25">
      <c r="C10" t="s">
        <v>53</v>
      </c>
      <c r="R10" s="4">
        <f t="shared" si="0"/>
        <v>0</v>
      </c>
      <c r="S10">
        <f t="shared" si="1"/>
        <v>0</v>
      </c>
    </row>
    <row r="11" spans="2:20" x14ac:dyDescent="0.25">
      <c r="C11" t="s">
        <v>47</v>
      </c>
      <c r="F11">
        <v>1</v>
      </c>
      <c r="H11">
        <v>1</v>
      </c>
      <c r="J11">
        <v>6</v>
      </c>
      <c r="K11">
        <v>3</v>
      </c>
      <c r="L11">
        <v>3</v>
      </c>
      <c r="O11">
        <v>6</v>
      </c>
      <c r="R11">
        <f t="shared" si="0"/>
        <v>200</v>
      </c>
      <c r="S11">
        <f t="shared" si="1"/>
        <v>7.1999999999999993</v>
      </c>
    </row>
    <row r="12" spans="2:20" x14ac:dyDescent="0.25">
      <c r="C12" t="s">
        <v>48</v>
      </c>
      <c r="F12">
        <v>1</v>
      </c>
      <c r="H12">
        <v>1</v>
      </c>
      <c r="J12">
        <v>3</v>
      </c>
      <c r="L12">
        <v>1</v>
      </c>
      <c r="Q12">
        <v>0.2</v>
      </c>
      <c r="R12">
        <f t="shared" si="0"/>
        <v>12</v>
      </c>
      <c r="S12">
        <f t="shared" si="1"/>
        <v>0.43199999999999994</v>
      </c>
    </row>
    <row r="13" spans="2:20" x14ac:dyDescent="0.25">
      <c r="C13" t="s">
        <v>50</v>
      </c>
      <c r="F13">
        <v>1</v>
      </c>
      <c r="H13">
        <v>1</v>
      </c>
      <c r="J13">
        <v>1</v>
      </c>
      <c r="L13">
        <v>1</v>
      </c>
      <c r="N13">
        <v>16</v>
      </c>
      <c r="Q13">
        <f>2/$D$2</f>
        <v>0.4</v>
      </c>
      <c r="R13">
        <f t="shared" si="0"/>
        <v>80</v>
      </c>
      <c r="S13">
        <f t="shared" si="1"/>
        <v>2.88</v>
      </c>
    </row>
    <row r="14" spans="2:20" x14ac:dyDescent="0.25">
      <c r="C14" t="s">
        <v>51</v>
      </c>
      <c r="F14">
        <v>1</v>
      </c>
      <c r="H14">
        <v>1</v>
      </c>
      <c r="J14">
        <v>1</v>
      </c>
      <c r="L14">
        <v>1</v>
      </c>
      <c r="N14">
        <v>16</v>
      </c>
      <c r="Q14">
        <f>6/$D$2</f>
        <v>1.2</v>
      </c>
      <c r="R14">
        <f t="shared" ref="R14" si="3">IF(ISBLANK(P14),(F14+G14+H14+J14+K14+L14+N14+O14)*10,P14/0.036)*IF(ISBLANK(Q14),1,Q14)</f>
        <v>240</v>
      </c>
      <c r="S14">
        <f t="shared" si="1"/>
        <v>8.6399999999999988</v>
      </c>
    </row>
    <row r="15" spans="2:20" x14ac:dyDescent="0.25">
      <c r="C15" t="s">
        <v>52</v>
      </c>
      <c r="F15">
        <v>1</v>
      </c>
      <c r="H15">
        <v>1</v>
      </c>
      <c r="J15">
        <v>1</v>
      </c>
      <c r="L15">
        <v>1</v>
      </c>
      <c r="N15">
        <v>10</v>
      </c>
      <c r="Q15">
        <f>1/$D$2</f>
        <v>0.2</v>
      </c>
      <c r="R15">
        <f t="shared" ref="R15" si="4">IF(ISBLANK(P15),(F15+G15+H15+J15+K15+L15+N15+O15)*10,P15/0.036)*IF(ISBLANK(Q15),1,Q15)</f>
        <v>28</v>
      </c>
      <c r="S15">
        <f t="shared" si="1"/>
        <v>1.008</v>
      </c>
    </row>
  </sheetData>
  <mergeCells count="1">
    <mergeCell ref="G1:J1"/>
  </mergeCells>
  <dataValidations disablePrompts="1" count="1">
    <dataValidation type="list" allowBlank="1" showInputMessage="1" showErrorMessage="1" errorTitle="Erreur" error="Valeur autorisée:_x000a_0,1,3,6,10,16" sqref="J6">
      <formula1>$B$5:$B$11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Erreur" error="Valeur autorisée:_x000a_0,1,3,6,10,16">
          <x14:formula1>
            <xm:f>Feuil2!$B$4:$B$9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B1:T15"/>
  <sheetViews>
    <sheetView topLeftCell="C1" workbookViewId="0">
      <selection activeCell="G23" sqref="G23"/>
    </sheetView>
  </sheetViews>
  <sheetFormatPr baseColWidth="10" defaultRowHeight="15" x14ac:dyDescent="0.25"/>
  <cols>
    <col min="3" max="3" width="24.7109375" bestFit="1" customWidth="1"/>
    <col min="5" max="5" width="18" bestFit="1" customWidth="1"/>
    <col min="6" max="8" width="4.7109375" customWidth="1"/>
    <col min="9" max="9" width="3" customWidth="1"/>
    <col min="10" max="12" width="4.7109375" customWidth="1"/>
    <col min="15" max="15" width="22.28515625" customWidth="1"/>
    <col min="16" max="16" width="19.42578125" customWidth="1"/>
  </cols>
  <sheetData>
    <row r="1" spans="2:20" x14ac:dyDescent="0.25">
      <c r="B1" t="s">
        <v>30</v>
      </c>
      <c r="C1" t="s">
        <v>57</v>
      </c>
      <c r="D1" t="s">
        <v>58</v>
      </c>
      <c r="E1" t="s">
        <v>46</v>
      </c>
      <c r="F1">
        <v>33</v>
      </c>
      <c r="G1" s="8" t="s">
        <v>56</v>
      </c>
      <c r="H1" s="8"/>
      <c r="I1" s="8"/>
      <c r="J1" s="8"/>
      <c r="K1">
        <f>3600/F1</f>
        <v>109.09090909090909</v>
      </c>
      <c r="R1" t="s">
        <v>43</v>
      </c>
      <c r="S1" t="s">
        <v>43</v>
      </c>
      <c r="T1" t="s">
        <v>54</v>
      </c>
    </row>
    <row r="2" spans="2:20" x14ac:dyDescent="0.25">
      <c r="C2" t="s">
        <v>60</v>
      </c>
      <c r="D2">
        <v>5</v>
      </c>
      <c r="G2" s="5"/>
      <c r="H2" s="5"/>
      <c r="I2" s="5"/>
      <c r="J2" s="5"/>
      <c r="R2" s="4">
        <f>SUM(R6:R19)</f>
        <v>838.11111111111109</v>
      </c>
      <c r="S2">
        <f>SUM(S6:S19)</f>
        <v>30.172000000000001</v>
      </c>
      <c r="T2" s="3">
        <f>3600/S2</f>
        <v>119.31592204693092</v>
      </c>
    </row>
    <row r="3" spans="2:20" x14ac:dyDescent="0.25">
      <c r="B3" t="s">
        <v>32</v>
      </c>
      <c r="C3" t="s">
        <v>33</v>
      </c>
      <c r="D3">
        <v>1</v>
      </c>
      <c r="E3" t="s">
        <v>35</v>
      </c>
    </row>
    <row r="4" spans="2:20" x14ac:dyDescent="0.25">
      <c r="F4" t="s">
        <v>37</v>
      </c>
      <c r="J4" t="s">
        <v>38</v>
      </c>
      <c r="N4" t="s">
        <v>25</v>
      </c>
      <c r="O4" t="s">
        <v>39</v>
      </c>
      <c r="P4" t="s">
        <v>45</v>
      </c>
    </row>
    <row r="5" spans="2:20" x14ac:dyDescent="0.25">
      <c r="C5" t="s">
        <v>6</v>
      </c>
      <c r="F5" t="s">
        <v>0</v>
      </c>
      <c r="G5" t="s">
        <v>1</v>
      </c>
      <c r="H5" t="s">
        <v>2</v>
      </c>
      <c r="J5" t="s">
        <v>0</v>
      </c>
      <c r="K5" t="s">
        <v>1</v>
      </c>
      <c r="L5" t="s">
        <v>3</v>
      </c>
      <c r="N5" t="s">
        <v>24</v>
      </c>
      <c r="O5" t="s">
        <v>0</v>
      </c>
      <c r="Q5" t="s">
        <v>40</v>
      </c>
      <c r="R5" t="s">
        <v>4</v>
      </c>
      <c r="S5" t="s">
        <v>5</v>
      </c>
    </row>
    <row r="6" spans="2:20" x14ac:dyDescent="0.25">
      <c r="C6" t="s">
        <v>29</v>
      </c>
      <c r="F6">
        <v>1</v>
      </c>
      <c r="G6">
        <v>3</v>
      </c>
      <c r="H6">
        <v>1</v>
      </c>
      <c r="J6">
        <v>6</v>
      </c>
      <c r="K6">
        <v>1</v>
      </c>
      <c r="L6">
        <v>1</v>
      </c>
      <c r="O6">
        <v>0</v>
      </c>
      <c r="R6">
        <f>IF(ISBLANK(P6),(F6+G6+H6+J6+K6+L6+N6+O6)*10,P6/0.036)*IF(ISBLANK(Q6),1,Q6)</f>
        <v>130</v>
      </c>
      <c r="S6">
        <f>R6*0.036</f>
        <v>4.68</v>
      </c>
    </row>
    <row r="7" spans="2:20" x14ac:dyDescent="0.25">
      <c r="C7" t="s">
        <v>41</v>
      </c>
      <c r="F7">
        <v>1</v>
      </c>
      <c r="H7">
        <v>1</v>
      </c>
      <c r="J7">
        <v>1</v>
      </c>
      <c r="L7">
        <v>6</v>
      </c>
      <c r="O7">
        <v>0</v>
      </c>
      <c r="Q7">
        <f>$D$3</f>
        <v>1</v>
      </c>
      <c r="R7">
        <f t="shared" ref="R7:R14" si="0">IF(ISBLANK(P7),(F7+G7+H7+J7+K7+L7+N7+O7)*10,P7/0.036)*IF(ISBLANK(Q7),1,Q7)</f>
        <v>90</v>
      </c>
      <c r="S7">
        <f t="shared" ref="S7:S15" si="1">R7*0.036</f>
        <v>3.2399999999999998</v>
      </c>
    </row>
    <row r="8" spans="2:20" x14ac:dyDescent="0.25">
      <c r="C8" t="s">
        <v>42</v>
      </c>
      <c r="F8">
        <v>1</v>
      </c>
      <c r="O8">
        <v>0</v>
      </c>
      <c r="Q8">
        <f t="shared" ref="Q8:Q9" si="2">$D$3</f>
        <v>1</v>
      </c>
      <c r="R8">
        <f t="shared" si="0"/>
        <v>10</v>
      </c>
      <c r="S8">
        <f t="shared" si="1"/>
        <v>0.36</v>
      </c>
    </row>
    <row r="9" spans="2:20" x14ac:dyDescent="0.25">
      <c r="C9" t="s">
        <v>44</v>
      </c>
      <c r="P9">
        <v>8.5</v>
      </c>
      <c r="Q9">
        <f t="shared" si="2"/>
        <v>1</v>
      </c>
      <c r="R9" s="4">
        <f t="shared" si="0"/>
        <v>236.11111111111114</v>
      </c>
      <c r="S9">
        <f t="shared" si="1"/>
        <v>8.5</v>
      </c>
    </row>
    <row r="10" spans="2:20" x14ac:dyDescent="0.25">
      <c r="C10" t="s">
        <v>53</v>
      </c>
      <c r="R10" s="4">
        <f t="shared" si="0"/>
        <v>0</v>
      </c>
      <c r="S10">
        <f t="shared" si="1"/>
        <v>0</v>
      </c>
    </row>
    <row r="11" spans="2:20" x14ac:dyDescent="0.25">
      <c r="C11" t="s">
        <v>47</v>
      </c>
      <c r="F11">
        <v>1</v>
      </c>
      <c r="H11">
        <v>1</v>
      </c>
      <c r="J11">
        <v>6</v>
      </c>
      <c r="K11">
        <v>3</v>
      </c>
      <c r="L11">
        <v>3</v>
      </c>
      <c r="O11">
        <v>6</v>
      </c>
      <c r="R11">
        <f t="shared" si="0"/>
        <v>200</v>
      </c>
      <c r="S11">
        <f t="shared" si="1"/>
        <v>7.1999999999999993</v>
      </c>
    </row>
    <row r="12" spans="2:20" x14ac:dyDescent="0.25">
      <c r="C12" t="s">
        <v>48</v>
      </c>
      <c r="F12">
        <v>1</v>
      </c>
      <c r="H12">
        <v>1</v>
      </c>
      <c r="J12">
        <v>3</v>
      </c>
      <c r="L12">
        <v>1</v>
      </c>
      <c r="Q12">
        <v>0.2</v>
      </c>
      <c r="R12">
        <f t="shared" si="0"/>
        <v>12</v>
      </c>
      <c r="S12">
        <f t="shared" si="1"/>
        <v>0.43199999999999994</v>
      </c>
    </row>
    <row r="13" spans="2:20" x14ac:dyDescent="0.25">
      <c r="C13" t="s">
        <v>50</v>
      </c>
      <c r="F13">
        <v>1</v>
      </c>
      <c r="H13">
        <v>1</v>
      </c>
      <c r="J13">
        <v>1</v>
      </c>
      <c r="L13">
        <v>1</v>
      </c>
      <c r="N13">
        <v>16</v>
      </c>
      <c r="Q13">
        <f>1/$D$2</f>
        <v>0.2</v>
      </c>
      <c r="R13">
        <f t="shared" si="0"/>
        <v>40</v>
      </c>
      <c r="S13">
        <f t="shared" si="1"/>
        <v>1.44</v>
      </c>
    </row>
    <row r="14" spans="2:20" x14ac:dyDescent="0.25">
      <c r="C14" t="s">
        <v>51</v>
      </c>
      <c r="F14">
        <v>1</v>
      </c>
      <c r="H14">
        <v>1</v>
      </c>
      <c r="J14">
        <v>1</v>
      </c>
      <c r="L14">
        <v>1</v>
      </c>
      <c r="N14">
        <v>16</v>
      </c>
      <c r="Q14">
        <f>3/$D$2</f>
        <v>0.6</v>
      </c>
      <c r="R14">
        <f t="shared" si="0"/>
        <v>120</v>
      </c>
      <c r="S14">
        <f t="shared" si="1"/>
        <v>4.3199999999999994</v>
      </c>
    </row>
    <row r="15" spans="2:20" x14ac:dyDescent="0.25">
      <c r="C15" t="s">
        <v>52</v>
      </c>
      <c r="R15">
        <f t="shared" ref="R15" si="3">IF(ISBLANK(P15),(F15+G15+H15+J15+K15+L15+N15+O15)*10,P15/0.036)*IF(ISBLANK(Q15),1,Q15)</f>
        <v>0</v>
      </c>
      <c r="S15">
        <f t="shared" si="1"/>
        <v>0</v>
      </c>
    </row>
  </sheetData>
  <mergeCells count="1">
    <mergeCell ref="G1:J1"/>
  </mergeCells>
  <dataValidations count="1">
    <dataValidation type="list" allowBlank="1" showInputMessage="1" showErrorMessage="1" errorTitle="Erreur" error="Valeur autorisée:_x000a_0,1,3,6,10,16" sqref="J6">
      <formula1>$B$5:$B$11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eur" error="Valeur autorisée:_x000a_0,1,3,6,10,16">
          <x14:formula1>
            <xm:f>Feuil2!$B$4:$B$9</xm:f>
          </x14:formula1>
          <xm:sqref>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B1:T17"/>
  <sheetViews>
    <sheetView workbookViewId="0">
      <selection activeCell="H8" sqref="H8"/>
    </sheetView>
  </sheetViews>
  <sheetFormatPr baseColWidth="10" defaultRowHeight="15" x14ac:dyDescent="0.25"/>
  <cols>
    <col min="3" max="3" width="29.28515625" bestFit="1" customWidth="1"/>
    <col min="5" max="5" width="18" bestFit="1" customWidth="1"/>
    <col min="6" max="8" width="4.7109375" customWidth="1"/>
    <col min="9" max="9" width="3" customWidth="1"/>
    <col min="10" max="12" width="4.7109375" customWidth="1"/>
    <col min="15" max="15" width="22.28515625" customWidth="1"/>
    <col min="16" max="16" width="19.42578125" customWidth="1"/>
  </cols>
  <sheetData>
    <row r="1" spans="2:20" x14ac:dyDescent="0.25">
      <c r="B1" t="s">
        <v>30</v>
      </c>
      <c r="C1" t="s">
        <v>61</v>
      </c>
      <c r="D1" t="s">
        <v>62</v>
      </c>
      <c r="E1" t="s">
        <v>46</v>
      </c>
      <c r="F1">
        <v>169</v>
      </c>
      <c r="G1" s="8" t="s">
        <v>56</v>
      </c>
      <c r="H1" s="8"/>
      <c r="I1" s="8"/>
      <c r="J1" s="8"/>
      <c r="K1">
        <f>3600/F1</f>
        <v>21.301775147928993</v>
      </c>
      <c r="O1" t="s">
        <v>76</v>
      </c>
      <c r="R1" t="s">
        <v>43</v>
      </c>
      <c r="S1" t="s">
        <v>43</v>
      </c>
      <c r="T1" t="s">
        <v>54</v>
      </c>
    </row>
    <row r="2" spans="2:20" x14ac:dyDescent="0.25">
      <c r="C2" t="s">
        <v>60</v>
      </c>
      <c r="D2">
        <v>5</v>
      </c>
      <c r="G2" s="5"/>
      <c r="H2" s="5"/>
      <c r="I2" s="5"/>
      <c r="J2" s="5"/>
      <c r="O2">
        <f>F1-S2</f>
        <v>37.088000000000022</v>
      </c>
      <c r="R2" s="4">
        <f>SUM(R8:R21)</f>
        <v>3664.2222222222222</v>
      </c>
      <c r="S2">
        <f>SUM(S8:S21)</f>
        <v>131.91199999999998</v>
      </c>
      <c r="T2" s="3">
        <f>3600/S2</f>
        <v>27.290921220207416</v>
      </c>
    </row>
    <row r="3" spans="2:20" x14ac:dyDescent="0.25">
      <c r="B3" t="s">
        <v>32</v>
      </c>
      <c r="C3" t="s">
        <v>33</v>
      </c>
      <c r="D3">
        <v>2</v>
      </c>
      <c r="E3">
        <v>0</v>
      </c>
      <c r="F3" t="s">
        <v>35</v>
      </c>
      <c r="O3" s="7">
        <f>1-(S2/F1)</f>
        <v>0.21945562130177532</v>
      </c>
    </row>
    <row r="4" spans="2:20" x14ac:dyDescent="0.25">
      <c r="C4" t="s">
        <v>64</v>
      </c>
      <c r="D4">
        <v>1</v>
      </c>
      <c r="E4" t="s">
        <v>65</v>
      </c>
    </row>
    <row r="5" spans="2:20" x14ac:dyDescent="0.25">
      <c r="C5" t="s">
        <v>66</v>
      </c>
      <c r="D5">
        <v>1</v>
      </c>
    </row>
    <row r="6" spans="2:20" x14ac:dyDescent="0.25">
      <c r="F6" t="s">
        <v>37</v>
      </c>
      <c r="J6" t="s">
        <v>38</v>
      </c>
      <c r="N6" t="s">
        <v>25</v>
      </c>
      <c r="O6" t="s">
        <v>39</v>
      </c>
      <c r="P6" t="s">
        <v>45</v>
      </c>
    </row>
    <row r="7" spans="2:20" x14ac:dyDescent="0.25">
      <c r="C7" t="s">
        <v>6</v>
      </c>
      <c r="F7" t="s">
        <v>0</v>
      </c>
      <c r="G7" t="s">
        <v>1</v>
      </c>
      <c r="H7" t="s">
        <v>2</v>
      </c>
      <c r="J7" t="s">
        <v>0</v>
      </c>
      <c r="K7" t="s">
        <v>1</v>
      </c>
      <c r="L7" t="s">
        <v>3</v>
      </c>
      <c r="N7" t="s">
        <v>24</v>
      </c>
      <c r="O7" t="s">
        <v>0</v>
      </c>
      <c r="Q7" t="s">
        <v>40</v>
      </c>
      <c r="R7" t="s">
        <v>4</v>
      </c>
      <c r="S7" t="s">
        <v>5</v>
      </c>
    </row>
    <row r="8" spans="2:20" ht="45" x14ac:dyDescent="0.25">
      <c r="C8" s="2" t="s">
        <v>83</v>
      </c>
      <c r="F8">
        <v>1</v>
      </c>
      <c r="G8">
        <v>6</v>
      </c>
      <c r="H8">
        <v>60</v>
      </c>
      <c r="J8">
        <v>20</v>
      </c>
      <c r="K8">
        <v>1</v>
      </c>
      <c r="L8">
        <v>1</v>
      </c>
      <c r="R8">
        <f>IF(ISBLANK(P8),(F8+G8+H8+J8+K8+L8+N8+O8)*10,P8/0.036)*IF(ISBLANK(Q8),1,Q8)</f>
        <v>890</v>
      </c>
      <c r="S8">
        <f>R8*0.036</f>
        <v>32.04</v>
      </c>
    </row>
    <row r="9" spans="2:20" x14ac:dyDescent="0.25">
      <c r="C9" t="s">
        <v>41</v>
      </c>
      <c r="F9">
        <v>1</v>
      </c>
      <c r="H9">
        <v>6</v>
      </c>
      <c r="J9">
        <v>1</v>
      </c>
      <c r="L9">
        <v>6</v>
      </c>
      <c r="Q9">
        <f>$D$3</f>
        <v>2</v>
      </c>
      <c r="R9">
        <f t="shared" ref="R9:R17" si="0">IF(ISBLANK(P9),(F9+G9+H9+J9+K9+L9+N9+O9)*10,P9/0.036)*IF(ISBLANK(Q9),1,Q9)</f>
        <v>280</v>
      </c>
      <c r="S9">
        <f t="shared" ref="S9:S17" si="1">R9*0.036</f>
        <v>10.08</v>
      </c>
    </row>
    <row r="10" spans="2:20" x14ac:dyDescent="0.25">
      <c r="C10" t="s">
        <v>42</v>
      </c>
      <c r="F10">
        <v>3</v>
      </c>
      <c r="Q10">
        <f t="shared" ref="Q10:Q11" si="2">$D$3</f>
        <v>2</v>
      </c>
      <c r="R10">
        <f t="shared" si="0"/>
        <v>60</v>
      </c>
      <c r="S10">
        <f t="shared" si="1"/>
        <v>2.1599999999999997</v>
      </c>
    </row>
    <row r="11" spans="2:20" x14ac:dyDescent="0.25">
      <c r="C11" t="s">
        <v>44</v>
      </c>
      <c r="P11">
        <v>8.5</v>
      </c>
      <c r="Q11">
        <f t="shared" si="2"/>
        <v>2</v>
      </c>
      <c r="R11" s="4">
        <f t="shared" si="0"/>
        <v>472.22222222222229</v>
      </c>
      <c r="S11">
        <f t="shared" si="1"/>
        <v>17</v>
      </c>
    </row>
    <row r="12" spans="2:20" x14ac:dyDescent="0.25">
      <c r="C12" t="s">
        <v>53</v>
      </c>
      <c r="F12">
        <v>1</v>
      </c>
      <c r="G12">
        <v>3</v>
      </c>
      <c r="H12">
        <v>60</v>
      </c>
      <c r="J12">
        <v>1</v>
      </c>
      <c r="K12">
        <v>6</v>
      </c>
      <c r="L12">
        <v>1</v>
      </c>
      <c r="R12" s="4">
        <f t="shared" si="0"/>
        <v>720</v>
      </c>
      <c r="S12">
        <f t="shared" si="1"/>
        <v>25.919999999999998</v>
      </c>
    </row>
    <row r="13" spans="2:20" x14ac:dyDescent="0.25">
      <c r="C13" t="s">
        <v>63</v>
      </c>
      <c r="F13">
        <v>1</v>
      </c>
      <c r="G13">
        <v>3</v>
      </c>
      <c r="H13">
        <v>60</v>
      </c>
      <c r="J13">
        <v>20</v>
      </c>
      <c r="K13">
        <v>3</v>
      </c>
      <c r="L13">
        <v>3</v>
      </c>
      <c r="O13">
        <v>6</v>
      </c>
      <c r="R13">
        <f t="shared" si="0"/>
        <v>960</v>
      </c>
      <c r="S13">
        <f t="shared" si="1"/>
        <v>34.559999999999995</v>
      </c>
    </row>
    <row r="14" spans="2:20" x14ac:dyDescent="0.25">
      <c r="C14" t="s">
        <v>48</v>
      </c>
      <c r="R14">
        <f t="shared" si="0"/>
        <v>0</v>
      </c>
      <c r="S14">
        <f t="shared" si="1"/>
        <v>0</v>
      </c>
    </row>
    <row r="15" spans="2:20" x14ac:dyDescent="0.25">
      <c r="C15" t="s">
        <v>50</v>
      </c>
      <c r="F15">
        <v>1</v>
      </c>
      <c r="H15">
        <v>1</v>
      </c>
      <c r="J15">
        <v>1</v>
      </c>
      <c r="L15">
        <v>1</v>
      </c>
      <c r="N15">
        <v>16</v>
      </c>
      <c r="Q15">
        <f>$D$3/$D$2</f>
        <v>0.4</v>
      </c>
      <c r="R15">
        <f t="shared" si="0"/>
        <v>80</v>
      </c>
      <c r="S15">
        <f t="shared" si="1"/>
        <v>2.88</v>
      </c>
    </row>
    <row r="16" spans="2:20" x14ac:dyDescent="0.25">
      <c r="C16" t="s">
        <v>51</v>
      </c>
      <c r="F16">
        <v>1</v>
      </c>
      <c r="H16">
        <v>1</v>
      </c>
      <c r="J16">
        <v>1</v>
      </c>
      <c r="L16">
        <v>1</v>
      </c>
      <c r="N16">
        <v>16</v>
      </c>
      <c r="Q16">
        <f>($D$3+2)/$D$2</f>
        <v>0.8</v>
      </c>
      <c r="R16">
        <f t="shared" si="0"/>
        <v>160</v>
      </c>
      <c r="S16">
        <f t="shared" si="1"/>
        <v>5.76</v>
      </c>
    </row>
    <row r="17" spans="3:19" x14ac:dyDescent="0.25">
      <c r="C17" t="s">
        <v>52</v>
      </c>
      <c r="F17">
        <v>1</v>
      </c>
      <c r="J17">
        <v>3</v>
      </c>
      <c r="L17">
        <v>1</v>
      </c>
      <c r="N17">
        <v>10</v>
      </c>
      <c r="O17">
        <v>6</v>
      </c>
      <c r="Q17">
        <f>($D$5)/$D$2</f>
        <v>0.2</v>
      </c>
      <c r="R17">
        <f t="shared" si="0"/>
        <v>42</v>
      </c>
      <c r="S17">
        <f t="shared" si="1"/>
        <v>1.5119999999999998</v>
      </c>
    </row>
  </sheetData>
  <mergeCells count="1">
    <mergeCell ref="G1:J1"/>
  </mergeCells>
  <dataValidations disablePrompts="1" count="1">
    <dataValidation allowBlank="1" showInputMessage="1" showErrorMessage="1" errorTitle="Erreur" error="Valeur autorisée:_x000a_0,1,3,6,10,16" sqref="J8"/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Erreur" error="Valeur autorisée:_x000a_0,1,3,6,10,16">
          <x14:formula1>
            <xm:f>Feuil2!$B$4:$B$9</xm:f>
          </x14:formula1>
          <xm:sqref>F8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B1:T19"/>
  <sheetViews>
    <sheetView workbookViewId="0">
      <selection activeCell="F19" sqref="F19"/>
    </sheetView>
  </sheetViews>
  <sheetFormatPr baseColWidth="10" defaultRowHeight="15" x14ac:dyDescent="0.25"/>
  <cols>
    <col min="3" max="3" width="29.28515625" bestFit="1" customWidth="1"/>
    <col min="5" max="5" width="5" bestFit="1" customWidth="1"/>
    <col min="6" max="6" width="10.140625" bestFit="1" customWidth="1"/>
    <col min="7" max="8" width="4.7109375" customWidth="1"/>
    <col min="9" max="9" width="3" customWidth="1"/>
    <col min="10" max="12" width="4.7109375" customWidth="1"/>
    <col min="15" max="15" width="22.28515625" customWidth="1"/>
    <col min="16" max="16" width="19.42578125" customWidth="1"/>
  </cols>
  <sheetData>
    <row r="1" spans="2:20" x14ac:dyDescent="0.25">
      <c r="B1" t="s">
        <v>30</v>
      </c>
      <c r="C1" t="s">
        <v>69</v>
      </c>
      <c r="D1" t="s">
        <v>70</v>
      </c>
      <c r="E1">
        <v>19.5</v>
      </c>
      <c r="F1" t="s">
        <v>75</v>
      </c>
      <c r="G1">
        <v>62</v>
      </c>
      <c r="H1" s="8" t="s">
        <v>55</v>
      </c>
      <c r="I1" s="8"/>
      <c r="J1" s="8"/>
      <c r="K1" s="8"/>
      <c r="L1">
        <f>3600/G1</f>
        <v>58.064516129032256</v>
      </c>
      <c r="O1" t="s">
        <v>76</v>
      </c>
      <c r="R1" t="s">
        <v>43</v>
      </c>
      <c r="S1" t="s">
        <v>43</v>
      </c>
      <c r="T1" t="s">
        <v>54</v>
      </c>
    </row>
    <row r="2" spans="2:20" x14ac:dyDescent="0.25">
      <c r="C2" t="s">
        <v>60</v>
      </c>
      <c r="D2">
        <v>5</v>
      </c>
      <c r="G2" s="5"/>
      <c r="H2" s="5"/>
      <c r="I2" s="5"/>
      <c r="J2" s="5"/>
      <c r="O2">
        <f>G1-S2</f>
        <v>24.483999999999995</v>
      </c>
      <c r="R2" s="4">
        <f>SUM(R10:R23)</f>
        <v>1042.1111111111111</v>
      </c>
      <c r="S2">
        <f>SUM(S10:S23)</f>
        <v>37.516000000000005</v>
      </c>
      <c r="T2" s="3">
        <f>3600/S2</f>
        <v>95.959057468813299</v>
      </c>
    </row>
    <row r="3" spans="2:20" x14ac:dyDescent="0.25">
      <c r="B3" t="s">
        <v>32</v>
      </c>
      <c r="C3" t="s">
        <v>33</v>
      </c>
      <c r="O3" s="7">
        <f>1-(S2/G1)</f>
        <v>0.39490322580645154</v>
      </c>
    </row>
    <row r="4" spans="2:20" x14ac:dyDescent="0.25">
      <c r="C4" t="s">
        <v>71</v>
      </c>
      <c r="D4">
        <v>1</v>
      </c>
    </row>
    <row r="5" spans="2:20" x14ac:dyDescent="0.25">
      <c r="C5" t="s">
        <v>72</v>
      </c>
      <c r="D5">
        <v>0</v>
      </c>
    </row>
    <row r="6" spans="2:20" x14ac:dyDescent="0.25">
      <c r="C6" t="s">
        <v>73</v>
      </c>
      <c r="D6">
        <v>0</v>
      </c>
    </row>
    <row r="7" spans="2:20" x14ac:dyDescent="0.25">
      <c r="C7" t="s">
        <v>74</v>
      </c>
      <c r="D7">
        <v>1</v>
      </c>
    </row>
    <row r="8" spans="2:20" x14ac:dyDescent="0.25">
      <c r="F8" s="8" t="s">
        <v>37</v>
      </c>
      <c r="G8" s="8"/>
      <c r="H8" s="8"/>
      <c r="J8" t="s">
        <v>38</v>
      </c>
      <c r="N8" t="s">
        <v>25</v>
      </c>
      <c r="O8" t="s">
        <v>39</v>
      </c>
      <c r="P8" t="s">
        <v>45</v>
      </c>
    </row>
    <row r="9" spans="2:20" x14ac:dyDescent="0.25">
      <c r="C9" t="s">
        <v>6</v>
      </c>
      <c r="F9" s="6" t="s">
        <v>0</v>
      </c>
      <c r="G9" s="6" t="s">
        <v>1</v>
      </c>
      <c r="H9" s="6" t="s">
        <v>2</v>
      </c>
      <c r="I9" s="6"/>
      <c r="J9" s="6" t="s">
        <v>0</v>
      </c>
      <c r="K9" s="6" t="s">
        <v>1</v>
      </c>
      <c r="L9" s="6" t="s">
        <v>3</v>
      </c>
      <c r="N9" t="s">
        <v>24</v>
      </c>
      <c r="O9" t="s">
        <v>0</v>
      </c>
      <c r="Q9" t="s">
        <v>40</v>
      </c>
      <c r="R9" t="s">
        <v>4</v>
      </c>
      <c r="S9" t="s">
        <v>5</v>
      </c>
    </row>
    <row r="10" spans="2:20" x14ac:dyDescent="0.25">
      <c r="C10" t="s">
        <v>29</v>
      </c>
      <c r="F10">
        <v>1</v>
      </c>
      <c r="G10">
        <v>3</v>
      </c>
      <c r="H10">
        <v>3</v>
      </c>
      <c r="J10">
        <v>6</v>
      </c>
      <c r="K10">
        <v>1</v>
      </c>
      <c r="L10">
        <v>1</v>
      </c>
      <c r="R10">
        <f>IF(ISBLANK(P10),(F10+G10+H10+J10+K10+L10+N10+O10)*10,P10/0.036)*IF(ISBLANK(Q10),1,Q10)</f>
        <v>150</v>
      </c>
      <c r="S10">
        <f>R10*0.036</f>
        <v>5.3999999999999995</v>
      </c>
    </row>
    <row r="11" spans="2:20" x14ac:dyDescent="0.25">
      <c r="C11" t="s">
        <v>41</v>
      </c>
      <c r="F11">
        <v>1</v>
      </c>
      <c r="H11">
        <v>1</v>
      </c>
      <c r="J11">
        <v>1</v>
      </c>
      <c r="L11">
        <v>6</v>
      </c>
      <c r="Q11">
        <f>$D$4</f>
        <v>1</v>
      </c>
      <c r="R11">
        <f t="shared" ref="R11:R19" si="0">IF(ISBLANK(P11),(F11+G11+H11+J11+K11+L11+N11+O11)*10,P11/0.036)*IF(ISBLANK(Q11),1,Q11)</f>
        <v>90</v>
      </c>
      <c r="S11">
        <f t="shared" ref="S11:S19" si="1">R11*0.036</f>
        <v>3.2399999999999998</v>
      </c>
    </row>
    <row r="12" spans="2:20" x14ac:dyDescent="0.25">
      <c r="C12" t="s">
        <v>42</v>
      </c>
      <c r="F12">
        <v>3</v>
      </c>
      <c r="Q12">
        <f>$D$4</f>
        <v>1</v>
      </c>
      <c r="R12">
        <f t="shared" si="0"/>
        <v>30</v>
      </c>
      <c r="S12">
        <f t="shared" si="1"/>
        <v>1.0799999999999998</v>
      </c>
    </row>
    <row r="13" spans="2:20" x14ac:dyDescent="0.25">
      <c r="C13" t="s">
        <v>44</v>
      </c>
      <c r="P13">
        <v>8.5</v>
      </c>
      <c r="Q13">
        <f>$D$4</f>
        <v>1</v>
      </c>
      <c r="R13" s="4">
        <f t="shared" si="0"/>
        <v>236.11111111111114</v>
      </c>
      <c r="S13">
        <f t="shared" si="1"/>
        <v>8.5</v>
      </c>
    </row>
    <row r="14" spans="2:20" x14ac:dyDescent="0.25">
      <c r="C14" t="s">
        <v>53</v>
      </c>
      <c r="R14" s="4">
        <f t="shared" si="0"/>
        <v>0</v>
      </c>
      <c r="S14">
        <f t="shared" si="1"/>
        <v>0</v>
      </c>
    </row>
    <row r="15" spans="2:20" x14ac:dyDescent="0.25">
      <c r="C15" t="s">
        <v>63</v>
      </c>
      <c r="F15">
        <v>1</v>
      </c>
      <c r="G15">
        <v>1</v>
      </c>
      <c r="H15">
        <v>3</v>
      </c>
      <c r="J15">
        <v>6</v>
      </c>
      <c r="K15">
        <v>3</v>
      </c>
      <c r="L15">
        <v>3</v>
      </c>
      <c r="O15">
        <v>6</v>
      </c>
      <c r="R15">
        <f t="shared" si="0"/>
        <v>230</v>
      </c>
      <c r="S15">
        <f t="shared" si="1"/>
        <v>8.2799999999999994</v>
      </c>
    </row>
    <row r="16" spans="2:20" x14ac:dyDescent="0.25">
      <c r="C16" t="s">
        <v>48</v>
      </c>
      <c r="F16">
        <v>6</v>
      </c>
      <c r="H16">
        <v>1</v>
      </c>
      <c r="J16">
        <v>3</v>
      </c>
      <c r="L16">
        <v>1</v>
      </c>
      <c r="R16">
        <f t="shared" si="0"/>
        <v>110</v>
      </c>
      <c r="S16">
        <f t="shared" si="1"/>
        <v>3.9599999999999995</v>
      </c>
    </row>
    <row r="17" spans="3:19" x14ac:dyDescent="0.25">
      <c r="C17" t="s">
        <v>50</v>
      </c>
      <c r="F17">
        <v>1</v>
      </c>
      <c r="H17">
        <v>1</v>
      </c>
      <c r="J17">
        <v>1</v>
      </c>
      <c r="L17">
        <v>1</v>
      </c>
      <c r="N17">
        <v>16</v>
      </c>
      <c r="Q17">
        <f>$D$4/$D$2</f>
        <v>0.2</v>
      </c>
      <c r="R17">
        <f t="shared" si="0"/>
        <v>40</v>
      </c>
      <c r="S17">
        <f t="shared" si="1"/>
        <v>1.44</v>
      </c>
    </row>
    <row r="18" spans="3:19" x14ac:dyDescent="0.25">
      <c r="C18" t="s">
        <v>51</v>
      </c>
      <c r="F18">
        <v>1</v>
      </c>
      <c r="H18">
        <v>1</v>
      </c>
      <c r="J18">
        <v>1</v>
      </c>
      <c r="L18">
        <v>1</v>
      </c>
      <c r="N18">
        <v>16</v>
      </c>
      <c r="O18">
        <v>6</v>
      </c>
      <c r="Q18">
        <f>($D$4+2)/$D$2</f>
        <v>0.6</v>
      </c>
      <c r="R18">
        <f t="shared" si="0"/>
        <v>156</v>
      </c>
      <c r="S18">
        <f t="shared" si="1"/>
        <v>5.6159999999999997</v>
      </c>
    </row>
    <row r="19" spans="3:19" x14ac:dyDescent="0.25">
      <c r="C19" t="s">
        <v>52</v>
      </c>
      <c r="Q19">
        <f>($D$7)/$D$2</f>
        <v>0.2</v>
      </c>
      <c r="R19">
        <f t="shared" si="0"/>
        <v>0</v>
      </c>
      <c r="S19">
        <f t="shared" si="1"/>
        <v>0</v>
      </c>
    </row>
  </sheetData>
  <mergeCells count="2">
    <mergeCell ref="H1:K1"/>
    <mergeCell ref="F8:H8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eur" error="Valeur autorisée:_x000a_0,1,3,6,10,16">
          <x14:formula1>
            <xm:f>Feuil2!$B$4:$B$10</xm:f>
          </x14:formula1>
          <xm:sqref>J10</xm:sqref>
        </x14:dataValidation>
        <x14:dataValidation type="list" allowBlank="1" showInputMessage="1" showErrorMessage="1" errorTitle="Erreur" error="Valeur autorisée:_x000a_0,1,3,6,10,16">
          <x14:formula1>
            <xm:f>Feuil2!$B$4:$B$9</xm:f>
          </x14:formula1>
          <xm:sqref>F10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5"/>
  <dimension ref="B1:T19"/>
  <sheetViews>
    <sheetView workbookViewId="0">
      <selection activeCell="Q18" sqref="Q18"/>
    </sheetView>
  </sheetViews>
  <sheetFormatPr baseColWidth="10" defaultRowHeight="15" x14ac:dyDescent="0.25"/>
  <cols>
    <col min="3" max="3" width="29.28515625" bestFit="1" customWidth="1"/>
    <col min="5" max="5" width="5" bestFit="1" customWidth="1"/>
    <col min="6" max="6" width="10.140625" bestFit="1" customWidth="1"/>
    <col min="7" max="8" width="4.7109375" customWidth="1"/>
    <col min="9" max="9" width="3" customWidth="1"/>
    <col min="10" max="12" width="4.7109375" customWidth="1"/>
    <col min="15" max="15" width="22.28515625" customWidth="1"/>
    <col min="16" max="16" width="19.42578125" customWidth="1"/>
  </cols>
  <sheetData>
    <row r="1" spans="2:20" x14ac:dyDescent="0.25">
      <c r="B1" t="s">
        <v>30</v>
      </c>
      <c r="C1" t="s">
        <v>82</v>
      </c>
      <c r="D1" t="s">
        <v>70</v>
      </c>
      <c r="E1">
        <v>12</v>
      </c>
      <c r="F1" t="s">
        <v>75</v>
      </c>
      <c r="G1">
        <f>1.15*60</f>
        <v>69</v>
      </c>
      <c r="H1" s="8" t="s">
        <v>55</v>
      </c>
      <c r="I1" s="8"/>
      <c r="J1" s="8"/>
      <c r="K1" s="8"/>
      <c r="L1">
        <f>3600/G1</f>
        <v>52.173913043478258</v>
      </c>
      <c r="O1" t="s">
        <v>76</v>
      </c>
      <c r="R1" t="s">
        <v>43</v>
      </c>
      <c r="S1" t="s">
        <v>43</v>
      </c>
      <c r="T1" t="s">
        <v>54</v>
      </c>
    </row>
    <row r="2" spans="2:20" x14ac:dyDescent="0.25">
      <c r="C2" t="s">
        <v>60</v>
      </c>
      <c r="D2">
        <v>5</v>
      </c>
      <c r="G2" s="5"/>
      <c r="H2" s="5"/>
      <c r="I2" s="5"/>
      <c r="J2" s="5"/>
      <c r="O2">
        <f>G1-S2</f>
        <v>15.136000000000003</v>
      </c>
      <c r="R2" s="4">
        <f t="array" ref="R2">SUM(R10:R23)</f>
        <v>1496.2222222222222</v>
      </c>
      <c r="S2">
        <f>SUM(S10:S23)</f>
        <v>53.863999999999997</v>
      </c>
      <c r="T2" s="3">
        <f>3600/S2</f>
        <v>66.834991831278785</v>
      </c>
    </row>
    <row r="3" spans="2:20" x14ac:dyDescent="0.25">
      <c r="B3" t="s">
        <v>32</v>
      </c>
      <c r="C3" t="s">
        <v>33</v>
      </c>
      <c r="O3" s="7">
        <f>1-(S2/G1)</f>
        <v>0.21936231884057977</v>
      </c>
    </row>
    <row r="4" spans="2:20" x14ac:dyDescent="0.25">
      <c r="C4" t="s">
        <v>71</v>
      </c>
      <c r="D4">
        <v>2</v>
      </c>
    </row>
    <row r="5" spans="2:20" x14ac:dyDescent="0.25">
      <c r="C5" t="s">
        <v>72</v>
      </c>
      <c r="D5">
        <v>0</v>
      </c>
    </row>
    <row r="6" spans="2:20" x14ac:dyDescent="0.25">
      <c r="C6" t="s">
        <v>73</v>
      </c>
      <c r="D6">
        <v>0</v>
      </c>
    </row>
    <row r="7" spans="2:20" x14ac:dyDescent="0.25">
      <c r="C7" t="s">
        <v>74</v>
      </c>
      <c r="D7">
        <v>3</v>
      </c>
    </row>
    <row r="8" spans="2:20" x14ac:dyDescent="0.25">
      <c r="F8" s="8" t="s">
        <v>37</v>
      </c>
      <c r="G8" s="8"/>
      <c r="H8" s="8"/>
      <c r="J8" t="s">
        <v>38</v>
      </c>
      <c r="N8" t="s">
        <v>25</v>
      </c>
      <c r="O8" t="s">
        <v>39</v>
      </c>
      <c r="P8" t="s">
        <v>45</v>
      </c>
    </row>
    <row r="9" spans="2:20" x14ac:dyDescent="0.25">
      <c r="C9" t="s">
        <v>6</v>
      </c>
      <c r="F9" s="6" t="s">
        <v>84</v>
      </c>
      <c r="G9" s="6" t="s">
        <v>1</v>
      </c>
      <c r="H9" s="6" t="s">
        <v>2</v>
      </c>
      <c r="I9" s="6"/>
      <c r="J9" s="6" t="s">
        <v>84</v>
      </c>
      <c r="K9" s="6" t="s">
        <v>1</v>
      </c>
      <c r="L9" s="6" t="s">
        <v>3</v>
      </c>
      <c r="N9" t="s">
        <v>24</v>
      </c>
      <c r="O9" t="s">
        <v>0</v>
      </c>
      <c r="Q9" t="s">
        <v>40</v>
      </c>
      <c r="R9" t="s">
        <v>4</v>
      </c>
      <c r="S9" t="s">
        <v>5</v>
      </c>
    </row>
    <row r="10" spans="2:20" x14ac:dyDescent="0.25">
      <c r="C10" t="s">
        <v>29</v>
      </c>
      <c r="F10">
        <v>1</v>
      </c>
      <c r="G10">
        <v>3</v>
      </c>
      <c r="H10">
        <v>3</v>
      </c>
      <c r="J10">
        <v>6</v>
      </c>
      <c r="K10">
        <v>1</v>
      </c>
      <c r="L10">
        <v>1</v>
      </c>
      <c r="R10">
        <f>IF(ISBLANK(P10),(F10+G10+H10+J10+K10+L10+N10+O10)*10,P10/0.036)*IF(ISBLANK(Q10),1,Q10)</f>
        <v>150</v>
      </c>
      <c r="S10">
        <f>R10*0.036</f>
        <v>5.3999999999999995</v>
      </c>
    </row>
    <row r="11" spans="2:20" x14ac:dyDescent="0.25">
      <c r="C11" t="s">
        <v>41</v>
      </c>
      <c r="F11">
        <v>1</v>
      </c>
      <c r="H11">
        <v>1</v>
      </c>
      <c r="J11">
        <v>1</v>
      </c>
      <c r="L11">
        <v>6</v>
      </c>
      <c r="Q11">
        <f>$D$4</f>
        <v>2</v>
      </c>
      <c r="R11">
        <f t="shared" ref="R11:R19" si="0">IF(ISBLANK(P11),(F11+G11+H11+J11+K11+L11+N11+O11)*10,P11/0.036)*IF(ISBLANK(Q11),1,Q11)</f>
        <v>180</v>
      </c>
      <c r="S11">
        <f t="shared" ref="S11:S19" si="1">R11*0.036</f>
        <v>6.4799999999999995</v>
      </c>
    </row>
    <row r="12" spans="2:20" x14ac:dyDescent="0.25">
      <c r="C12" t="s">
        <v>42</v>
      </c>
      <c r="F12">
        <v>3</v>
      </c>
      <c r="Q12">
        <f>$D$4</f>
        <v>2</v>
      </c>
      <c r="R12">
        <f t="shared" si="0"/>
        <v>60</v>
      </c>
      <c r="S12">
        <f t="shared" si="1"/>
        <v>2.1599999999999997</v>
      </c>
    </row>
    <row r="13" spans="2:20" x14ac:dyDescent="0.25">
      <c r="C13" t="s">
        <v>44</v>
      </c>
      <c r="P13">
        <v>8.5</v>
      </c>
      <c r="Q13">
        <f>$D$4</f>
        <v>2</v>
      </c>
      <c r="R13" s="4">
        <f t="shared" si="0"/>
        <v>472.22222222222229</v>
      </c>
      <c r="S13">
        <f t="shared" si="1"/>
        <v>17</v>
      </c>
    </row>
    <row r="14" spans="2:20" x14ac:dyDescent="0.25">
      <c r="C14" t="s">
        <v>53</v>
      </c>
      <c r="R14" s="4">
        <f t="shared" si="0"/>
        <v>0</v>
      </c>
      <c r="S14">
        <f t="shared" si="1"/>
        <v>0</v>
      </c>
    </row>
    <row r="15" spans="2:20" x14ac:dyDescent="0.25">
      <c r="C15" t="s">
        <v>63</v>
      </c>
      <c r="F15">
        <v>1</v>
      </c>
      <c r="H15">
        <v>3</v>
      </c>
      <c r="J15">
        <v>6</v>
      </c>
      <c r="K15">
        <v>3</v>
      </c>
      <c r="L15">
        <v>1</v>
      </c>
      <c r="O15">
        <v>6</v>
      </c>
      <c r="R15">
        <f t="shared" si="0"/>
        <v>200</v>
      </c>
      <c r="S15">
        <f t="shared" si="1"/>
        <v>7.1999999999999993</v>
      </c>
    </row>
    <row r="16" spans="2:20" x14ac:dyDescent="0.25">
      <c r="C16" t="s">
        <v>48</v>
      </c>
      <c r="F16">
        <v>1</v>
      </c>
      <c r="H16">
        <v>3</v>
      </c>
      <c r="J16">
        <v>6</v>
      </c>
      <c r="L16">
        <v>1</v>
      </c>
      <c r="R16">
        <f t="shared" si="0"/>
        <v>110</v>
      </c>
      <c r="S16">
        <f t="shared" si="1"/>
        <v>3.9599999999999995</v>
      </c>
    </row>
    <row r="17" spans="3:19" x14ac:dyDescent="0.25">
      <c r="C17" t="s">
        <v>50</v>
      </c>
      <c r="F17">
        <v>1</v>
      </c>
      <c r="H17">
        <v>1</v>
      </c>
      <c r="J17">
        <v>1</v>
      </c>
      <c r="L17">
        <v>1</v>
      </c>
      <c r="N17">
        <v>16</v>
      </c>
      <c r="Q17">
        <f>$D$4/$D$2</f>
        <v>0.4</v>
      </c>
      <c r="R17">
        <f t="shared" si="0"/>
        <v>80</v>
      </c>
      <c r="S17">
        <f t="shared" si="1"/>
        <v>2.88</v>
      </c>
    </row>
    <row r="18" spans="3:19" x14ac:dyDescent="0.25">
      <c r="C18" t="s">
        <v>51</v>
      </c>
      <c r="F18">
        <v>1</v>
      </c>
      <c r="H18">
        <v>1</v>
      </c>
      <c r="J18">
        <v>1</v>
      </c>
      <c r="L18">
        <v>1</v>
      </c>
      <c r="N18">
        <v>16</v>
      </c>
      <c r="Q18">
        <f>($D$4+2)/$D$2</f>
        <v>0.8</v>
      </c>
      <c r="R18">
        <f t="shared" si="0"/>
        <v>160</v>
      </c>
      <c r="S18">
        <f t="shared" si="1"/>
        <v>5.76</v>
      </c>
    </row>
    <row r="19" spans="3:19" x14ac:dyDescent="0.25">
      <c r="C19" t="s">
        <v>52</v>
      </c>
      <c r="F19">
        <v>1</v>
      </c>
      <c r="H19">
        <v>1</v>
      </c>
      <c r="J19">
        <v>1</v>
      </c>
      <c r="L19">
        <v>1</v>
      </c>
      <c r="N19">
        <v>10</v>
      </c>
      <c r="Q19">
        <f>($D$7)/$D$2</f>
        <v>0.6</v>
      </c>
      <c r="R19">
        <f t="shared" si="0"/>
        <v>84</v>
      </c>
      <c r="S19">
        <f t="shared" si="1"/>
        <v>3.0239999999999996</v>
      </c>
    </row>
  </sheetData>
  <mergeCells count="2">
    <mergeCell ref="H1:K1"/>
    <mergeCell ref="F8:H8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errorTitle="Erreur" error="Valeur autorisée:_x000a_0,1,3,6,10,16">
          <x14:formula1>
            <xm:f>Feuil2!$B$4:$B$9</xm:f>
          </x14:formula1>
          <xm:sqref>F10</xm:sqref>
        </x14:dataValidation>
        <x14:dataValidation type="list" allowBlank="1" showInputMessage="1" showErrorMessage="1" errorTitle="Erreur" error="Valeur autorisée:_x000a_0,1,3,6,10,16">
          <x14:formula1>
            <xm:f>Feuil2!$B$4:$B$10</xm:f>
          </x14:formula1>
          <xm:sqref>J10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2:G12"/>
  <sheetViews>
    <sheetView topLeftCell="B1" workbookViewId="0">
      <selection activeCell="E11" sqref="E11"/>
    </sheetView>
  </sheetViews>
  <sheetFormatPr baseColWidth="10" defaultRowHeight="15" x14ac:dyDescent="0.25"/>
  <cols>
    <col min="3" max="3" width="16.140625" bestFit="1" customWidth="1"/>
    <col min="4" max="4" width="38.140625" bestFit="1" customWidth="1"/>
    <col min="5" max="5" width="66.28515625" bestFit="1" customWidth="1"/>
    <col min="6" max="6" width="60.42578125" bestFit="1" customWidth="1"/>
    <col min="7" max="7" width="17.42578125" bestFit="1" customWidth="1"/>
  </cols>
  <sheetData>
    <row r="2" spans="1:7" x14ac:dyDescent="0.25">
      <c r="A2" t="s">
        <v>27</v>
      </c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24</v>
      </c>
    </row>
    <row r="3" spans="1:7" x14ac:dyDescent="0.25">
      <c r="C3" t="s">
        <v>7</v>
      </c>
      <c r="D3" t="s">
        <v>14</v>
      </c>
      <c r="E3" t="s">
        <v>19</v>
      </c>
      <c r="F3" t="s">
        <v>20</v>
      </c>
      <c r="G3" t="s">
        <v>25</v>
      </c>
    </row>
    <row r="4" spans="1:7" ht="15.75" x14ac:dyDescent="0.3">
      <c r="A4">
        <f>B4*10*0.036</f>
        <v>0</v>
      </c>
      <c r="B4">
        <v>0</v>
      </c>
      <c r="C4" t="s">
        <v>8</v>
      </c>
      <c r="F4" s="1" t="s">
        <v>21</v>
      </c>
    </row>
    <row r="5" spans="1:7" ht="15.75" x14ac:dyDescent="0.3">
      <c r="A5">
        <f t="shared" ref="A5:A12" si="0">B5*10*0.036</f>
        <v>0.36</v>
      </c>
      <c r="B5">
        <v>1</v>
      </c>
      <c r="C5" t="s">
        <v>9</v>
      </c>
      <c r="D5" t="s">
        <v>59</v>
      </c>
      <c r="E5" s="1" t="s">
        <v>36</v>
      </c>
      <c r="F5" s="1" t="s">
        <v>22</v>
      </c>
    </row>
    <row r="6" spans="1:7" ht="15.75" x14ac:dyDescent="0.3">
      <c r="A6">
        <f t="shared" si="0"/>
        <v>1.0799999999999998</v>
      </c>
      <c r="B6">
        <v>3</v>
      </c>
      <c r="C6" t="s">
        <v>10</v>
      </c>
      <c r="D6" s="2" t="s">
        <v>18</v>
      </c>
      <c r="E6" s="1" t="s">
        <v>77</v>
      </c>
      <c r="F6" s="1" t="s">
        <v>23</v>
      </c>
    </row>
    <row r="7" spans="1:7" ht="15.75" x14ac:dyDescent="0.3">
      <c r="A7">
        <f t="shared" si="0"/>
        <v>2.1599999999999997</v>
      </c>
      <c r="B7">
        <v>6</v>
      </c>
      <c r="C7" t="s">
        <v>11</v>
      </c>
      <c r="D7" s="1" t="s">
        <v>15</v>
      </c>
      <c r="E7" s="1" t="s">
        <v>78</v>
      </c>
      <c r="F7" s="1" t="s">
        <v>68</v>
      </c>
    </row>
    <row r="8" spans="1:7" ht="15.75" x14ac:dyDescent="0.3">
      <c r="A8">
        <f t="shared" si="0"/>
        <v>3.5999999999999996</v>
      </c>
      <c r="B8">
        <v>10</v>
      </c>
      <c r="C8" t="s">
        <v>12</v>
      </c>
      <c r="D8" s="1" t="s">
        <v>16</v>
      </c>
      <c r="E8" t="s">
        <v>79</v>
      </c>
      <c r="G8" s="1" t="s">
        <v>26</v>
      </c>
    </row>
    <row r="9" spans="1:7" ht="15.75" x14ac:dyDescent="0.3">
      <c r="A9">
        <f t="shared" si="0"/>
        <v>5.76</v>
      </c>
      <c r="B9">
        <v>16</v>
      </c>
      <c r="C9" t="s">
        <v>13</v>
      </c>
      <c r="D9" s="1" t="s">
        <v>17</v>
      </c>
      <c r="G9" t="s">
        <v>49</v>
      </c>
    </row>
    <row r="10" spans="1:7" x14ac:dyDescent="0.25">
      <c r="A10">
        <f t="shared" si="0"/>
        <v>7.1999999999999993</v>
      </c>
      <c r="B10">
        <v>20</v>
      </c>
      <c r="C10" t="s">
        <v>67</v>
      </c>
      <c r="G10" t="s">
        <v>28</v>
      </c>
    </row>
    <row r="11" spans="1:7" ht="15.75" x14ac:dyDescent="0.3">
      <c r="A11">
        <f t="shared" si="0"/>
        <v>14.399999999999999</v>
      </c>
      <c r="B11">
        <v>40</v>
      </c>
      <c r="E11" s="1" t="s">
        <v>81</v>
      </c>
    </row>
    <row r="12" spans="1:7" ht="15.75" x14ac:dyDescent="0.3">
      <c r="A12">
        <f t="shared" si="0"/>
        <v>21.599999999999998</v>
      </c>
      <c r="B12">
        <v>60</v>
      </c>
      <c r="E12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274651C</vt:lpstr>
      <vt:lpstr>224024B</vt:lpstr>
      <vt:lpstr>258994D</vt:lpstr>
      <vt:lpstr>259046D</vt:lpstr>
      <vt:lpstr>259052F</vt:lpstr>
      <vt:lpstr>Feuil2</vt:lpstr>
      <vt:lpstr>Feuil3</vt:lpstr>
      <vt:lpstr>Feuil8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Ambert</dc:creator>
  <cp:lastModifiedBy>Jean-Christophe Ambert</cp:lastModifiedBy>
  <dcterms:created xsi:type="dcterms:W3CDTF">2014-10-06T06:55:07Z</dcterms:created>
  <dcterms:modified xsi:type="dcterms:W3CDTF">2014-10-08T15:42:11Z</dcterms:modified>
</cp:coreProperties>
</file>