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0" yWindow="75" windowWidth="17985" windowHeight="8580" tabRatio="423" activeTab="3"/>
  </bookViews>
  <sheets>
    <sheet name="TRS PDC" sheetId="10" r:id="rId1"/>
    <sheet name="Feuille suivi découpe" sheetId="4" r:id="rId2"/>
    <sheet name="Données" sheetId="3" r:id="rId3"/>
    <sheet name="Relevés" sheetId="9" r:id="rId4"/>
    <sheet name="TRS PDC_old" sheetId="1" state="hidden" r:id="rId5"/>
    <sheet name="Relevé_old" sheetId="2" state="hidden" r:id="rId6"/>
    <sheet name="Feuil2" sheetId="5" state="hidden" r:id="rId7"/>
    <sheet name="Feuil3" sheetId="6" state="hidden" r:id="rId8"/>
    <sheet name="Feuil4" sheetId="7" state="hidden" r:id="rId9"/>
    <sheet name="Feuil5" sheetId="8" state="hidden" r:id="rId10"/>
  </sheets>
  <definedNames>
    <definedName name="groupe_machine">Tableau_GroupeMachine[GroupeMachine]</definedName>
    <definedName name="Machine">Tableau_Machine[Nom]</definedName>
    <definedName name="MachineExt">Données!$A$2:$E$8</definedName>
    <definedName name="Metalhom.accdb" localSheetId="2" hidden="1">Données!$I$2:$I$4</definedName>
    <definedName name="Metalhom.accdb" localSheetId="3" hidden="1">Relevés!$B$2:$G$21</definedName>
    <definedName name="Metalhom.accdb_1" localSheetId="2" hidden="1">Données!$G$2:$G$6</definedName>
    <definedName name="Metalhom.accdb_1" localSheetId="3" hidden="1">Relevés!$I$2:$P$164</definedName>
    <definedName name="Metalhom.accdb_2" localSheetId="3" hidden="1">Relevés!$R$2:$Z$151</definedName>
    <definedName name="Metalhom.accdb_3" localSheetId="3" hidden="1">Relevés!#REF!</definedName>
    <definedName name="Operateur">Données!#REF!</definedName>
    <definedName name="Ouverture">Relevés!$B$2:$F$21</definedName>
    <definedName name="Periode">'Feuille suivi découpe'!$AA$4:$AA$6</definedName>
    <definedName name="PeriodeExt">'Feuille suivi découpe'!$AA$3:$AB$6</definedName>
    <definedName name="Releve">Relevé_old!$3:$2049</definedName>
    <definedName name="releve_arret">Tableau_ArretMachine[Temps]</definedName>
    <definedName name="releve_arret_date">Tableau_ArretMachine[date]</definedName>
    <definedName name="releve_arret_groupe">Tableau_ArretMachine[Groupe]</definedName>
    <definedName name="releve_arret_groupemachine">Tableau_ArretMachine[GroupeMachine]</definedName>
    <definedName name="releve_arret_machine">Tableau_ArretMachine[Machine]</definedName>
    <definedName name="releve_date">Relevé_old!$D$3:$D$2049</definedName>
    <definedName name="releve_machine">Relevé_old!$A$3:$A$2049</definedName>
    <definedName name="releve_maintenance">Relevé_old!$V$3:$V$2049</definedName>
    <definedName name="releve_mer">Relevé_old!$R$3:$R$2049</definedName>
    <definedName name="releve_operateur">Relevé_old!$C$3:$C$2049</definedName>
    <definedName name="releve_ouverture">Relevé_old!$Q$3:$Q$2049</definedName>
    <definedName name="releve_ouverture_date">Tableau_OuvertureMachine[date]</definedName>
    <definedName name="releve_ouverture_groupemachine">Tableau_OuvertureMachine[GroupeMachine]</definedName>
    <definedName name="releve_ouverture_machine">Tableau_OuvertureMachine[NomMachine]</definedName>
    <definedName name="releve_ouverture_temps">Tableau_OuvertureMachine[Temps]</definedName>
    <definedName name="releve_panne">Relevé_old!$U$3:$U$2049</definedName>
    <definedName name="releve_qtetole">Relevé_old!$K$3:$K$2049</definedName>
    <definedName name="releve_reprise">Relevé_old!$T$3:$T$2049</definedName>
    <definedName name="_xlnm.Print_Area" localSheetId="6">Feuil2!$A$1:$O$10</definedName>
    <definedName name="_xlnm.Print_Area" localSheetId="7">Feuil3!$AY$1:$EQ$19</definedName>
    <definedName name="_xlnm.Print_Area" localSheetId="8">Feuil4!$A$1:$AX$33</definedName>
    <definedName name="_xlnm.Print_Area" localSheetId="1">'Feuille suivi découpe'!$A$1:$N$99</definedName>
    <definedName name="_xlnm.Print_Area" localSheetId="0">'TRS PDC'!$B$2:$K$22</definedName>
    <definedName name="_xlnm.Print_Area" localSheetId="4">'TRS PDC_old'!$B$2:$K$22</definedName>
  </definedNames>
  <calcPr calcId="145621"/>
</workbook>
</file>

<file path=xl/calcChain.xml><?xml version="1.0" encoding="utf-8"?>
<calcChain xmlns="http://schemas.openxmlformats.org/spreadsheetml/2006/main">
  <c r="A2" i="9" l="1"/>
  <c r="C29" i="10" l="1"/>
  <c r="C34" i="10" s="1"/>
  <c r="C28" i="10"/>
  <c r="C11" i="10"/>
  <c r="C9" i="10"/>
  <c r="C10" i="10"/>
  <c r="C31" i="10" l="1"/>
  <c r="C32" i="10"/>
  <c r="C33" i="10"/>
  <c r="C8" i="10"/>
  <c r="A99" i="4"/>
  <c r="A87" i="4"/>
  <c r="A75" i="4"/>
  <c r="A63" i="4"/>
  <c r="A51" i="4"/>
  <c r="A39" i="4"/>
  <c r="A27" i="4"/>
  <c r="A15" i="4"/>
  <c r="A3" i="4"/>
  <c r="B4" i="2"/>
  <c r="B5" i="2"/>
  <c r="B6" i="2"/>
  <c r="B3" i="2"/>
  <c r="C33" i="1"/>
  <c r="C32" i="1"/>
  <c r="C9" i="1"/>
  <c r="V4" i="2"/>
  <c r="V5" i="2"/>
  <c r="V6" i="2"/>
  <c r="V3" i="2"/>
  <c r="T5" i="2"/>
  <c r="Q5" i="2"/>
  <c r="R5" i="2"/>
  <c r="S5" i="2"/>
  <c r="U5" i="2"/>
  <c r="Q6" i="2"/>
  <c r="R6" i="2"/>
  <c r="S6" i="2"/>
  <c r="T6" i="2"/>
  <c r="U6" i="2"/>
  <c r="C10" i="1"/>
  <c r="Q4" i="2"/>
  <c r="W4" i="2"/>
  <c r="R4" i="2"/>
  <c r="S4" i="2"/>
  <c r="T4" i="2"/>
  <c r="U4" i="2"/>
  <c r="C11" i="1"/>
  <c r="C8" i="1"/>
  <c r="C15" i="1" s="1"/>
  <c r="U3" i="2"/>
  <c r="T3" i="2"/>
  <c r="Q3" i="2"/>
  <c r="C31" i="1" s="1"/>
  <c r="S3" i="2"/>
  <c r="W3" i="2"/>
  <c r="R3" i="2"/>
  <c r="C34" i="1"/>
  <c r="C14" i="10" l="1"/>
  <c r="C15" i="10"/>
  <c r="G14" i="10" s="1"/>
  <c r="C37" i="1"/>
  <c r="C38" i="1"/>
  <c r="G37" i="1" s="1"/>
  <c r="C18" i="10"/>
  <c r="C21" i="10"/>
  <c r="C14" i="1"/>
  <c r="C20" i="10" l="1"/>
  <c r="G20" i="10" s="1"/>
  <c r="C44" i="1"/>
  <c r="C41" i="1"/>
  <c r="C37" i="10"/>
  <c r="C38" i="10"/>
  <c r="C18" i="1"/>
  <c r="C21" i="1"/>
  <c r="C17" i="10"/>
  <c r="G17" i="10" s="1"/>
  <c r="G14" i="1"/>
  <c r="G37" i="10" l="1"/>
  <c r="J17" i="10"/>
  <c r="C20" i="1"/>
  <c r="G20" i="1"/>
  <c r="C40" i="1"/>
  <c r="G40" i="1" s="1"/>
  <c r="C43" i="1"/>
  <c r="G43" i="1" s="1"/>
  <c r="C17" i="1"/>
  <c r="G17" i="1" s="1"/>
  <c r="J17" i="1" s="1"/>
  <c r="C41" i="10"/>
  <c r="C44" i="10"/>
  <c r="J40" i="1" l="1"/>
  <c r="C40" i="10"/>
  <c r="G40" i="10"/>
  <c r="C43" i="10"/>
  <c r="G43" i="10" s="1"/>
  <c r="J40" i="10" l="1"/>
</calcChain>
</file>

<file path=xl/connections.xml><?xml version="1.0" encoding="utf-8"?>
<connections xmlns="http://schemas.openxmlformats.org/spreadsheetml/2006/main">
  <connection id="1" sourceFile="H:\Public\JCA\Metalhom.accdb" keepAlive="1" name="Metalhom" type="5" refreshedVersion="4" background="1" saveData="1">
    <dbPr connection="Provider=Microsoft.ACE.OLEDB.12.0;User ID=Admin;Data Source=H:\Public\JCA\TRS\tr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R_OuvertureMachine" commandType="3"/>
  </connection>
  <connection id="2" sourceFile="H:\Public\JCA\Metalhom.accdb" keepAlive="1" name="Metalhom1" type="5" refreshedVersion="4" background="1" saveData="1">
    <dbPr connection="Provider=Microsoft.ACE.OLEDB.12.0;User ID=Admin;Data Source=H:\Public\JCA\TRS\tr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R_ArretMachine" commandType="3"/>
  </connection>
  <connection id="3" sourceFile="H:\Public\JCA\Metalhom.accdb" keepAlive="1" name="Metalhom2" type="5" refreshedVersion="4" background="1" saveData="1">
    <dbPr connection="Provider=Microsoft.ACE.OLEDB.12.0;User ID=Admin;Data Source=H:\Public\JCA\TRS\tr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R_ProductionMachine" commandType="3"/>
  </connection>
  <connection id="4" sourceFile="H:\Public\JCA\Metalhom.accdb" keepAlive="1" name="Metalhom3" type="5" refreshedVersion="4" background="1" saveData="1">
    <dbPr connection="Provider=Microsoft.ACE.OLEDB.12.0;User ID=Admin;Data Source=H:\Public\JCA\TRS\tr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R_GroupeMachine" commandType="3"/>
  </connection>
  <connection id="5" sourceFile="H:\Public\JCA\Metalhom.accdb" keepAlive="1" name="Metalhom4" type="5" refreshedVersion="4" background="1" saveData="1">
    <dbPr connection="Provider=Microsoft.ACE.OLEDB.12.0;User ID=Admin;Data Source=H:\Public\JCA\TRS\tr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R_Machine" commandType="3"/>
  </connection>
</connections>
</file>

<file path=xl/sharedStrings.xml><?xml version="1.0" encoding="utf-8"?>
<sst xmlns="http://schemas.openxmlformats.org/spreadsheetml/2006/main" count="1559" uniqueCount="128">
  <si>
    <t>Durée totale possible de fonctionnement</t>
  </si>
  <si>
    <t>Durée de fonctionnement nette des arrêts</t>
  </si>
  <si>
    <t>Durée brute de fonctionnement</t>
  </si>
  <si>
    <t>Taux de conformité [C]</t>
  </si>
  <si>
    <t>Taux de productivité [P]</t>
  </si>
  <si>
    <t>Taux de disponibilité [D]</t>
  </si>
  <si>
    <t>TRS</t>
  </si>
  <si>
    <t>Taux de rendement synthétique</t>
  </si>
  <si>
    <t>Temps cumulé de pertes de qualité : 
(mise en route, reprises, etc.)</t>
  </si>
  <si>
    <t>Machine</t>
  </si>
  <si>
    <t>Date</t>
  </si>
  <si>
    <t>Heure Debut</t>
  </si>
  <si>
    <t>Heure Fin</t>
  </si>
  <si>
    <t>Mise en route</t>
  </si>
  <si>
    <t>Présence</t>
  </si>
  <si>
    <t>Operateur</t>
  </si>
  <si>
    <t>Panne</t>
  </si>
  <si>
    <t>Production</t>
  </si>
  <si>
    <t>Orion 1</t>
  </si>
  <si>
    <t>Orion 2</t>
  </si>
  <si>
    <t>Laser Esab</t>
  </si>
  <si>
    <t>Plasma Esab</t>
  </si>
  <si>
    <t>Oxy Esab</t>
  </si>
  <si>
    <t>Plieuse 1 LVD</t>
  </si>
  <si>
    <t>Plieuse 2 LVD</t>
  </si>
  <si>
    <t>Groupe</t>
  </si>
  <si>
    <t>Orion</t>
  </si>
  <si>
    <t>Plieuse LVD</t>
  </si>
  <si>
    <t>Nom</t>
  </si>
  <si>
    <t>Fred</t>
  </si>
  <si>
    <t>Pierre</t>
  </si>
  <si>
    <t>Samir</t>
  </si>
  <si>
    <t>Date Debut</t>
  </si>
  <si>
    <t>Date Fin</t>
  </si>
  <si>
    <t>Ouverture Heure</t>
  </si>
  <si>
    <t>Reprise/redemarrage</t>
  </si>
  <si>
    <t>Temps Changement serie</t>
  </si>
  <si>
    <t>Durée de fonctionnement</t>
  </si>
  <si>
    <t>Qte Tole</t>
  </si>
  <si>
    <t>Temps Changement buse</t>
  </si>
  <si>
    <t>Temps mm,ss</t>
  </si>
  <si>
    <t>Temps d'arrêt cumulé du à des arrêts mineurs
(Reglage centrage, etc)</t>
  </si>
  <si>
    <t>Maintenance préventive</t>
  </si>
  <si>
    <t>Maintenance</t>
  </si>
  <si>
    <t>Temps d'arrêt cumulé du à des arrêts majeurs
(Changement de série, Panne, Mainten., etc.)</t>
  </si>
  <si>
    <t>Programme</t>
  </si>
  <si>
    <t>Reprise</t>
  </si>
  <si>
    <t>Découpe</t>
  </si>
  <si>
    <t>Redemarrage</t>
  </si>
  <si>
    <t>Nettoyage</t>
  </si>
  <si>
    <t>Autre</t>
  </si>
  <si>
    <t>Mise en
route</t>
  </si>
  <si>
    <t>Reprise/Redemarrage</t>
  </si>
  <si>
    <t>Réglage</t>
  </si>
  <si>
    <t>Machine :</t>
  </si>
  <si>
    <t>Operateur :</t>
  </si>
  <si>
    <t>Pause</t>
  </si>
  <si>
    <t>Date :</t>
  </si>
  <si>
    <t>Début</t>
  </si>
  <si>
    <t>Fin</t>
  </si>
  <si>
    <t>Nbre Tôles</t>
  </si>
  <si>
    <t>Observations</t>
  </si>
  <si>
    <t>Reglage</t>
  </si>
  <si>
    <t>Mis e en route</t>
  </si>
  <si>
    <t>Maintance</t>
  </si>
  <si>
    <t>N° Programme</t>
  </si>
  <si>
    <t>Nom :</t>
  </si>
  <si>
    <t>Tps Théo</t>
  </si>
  <si>
    <t>Matin</t>
  </si>
  <si>
    <t>Après-midi</t>
  </si>
  <si>
    <t>Nuit</t>
  </si>
  <si>
    <t>GroupeMachine</t>
  </si>
  <si>
    <t>NomMachine</t>
  </si>
  <si>
    <t>Debut</t>
  </si>
  <si>
    <t>Temps</t>
  </si>
  <si>
    <t>Laser Orion</t>
  </si>
  <si>
    <t>Critere</t>
  </si>
  <si>
    <t>Plieuse LVD 320T</t>
  </si>
  <si>
    <t>Plieuse 1</t>
  </si>
  <si>
    <t>Ouverture</t>
  </si>
  <si>
    <t>Arret</t>
  </si>
  <si>
    <t>TempsProduction</t>
  </si>
  <si>
    <t>TempsTheo</t>
  </si>
  <si>
    <t>delta</t>
  </si>
  <si>
    <t>144805303</t>
  </si>
  <si>
    <t/>
  </si>
  <si>
    <t>144810901</t>
  </si>
  <si>
    <t>date</t>
  </si>
  <si>
    <t>P</t>
  </si>
  <si>
    <t>D</t>
  </si>
  <si>
    <t>Plieuse 2</t>
  </si>
  <si>
    <t>Groupe Machine</t>
  </si>
  <si>
    <t>144901801</t>
  </si>
  <si>
    <t>144901802</t>
  </si>
  <si>
    <t>144902402</t>
  </si>
  <si>
    <t>144903101</t>
  </si>
  <si>
    <t>144902401</t>
  </si>
  <si>
    <t>144903401</t>
  </si>
  <si>
    <t>144903402</t>
  </si>
  <si>
    <t>144903501</t>
  </si>
  <si>
    <t>144905401</t>
  </si>
  <si>
    <t>144906302</t>
  </si>
  <si>
    <t>144906301</t>
  </si>
  <si>
    <t>144907401</t>
  </si>
  <si>
    <t>104906402</t>
  </si>
  <si>
    <t>145000901</t>
  </si>
  <si>
    <t>145000401</t>
  </si>
  <si>
    <t>145001902</t>
  </si>
  <si>
    <t>145002201</t>
  </si>
  <si>
    <t>145001901</t>
  </si>
  <si>
    <t>145001501</t>
  </si>
  <si>
    <t>145000302</t>
  </si>
  <si>
    <t>144906901</t>
  </si>
  <si>
    <t>14500401</t>
  </si>
  <si>
    <t>144901702</t>
  </si>
  <si>
    <t>144904101</t>
  </si>
  <si>
    <t>144903301</t>
  </si>
  <si>
    <t>144904901</t>
  </si>
  <si>
    <t>144905001</t>
  </si>
  <si>
    <t>1449005801</t>
  </si>
  <si>
    <t>144905901</t>
  </si>
  <si>
    <t>144905002</t>
  </si>
  <si>
    <t>144907402</t>
  </si>
  <si>
    <t>144908503</t>
  </si>
  <si>
    <t>144908501</t>
  </si>
  <si>
    <t>144908502</t>
  </si>
  <si>
    <t>145002601</t>
  </si>
  <si>
    <t>145005803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</si>
</sst>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0&quot; H&quot;"/>
    <numFmt numFmtId="166" formatCode="d/m/yy\ h:mm;@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b/>
      <sz val="16"/>
      <color theme="0"/>
      <name val="Arial"/>
      <family val="2"/>
    </font>
    <font>
      <b/>
      <sz val="2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</fills>
  <borders count="1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Dot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ashDotDot">
        <color indexed="64"/>
      </right>
      <top style="medium">
        <color indexed="64"/>
      </top>
      <bottom style="dotted">
        <color indexed="64"/>
      </bottom>
      <diagonal/>
    </border>
    <border>
      <left style="dashDotDot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DotDot">
        <color indexed="64"/>
      </right>
      <top style="dotted">
        <color indexed="64"/>
      </top>
      <bottom style="dotted">
        <color indexed="64"/>
      </bottom>
      <diagonal/>
    </border>
    <border>
      <left style="dashDotDot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ashDotDot">
        <color indexed="64"/>
      </right>
      <top style="dotted">
        <color indexed="64"/>
      </top>
      <bottom style="medium">
        <color indexed="64"/>
      </bottom>
      <diagonal/>
    </border>
    <border>
      <left style="dashDotDot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ashDot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Dot">
        <color indexed="64"/>
      </bottom>
      <diagonal/>
    </border>
    <border>
      <left/>
      <right style="medium">
        <color indexed="64"/>
      </right>
      <top style="dashed">
        <color indexed="64"/>
      </top>
      <bottom style="dashDot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dashDot">
        <color indexed="64"/>
      </top>
      <bottom style="dashed">
        <color indexed="64"/>
      </bottom>
      <diagonal/>
    </border>
    <border>
      <left/>
      <right style="medium">
        <color indexed="64"/>
      </right>
      <top style="dashDot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3" fillId="0" borderId="0" xfId="5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Border="1"/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27" xfId="0" applyFont="1" applyBorder="1" applyAlignment="1">
      <alignment horizontal="left"/>
    </xf>
    <xf numFmtId="0" fontId="0" fillId="6" borderId="128" xfId="0" applyFont="1" applyFill="1" applyBorder="1" applyAlignment="1">
      <alignment horizontal="left"/>
    </xf>
    <xf numFmtId="20" fontId="0" fillId="0" borderId="0" xfId="0" applyNumberFormat="1"/>
    <xf numFmtId="0" fontId="7" fillId="0" borderId="0" xfId="0" applyFont="1" applyAlignment="1">
      <alignment horizontal="right"/>
    </xf>
    <xf numFmtId="0" fontId="4" fillId="2" borderId="0" xfId="1" applyFont="1" applyAlignment="1">
      <alignment horizontal="left" vertical="top"/>
    </xf>
    <xf numFmtId="0" fontId="4" fillId="3" borderId="0" xfId="2" applyFont="1" applyAlignment="1">
      <alignment horizontal="left" vertical="top" wrapText="1"/>
    </xf>
    <xf numFmtId="2" fontId="0" fillId="0" borderId="0" xfId="0" applyNumberFormat="1"/>
    <xf numFmtId="2" fontId="0" fillId="0" borderId="1" xfId="0" applyNumberFormat="1" applyBorder="1" applyAlignment="1">
      <alignment horizontal="left"/>
    </xf>
    <xf numFmtId="2" fontId="4" fillId="0" borderId="129" xfId="0" applyNumberFormat="1" applyFont="1" applyBorder="1" applyAlignment="1">
      <alignment horizontal="left"/>
    </xf>
    <xf numFmtId="2" fontId="0" fillId="6" borderId="130" xfId="0" applyNumberFormat="1" applyFont="1" applyFill="1" applyBorder="1" applyAlignment="1">
      <alignment horizontal="left"/>
    </xf>
    <xf numFmtId="2" fontId="0" fillId="0" borderId="0" xfId="0" applyNumberFormat="1" applyBorder="1"/>
    <xf numFmtId="164" fontId="0" fillId="0" borderId="0" xfId="0" applyNumberFormat="1"/>
    <xf numFmtId="0" fontId="4" fillId="2" borderId="0" xfId="1" applyFont="1" applyAlignment="1">
      <alignment horizontal="left" vertical="top" wrapText="1"/>
    </xf>
    <xf numFmtId="0" fontId="2" fillId="4" borderId="0" xfId="3"/>
    <xf numFmtId="2" fontId="2" fillId="4" borderId="0" xfId="3" applyNumberForma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27" xfId="0" applyFont="1" applyBorder="1" applyAlignment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9" fillId="0" borderId="35" xfId="0" applyFont="1" applyBorder="1" applyAlignment="1"/>
    <xf numFmtId="0" fontId="8" fillId="0" borderId="36" xfId="0" applyFont="1" applyBorder="1"/>
    <xf numFmtId="0" fontId="8" fillId="0" borderId="37" xfId="0" applyFont="1" applyBorder="1"/>
    <xf numFmtId="0" fontId="8" fillId="0" borderId="38" xfId="0" applyFont="1" applyBorder="1"/>
    <xf numFmtId="0" fontId="8" fillId="0" borderId="39" xfId="0" applyFont="1" applyBorder="1"/>
    <xf numFmtId="0" fontId="8" fillId="0" borderId="40" xfId="0" applyFont="1" applyBorder="1"/>
    <xf numFmtId="0" fontId="8" fillId="0" borderId="41" xfId="0" applyFont="1" applyBorder="1"/>
    <xf numFmtId="0" fontId="8" fillId="0" borderId="42" xfId="0" applyFont="1" applyBorder="1"/>
    <xf numFmtId="0" fontId="9" fillId="0" borderId="43" xfId="0" applyFont="1" applyBorder="1" applyAlignment="1"/>
    <xf numFmtId="0" fontId="8" fillId="0" borderId="44" xfId="0" applyFont="1" applyBorder="1"/>
    <xf numFmtId="0" fontId="8" fillId="0" borderId="45" xfId="0" applyFont="1" applyBorder="1"/>
    <xf numFmtId="0" fontId="8" fillId="0" borderId="46" xfId="0" applyFont="1" applyBorder="1"/>
    <xf numFmtId="0" fontId="8" fillId="0" borderId="47" xfId="0" applyFont="1" applyBorder="1"/>
    <xf numFmtId="0" fontId="8" fillId="0" borderId="48" xfId="0" applyFont="1" applyBorder="1"/>
    <xf numFmtId="0" fontId="8" fillId="0" borderId="49" xfId="0" applyFont="1" applyBorder="1"/>
    <xf numFmtId="0" fontId="8" fillId="0" borderId="50" xfId="0" applyFont="1" applyBorder="1"/>
    <xf numFmtId="0" fontId="8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55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2" fillId="0" borderId="0" xfId="0" applyFont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0" fillId="0" borderId="67" xfId="0" applyFont="1" applyBorder="1" applyAlignment="1">
      <alignment horizontal="center" textRotation="90"/>
    </xf>
    <xf numFmtId="0" fontId="10" fillId="0" borderId="68" xfId="0" applyFont="1" applyBorder="1" applyAlignment="1">
      <alignment horizontal="center" textRotation="90"/>
    </xf>
    <xf numFmtId="0" fontId="10" fillId="0" borderId="69" xfId="0" applyFont="1" applyBorder="1" applyAlignment="1">
      <alignment horizontal="center" textRotation="90"/>
    </xf>
    <xf numFmtId="0" fontId="10" fillId="0" borderId="70" xfId="0" applyFont="1" applyBorder="1" applyAlignment="1">
      <alignment horizontal="center" textRotation="90"/>
    </xf>
    <xf numFmtId="0" fontId="6" fillId="0" borderId="0" xfId="0" applyFont="1" applyAlignment="1">
      <alignment vertical="top"/>
    </xf>
    <xf numFmtId="0" fontId="10" fillId="0" borderId="71" xfId="0" applyFont="1" applyBorder="1" applyAlignment="1">
      <alignment horizontal="center" vertical="center"/>
    </xf>
    <xf numFmtId="0" fontId="0" fillId="0" borderId="72" xfId="0" applyBorder="1" applyAlignment="1"/>
    <xf numFmtId="0" fontId="0" fillId="0" borderId="73" xfId="0" applyBorder="1" applyAlignment="1"/>
    <xf numFmtId="0" fontId="0" fillId="0" borderId="74" xfId="0" applyBorder="1" applyAlignment="1"/>
    <xf numFmtId="0" fontId="0" fillId="0" borderId="75" xfId="0" applyBorder="1" applyAlignment="1"/>
    <xf numFmtId="0" fontId="0" fillId="0" borderId="76" xfId="0" applyBorder="1" applyAlignment="1"/>
    <xf numFmtId="0" fontId="0" fillId="0" borderId="77" xfId="0" applyBorder="1" applyAlignment="1"/>
    <xf numFmtId="0" fontId="0" fillId="0" borderId="78" xfId="0" applyBorder="1" applyAlignment="1"/>
    <xf numFmtId="165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/>
    <xf numFmtId="0" fontId="5" fillId="0" borderId="0" xfId="0" applyFont="1" applyAlignment="1">
      <alignment horizontal="left" vertical="center"/>
    </xf>
    <xf numFmtId="9" fontId="7" fillId="0" borderId="80" xfId="6" applyFont="1" applyBorder="1" applyAlignment="1">
      <alignment horizontal="center" vertical="center"/>
    </xf>
    <xf numFmtId="9" fontId="7" fillId="0" borderId="81" xfId="6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9" fontId="7" fillId="0" borderId="80" xfId="6" applyNumberFormat="1" applyFont="1" applyBorder="1" applyAlignment="1">
      <alignment horizontal="center" vertical="center"/>
    </xf>
    <xf numFmtId="9" fontId="7" fillId="0" borderId="81" xfId="6" applyNumberFormat="1" applyFont="1" applyBorder="1" applyAlignment="1">
      <alignment horizontal="center" vertical="center"/>
    </xf>
    <xf numFmtId="0" fontId="13" fillId="5" borderId="0" xfId="4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100" xfId="0" applyFont="1" applyBorder="1" applyAlignment="1">
      <alignment horizontal="center" vertical="top"/>
    </xf>
    <xf numFmtId="0" fontId="10" fillId="0" borderId="5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0" fillId="0" borderId="92" xfId="0" applyBorder="1" applyAlignment="1">
      <alignment horizontal="center"/>
    </xf>
    <xf numFmtId="165" fontId="7" fillId="0" borderId="97" xfId="0" applyNumberFormat="1" applyFont="1" applyBorder="1" applyAlignment="1">
      <alignment horizontal="right" vertical="top"/>
    </xf>
    <xf numFmtId="165" fontId="7" fillId="0" borderId="98" xfId="0" applyNumberFormat="1" applyFont="1" applyBorder="1" applyAlignment="1">
      <alignment horizontal="right" vertical="top"/>
    </xf>
    <xf numFmtId="165" fontId="7" fillId="0" borderId="99" xfId="0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101" xfId="0" applyBorder="1" applyAlignment="1">
      <alignment horizontal="center" vertical="top"/>
    </xf>
    <xf numFmtId="0" fontId="0" fillId="0" borderId="102" xfId="0" applyBorder="1" applyAlignment="1">
      <alignment horizontal="center" vertical="top"/>
    </xf>
    <xf numFmtId="0" fontId="0" fillId="0" borderId="103" xfId="0" applyBorder="1" applyAlignment="1">
      <alignment horizontal="center" vertical="top" wrapText="1"/>
    </xf>
    <xf numFmtId="0" fontId="0" fillId="0" borderId="104" xfId="0" applyBorder="1" applyAlignment="1">
      <alignment horizontal="center" vertical="top" wrapText="1"/>
    </xf>
    <xf numFmtId="164" fontId="0" fillId="0" borderId="103" xfId="0" applyNumberFormat="1" applyBorder="1" applyAlignment="1">
      <alignment horizontal="center" vertical="top"/>
    </xf>
    <xf numFmtId="164" fontId="0" fillId="0" borderId="104" xfId="0" applyNumberFormat="1" applyBorder="1" applyAlignment="1">
      <alignment horizontal="center" vertical="top"/>
    </xf>
    <xf numFmtId="0" fontId="9" fillId="0" borderId="70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125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0" fontId="6" fillId="0" borderId="100" xfId="0" applyFont="1" applyBorder="1" applyAlignment="1">
      <alignment horizontal="center"/>
    </xf>
    <xf numFmtId="0" fontId="8" fillId="0" borderId="8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0" borderId="54" xfId="0" applyFont="1" applyBorder="1" applyAlignment="1">
      <alignment horizontal="center"/>
    </xf>
    <xf numFmtId="0" fontId="8" fillId="0" borderId="11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4" xfId="0" applyFont="1" applyBorder="1" applyAlignment="1">
      <alignment horizontal="center"/>
    </xf>
    <xf numFmtId="0" fontId="8" fillId="0" borderId="122" xfId="0" applyFont="1" applyBorder="1" applyAlignment="1">
      <alignment horizontal="center"/>
    </xf>
    <xf numFmtId="0" fontId="8" fillId="0" borderId="121" xfId="0" applyFont="1" applyBorder="1" applyAlignment="1">
      <alignment horizontal="center"/>
    </xf>
    <xf numFmtId="0" fontId="8" fillId="0" borderId="126" xfId="0" applyFont="1" applyBorder="1" applyAlignment="1">
      <alignment horizontal="center"/>
    </xf>
    <xf numFmtId="0" fontId="8" fillId="0" borderId="107" xfId="0" applyFont="1" applyBorder="1" applyAlignment="1">
      <alignment horizontal="center"/>
    </xf>
    <xf numFmtId="0" fontId="8" fillId="0" borderId="118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2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8" fillId="0" borderId="109" xfId="0" applyFont="1" applyBorder="1" applyAlignment="1">
      <alignment horizontal="center"/>
    </xf>
    <xf numFmtId="0" fontId="8" fillId="0" borderId="110" xfId="0" applyFont="1" applyBorder="1" applyAlignment="1">
      <alignment horizontal="center"/>
    </xf>
    <xf numFmtId="0" fontId="8" fillId="0" borderId="111" xfId="0" applyFont="1" applyBorder="1" applyAlignment="1">
      <alignment horizontal="center"/>
    </xf>
    <xf numFmtId="0" fontId="8" fillId="0" borderId="119" xfId="0" applyFont="1" applyBorder="1" applyAlignment="1">
      <alignment horizontal="center"/>
    </xf>
    <xf numFmtId="0" fontId="8" fillId="0" borderId="116" xfId="0" applyFont="1" applyBorder="1" applyAlignment="1">
      <alignment horizontal="center"/>
    </xf>
    <xf numFmtId="0" fontId="8" fillId="0" borderId="115" xfId="0" applyFont="1" applyBorder="1" applyAlignment="1">
      <alignment horizontal="center"/>
    </xf>
    <xf numFmtId="0" fontId="8" fillId="0" borderId="113" xfId="0" applyFont="1" applyBorder="1" applyAlignment="1">
      <alignment horizontal="center"/>
    </xf>
    <xf numFmtId="0" fontId="8" fillId="0" borderId="112" xfId="0" applyFont="1" applyBorder="1" applyAlignment="1">
      <alignment horizontal="center"/>
    </xf>
    <xf numFmtId="0" fontId="8" fillId="0" borderId="105" xfId="0" applyFont="1" applyBorder="1" applyAlignment="1">
      <alignment horizontal="center"/>
    </xf>
    <xf numFmtId="0" fontId="8" fillId="0" borderId="106" xfId="0" applyFont="1" applyBorder="1" applyAlignment="1">
      <alignment horizontal="center"/>
    </xf>
    <xf numFmtId="0" fontId="8" fillId="0" borderId="108" xfId="0" applyFont="1" applyBorder="1" applyAlignment="1">
      <alignment horizontal="center"/>
    </xf>
    <xf numFmtId="0" fontId="8" fillId="0" borderId="117" xfId="0" applyFont="1" applyBorder="1" applyAlignment="1">
      <alignment horizontal="center"/>
    </xf>
    <xf numFmtId="0" fontId="8" fillId="0" borderId="120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9" fillId="0" borderId="7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7">
    <cellStyle name="20 % - Accent1" xfId="1" builtinId="30"/>
    <cellStyle name="40 % - Accent1" xfId="2" builtinId="31"/>
    <cellStyle name="60 % - Accent1" xfId="3" builtinId="32"/>
    <cellStyle name="Accent1" xfId="4" builtinId="29"/>
    <cellStyle name="Lien hypertexte" xfId="5" builtinId="8"/>
    <cellStyle name="Normal" xfId="0" builtinId="0"/>
    <cellStyle name="Pourcentage" xfId="6" builtinId="5"/>
  </cellStyles>
  <dxfs count="8">
    <dxf>
      <numFmt numFmtId="19" formatCode="dd/mm/yyyy"/>
    </dxf>
    <dxf>
      <numFmt numFmtId="166" formatCode="d/m/yy\ h:mm;@"/>
    </dxf>
    <dxf>
      <numFmt numFmtId="166" formatCode="d/m/yy\ h:mm;@"/>
    </dxf>
    <dxf>
      <numFmt numFmtId="19" formatCode="dd/mm/yyyy"/>
    </dxf>
    <dxf>
      <numFmt numFmtId="166" formatCode="d/m/yy\ h:mm;@"/>
    </dxf>
    <dxf>
      <numFmt numFmtId="166" formatCode="d/m/yy\ h:mm;@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13</xdr:row>
      <xdr:rowOff>76201</xdr:rowOff>
    </xdr:from>
    <xdr:to>
      <xdr:col>3</xdr:col>
      <xdr:colOff>672142</xdr:colOff>
      <xdr:row>14</xdr:row>
      <xdr:rowOff>133351</xdr:rowOff>
    </xdr:to>
    <xdr:sp macro="" textlink="">
      <xdr:nvSpPr>
        <xdr:cNvPr id="2" name="Flèche droite 1"/>
        <xdr:cNvSpPr/>
      </xdr:nvSpPr>
      <xdr:spPr>
        <a:xfrm>
          <a:off x="4381500" y="3590926"/>
          <a:ext cx="5768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16</xdr:row>
      <xdr:rowOff>76201</xdr:rowOff>
    </xdr:from>
    <xdr:to>
      <xdr:col>3</xdr:col>
      <xdr:colOff>672142</xdr:colOff>
      <xdr:row>17</xdr:row>
      <xdr:rowOff>133351</xdr:rowOff>
    </xdr:to>
    <xdr:sp macro="" textlink="">
      <xdr:nvSpPr>
        <xdr:cNvPr id="3" name="Flèche droite 2"/>
        <xdr:cNvSpPr/>
      </xdr:nvSpPr>
      <xdr:spPr>
        <a:xfrm>
          <a:off x="4381500" y="4276726"/>
          <a:ext cx="5768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19</xdr:row>
      <xdr:rowOff>95250</xdr:rowOff>
    </xdr:from>
    <xdr:to>
      <xdr:col>3</xdr:col>
      <xdr:colOff>672142</xdr:colOff>
      <xdr:row>20</xdr:row>
      <xdr:rowOff>152400</xdr:rowOff>
    </xdr:to>
    <xdr:sp macro="" textlink="">
      <xdr:nvSpPr>
        <xdr:cNvPr id="4" name="Flèche droite 3"/>
        <xdr:cNvSpPr/>
      </xdr:nvSpPr>
      <xdr:spPr>
        <a:xfrm>
          <a:off x="4381500" y="4981575"/>
          <a:ext cx="5768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</xdr:col>
      <xdr:colOff>819150</xdr:colOff>
      <xdr:row>12</xdr:row>
      <xdr:rowOff>209551</xdr:rowOff>
    </xdr:from>
    <xdr:to>
      <xdr:col>7</xdr:col>
      <xdr:colOff>476250</xdr:colOff>
      <xdr:row>21</xdr:row>
      <xdr:rowOff>28575</xdr:rowOff>
    </xdr:to>
    <xdr:sp macro="" textlink="">
      <xdr:nvSpPr>
        <xdr:cNvPr id="5" name="Accolade fermante 4"/>
        <xdr:cNvSpPr/>
      </xdr:nvSpPr>
      <xdr:spPr>
        <a:xfrm>
          <a:off x="8067675" y="3467101"/>
          <a:ext cx="495300" cy="19049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endParaRPr lang="fr-FR"/>
        </a:p>
      </xdr:txBody>
    </xdr:sp>
    <xdr:clientData/>
  </xdr:twoCellAnchor>
  <xdr:twoCellAnchor>
    <xdr:from>
      <xdr:col>7</xdr:col>
      <xdr:colOff>238125</xdr:colOff>
      <xdr:row>16</xdr:row>
      <xdr:rowOff>76200</xdr:rowOff>
    </xdr:from>
    <xdr:to>
      <xdr:col>8</xdr:col>
      <xdr:colOff>205417</xdr:colOff>
      <xdr:row>17</xdr:row>
      <xdr:rowOff>133350</xdr:rowOff>
    </xdr:to>
    <xdr:sp macro="" textlink="">
      <xdr:nvSpPr>
        <xdr:cNvPr id="6" name="Flèche droite 5"/>
        <xdr:cNvSpPr/>
      </xdr:nvSpPr>
      <xdr:spPr>
        <a:xfrm>
          <a:off x="8324850" y="4276725"/>
          <a:ext cx="8054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36</xdr:row>
      <xdr:rowOff>76201</xdr:rowOff>
    </xdr:from>
    <xdr:to>
      <xdr:col>3</xdr:col>
      <xdr:colOff>672142</xdr:colOff>
      <xdr:row>37</xdr:row>
      <xdr:rowOff>133351</xdr:rowOff>
    </xdr:to>
    <xdr:sp macro="" textlink="">
      <xdr:nvSpPr>
        <xdr:cNvPr id="7" name="Flèche droite 6"/>
        <xdr:cNvSpPr/>
      </xdr:nvSpPr>
      <xdr:spPr>
        <a:xfrm>
          <a:off x="4381500" y="8972551"/>
          <a:ext cx="576892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39</xdr:row>
      <xdr:rowOff>76201</xdr:rowOff>
    </xdr:from>
    <xdr:to>
      <xdr:col>3</xdr:col>
      <xdr:colOff>672142</xdr:colOff>
      <xdr:row>40</xdr:row>
      <xdr:rowOff>133351</xdr:rowOff>
    </xdr:to>
    <xdr:sp macro="" textlink="">
      <xdr:nvSpPr>
        <xdr:cNvPr id="8" name="Flèche droite 7"/>
        <xdr:cNvSpPr/>
      </xdr:nvSpPr>
      <xdr:spPr>
        <a:xfrm>
          <a:off x="4381500" y="9582151"/>
          <a:ext cx="576892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42</xdr:row>
      <xdr:rowOff>95250</xdr:rowOff>
    </xdr:from>
    <xdr:to>
      <xdr:col>3</xdr:col>
      <xdr:colOff>672142</xdr:colOff>
      <xdr:row>43</xdr:row>
      <xdr:rowOff>152400</xdr:rowOff>
    </xdr:to>
    <xdr:sp macro="" textlink="">
      <xdr:nvSpPr>
        <xdr:cNvPr id="9" name="Flèche droite 8"/>
        <xdr:cNvSpPr/>
      </xdr:nvSpPr>
      <xdr:spPr>
        <a:xfrm>
          <a:off x="4381500" y="10210800"/>
          <a:ext cx="576892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</xdr:col>
      <xdr:colOff>819150</xdr:colOff>
      <xdr:row>35</xdr:row>
      <xdr:rowOff>209551</xdr:rowOff>
    </xdr:from>
    <xdr:to>
      <xdr:col>7</xdr:col>
      <xdr:colOff>476250</xdr:colOff>
      <xdr:row>44</xdr:row>
      <xdr:rowOff>28575</xdr:rowOff>
    </xdr:to>
    <xdr:sp macro="" textlink="">
      <xdr:nvSpPr>
        <xdr:cNvPr id="10" name="Accolade fermante 9"/>
        <xdr:cNvSpPr/>
      </xdr:nvSpPr>
      <xdr:spPr>
        <a:xfrm>
          <a:off x="8067675" y="8848726"/>
          <a:ext cx="495300" cy="16763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endParaRPr lang="fr-FR"/>
        </a:p>
      </xdr:txBody>
    </xdr:sp>
    <xdr:clientData/>
  </xdr:twoCellAnchor>
  <xdr:twoCellAnchor>
    <xdr:from>
      <xdr:col>7</xdr:col>
      <xdr:colOff>238125</xdr:colOff>
      <xdr:row>39</xdr:row>
      <xdr:rowOff>76200</xdr:rowOff>
    </xdr:from>
    <xdr:to>
      <xdr:col>8</xdr:col>
      <xdr:colOff>205417</xdr:colOff>
      <xdr:row>40</xdr:row>
      <xdr:rowOff>133350</xdr:rowOff>
    </xdr:to>
    <xdr:sp macro="" textlink="">
      <xdr:nvSpPr>
        <xdr:cNvPr id="11" name="Flèche droite 10"/>
        <xdr:cNvSpPr/>
      </xdr:nvSpPr>
      <xdr:spPr>
        <a:xfrm>
          <a:off x="8324850" y="9582150"/>
          <a:ext cx="805492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13</xdr:row>
      <xdr:rowOff>76201</xdr:rowOff>
    </xdr:from>
    <xdr:to>
      <xdr:col>3</xdr:col>
      <xdr:colOff>672142</xdr:colOff>
      <xdr:row>14</xdr:row>
      <xdr:rowOff>133351</xdr:rowOff>
    </xdr:to>
    <xdr:sp macro="" textlink="">
      <xdr:nvSpPr>
        <xdr:cNvPr id="2" name="Flèche droite 1"/>
        <xdr:cNvSpPr/>
      </xdr:nvSpPr>
      <xdr:spPr>
        <a:xfrm>
          <a:off x="7086600" y="3019426"/>
          <a:ext cx="5768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16</xdr:row>
      <xdr:rowOff>76201</xdr:rowOff>
    </xdr:from>
    <xdr:to>
      <xdr:col>3</xdr:col>
      <xdr:colOff>672142</xdr:colOff>
      <xdr:row>17</xdr:row>
      <xdr:rowOff>133351</xdr:rowOff>
    </xdr:to>
    <xdr:sp macro="" textlink="">
      <xdr:nvSpPr>
        <xdr:cNvPr id="12" name="Flèche droite 11"/>
        <xdr:cNvSpPr/>
      </xdr:nvSpPr>
      <xdr:spPr>
        <a:xfrm>
          <a:off x="7086600" y="3705226"/>
          <a:ext cx="5768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19</xdr:row>
      <xdr:rowOff>95250</xdr:rowOff>
    </xdr:from>
    <xdr:to>
      <xdr:col>3</xdr:col>
      <xdr:colOff>672142</xdr:colOff>
      <xdr:row>20</xdr:row>
      <xdr:rowOff>152400</xdr:rowOff>
    </xdr:to>
    <xdr:sp macro="" textlink="">
      <xdr:nvSpPr>
        <xdr:cNvPr id="14" name="Flèche droite 13"/>
        <xdr:cNvSpPr/>
      </xdr:nvSpPr>
      <xdr:spPr>
        <a:xfrm>
          <a:off x="7086600" y="4410075"/>
          <a:ext cx="5768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</xdr:col>
      <xdr:colOff>819150</xdr:colOff>
      <xdr:row>12</xdr:row>
      <xdr:rowOff>209551</xdr:rowOff>
    </xdr:from>
    <xdr:to>
      <xdr:col>7</xdr:col>
      <xdr:colOff>476250</xdr:colOff>
      <xdr:row>21</xdr:row>
      <xdr:rowOff>28575</xdr:rowOff>
    </xdr:to>
    <xdr:sp macro="" textlink="">
      <xdr:nvSpPr>
        <xdr:cNvPr id="3" name="Accolade fermante 2"/>
        <xdr:cNvSpPr/>
      </xdr:nvSpPr>
      <xdr:spPr>
        <a:xfrm>
          <a:off x="8067675" y="3657601"/>
          <a:ext cx="495300" cy="19049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endParaRPr lang="fr-FR"/>
        </a:p>
      </xdr:txBody>
    </xdr:sp>
    <xdr:clientData/>
  </xdr:twoCellAnchor>
  <xdr:twoCellAnchor>
    <xdr:from>
      <xdr:col>7</xdr:col>
      <xdr:colOff>238125</xdr:colOff>
      <xdr:row>16</xdr:row>
      <xdr:rowOff>76200</xdr:rowOff>
    </xdr:from>
    <xdr:to>
      <xdr:col>8</xdr:col>
      <xdr:colOff>205417</xdr:colOff>
      <xdr:row>17</xdr:row>
      <xdr:rowOff>133350</xdr:rowOff>
    </xdr:to>
    <xdr:sp macro="" textlink="">
      <xdr:nvSpPr>
        <xdr:cNvPr id="17" name="Flèche droite 16"/>
        <xdr:cNvSpPr/>
      </xdr:nvSpPr>
      <xdr:spPr>
        <a:xfrm>
          <a:off x="8324850" y="4467225"/>
          <a:ext cx="8054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36</xdr:row>
      <xdr:rowOff>76201</xdr:rowOff>
    </xdr:from>
    <xdr:to>
      <xdr:col>3</xdr:col>
      <xdr:colOff>672142</xdr:colOff>
      <xdr:row>37</xdr:row>
      <xdr:rowOff>133351</xdr:rowOff>
    </xdr:to>
    <xdr:sp macro="" textlink="">
      <xdr:nvSpPr>
        <xdr:cNvPr id="7" name="Flèche droite 6"/>
        <xdr:cNvSpPr/>
      </xdr:nvSpPr>
      <xdr:spPr>
        <a:xfrm>
          <a:off x="4381500" y="3590926"/>
          <a:ext cx="5768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39</xdr:row>
      <xdr:rowOff>76201</xdr:rowOff>
    </xdr:from>
    <xdr:to>
      <xdr:col>3</xdr:col>
      <xdr:colOff>672142</xdr:colOff>
      <xdr:row>40</xdr:row>
      <xdr:rowOff>133351</xdr:rowOff>
    </xdr:to>
    <xdr:sp macro="" textlink="">
      <xdr:nvSpPr>
        <xdr:cNvPr id="8" name="Flèche droite 7"/>
        <xdr:cNvSpPr/>
      </xdr:nvSpPr>
      <xdr:spPr>
        <a:xfrm>
          <a:off x="4381500" y="4276726"/>
          <a:ext cx="5768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</xdr:col>
      <xdr:colOff>95250</xdr:colOff>
      <xdr:row>42</xdr:row>
      <xdr:rowOff>95250</xdr:rowOff>
    </xdr:from>
    <xdr:to>
      <xdr:col>3</xdr:col>
      <xdr:colOff>672142</xdr:colOff>
      <xdr:row>43</xdr:row>
      <xdr:rowOff>152400</xdr:rowOff>
    </xdr:to>
    <xdr:sp macro="" textlink="">
      <xdr:nvSpPr>
        <xdr:cNvPr id="9" name="Flèche droite 8"/>
        <xdr:cNvSpPr/>
      </xdr:nvSpPr>
      <xdr:spPr>
        <a:xfrm>
          <a:off x="4381500" y="4981575"/>
          <a:ext cx="5768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</xdr:col>
      <xdr:colOff>819150</xdr:colOff>
      <xdr:row>35</xdr:row>
      <xdr:rowOff>209551</xdr:rowOff>
    </xdr:from>
    <xdr:to>
      <xdr:col>7</xdr:col>
      <xdr:colOff>476250</xdr:colOff>
      <xdr:row>44</xdr:row>
      <xdr:rowOff>28575</xdr:rowOff>
    </xdr:to>
    <xdr:sp macro="" textlink="">
      <xdr:nvSpPr>
        <xdr:cNvPr id="10" name="Accolade fermante 9"/>
        <xdr:cNvSpPr/>
      </xdr:nvSpPr>
      <xdr:spPr>
        <a:xfrm>
          <a:off x="8067675" y="3467101"/>
          <a:ext cx="495300" cy="19049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endParaRPr lang="fr-FR"/>
        </a:p>
      </xdr:txBody>
    </xdr:sp>
    <xdr:clientData/>
  </xdr:twoCellAnchor>
  <xdr:twoCellAnchor>
    <xdr:from>
      <xdr:col>7</xdr:col>
      <xdr:colOff>238125</xdr:colOff>
      <xdr:row>39</xdr:row>
      <xdr:rowOff>76200</xdr:rowOff>
    </xdr:from>
    <xdr:to>
      <xdr:col>8</xdr:col>
      <xdr:colOff>205417</xdr:colOff>
      <xdr:row>40</xdr:row>
      <xdr:rowOff>133350</xdr:rowOff>
    </xdr:to>
    <xdr:sp macro="" textlink="">
      <xdr:nvSpPr>
        <xdr:cNvPr id="11" name="Flèche droite 10"/>
        <xdr:cNvSpPr/>
      </xdr:nvSpPr>
      <xdr:spPr>
        <a:xfrm>
          <a:off x="8324850" y="4276725"/>
          <a:ext cx="805492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Metalhom.accdb" connectionId="4" autoFormatId="16" applyNumberFormats="0" applyBorderFormats="0" applyFontFormats="0" applyPatternFormats="0" applyAlignmentFormats="0" applyWidthHeightFormats="0">
  <queryTableRefresh nextId="2">
    <queryTableFields count="1">
      <queryTableField id="1" name="GroupeMachine" tableColumnId="1"/>
    </queryTableFields>
  </queryTableRefresh>
</queryTable>
</file>

<file path=xl/queryTables/queryTable2.xml><?xml version="1.0" encoding="utf-8"?>
<queryTable xmlns="http://schemas.openxmlformats.org/spreadsheetml/2006/main" name="Metalhom.accdb_1" connectionId="5" autoFormatId="16" applyNumberFormats="0" applyBorderFormats="0" applyFontFormats="0" applyPatternFormats="0" applyAlignmentFormats="0" applyWidthHeightFormats="0">
  <queryTableRefresh nextId="2">
    <queryTableFields count="1">
      <queryTableField id="1" name="Nom" tableColumnId="1"/>
    </queryTableFields>
  </queryTableRefresh>
</queryTable>
</file>

<file path=xl/queryTables/queryTable3.xml><?xml version="1.0" encoding="utf-8"?>
<queryTable xmlns="http://schemas.openxmlformats.org/spreadsheetml/2006/main" name="Metalhom.accdb" connectionId="1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GroupeMachine" tableColumnId="7"/>
      <queryTableField id="2" name="NomMachine" tableColumnId="8"/>
      <queryTableField id="3" name="Debut" tableColumnId="9"/>
      <queryTableField id="4" name="Fin" tableColumnId="10"/>
      <queryTableField id="5" name="Temps" tableColumnId="11"/>
      <queryTableField id="6" name="date" tableColumnId="12"/>
    </queryTableFields>
  </queryTableRefresh>
</queryTable>
</file>

<file path=xl/queryTables/queryTable4.xml><?xml version="1.0" encoding="utf-8"?>
<queryTable xmlns="http://schemas.openxmlformats.org/spreadsheetml/2006/main" name="Metalhom.accdb_1" connectionId="2" autoFormatId="16" applyNumberFormats="0" applyBorderFormats="0" applyFontFormats="0" applyPatternFormats="0" applyAlignmentFormats="0" applyWidthHeightFormats="0">
  <queryTableRefresh nextId="10">
    <queryTableFields count="8">
      <queryTableField id="1" name="GroupeMachine" tableColumnId="1"/>
      <queryTableField id="2" name="Machine" tableColumnId="2"/>
      <queryTableField id="3" name="Debut" tableColumnId="3"/>
      <queryTableField id="4" name="Fin" tableColumnId="4"/>
      <queryTableField id="5" name="Temps" tableColumnId="5"/>
      <queryTableField id="7" name="Critere" tableColumnId="7"/>
      <queryTableField id="8" name="Groupe" tableColumnId="6"/>
      <queryTableField id="9" name="date" tableColumnId="8"/>
    </queryTableFields>
  </queryTableRefresh>
</queryTable>
</file>

<file path=xl/queryTables/queryTable5.xml><?xml version="1.0" encoding="utf-8"?>
<queryTable xmlns="http://schemas.openxmlformats.org/spreadsheetml/2006/main" name="Metalhom.accdb_2" connectionId="3" autoFormatId="16" applyNumberFormats="0" applyBorderFormats="0" applyFontFormats="0" applyPatternFormats="0" applyAlignmentFormats="0" applyWidthHeightFormats="0">
  <queryTableRefresh nextId="10">
    <queryTableFields count="9">
      <queryTableField id="1" name="GroupeMachine" tableColumnId="1"/>
      <queryTableField id="2" name="Machine" tableColumnId="2"/>
      <queryTableField id="3" name="Debut" tableColumnId="3"/>
      <queryTableField id="4" name="Fin" tableColumnId="4"/>
      <queryTableField id="5" name="TempsProduction" tableColumnId="5"/>
      <queryTableField id="6" name="TempsTheo" tableColumnId="6"/>
      <queryTableField id="7" name="delta" tableColumnId="7"/>
      <queryTableField id="8" name="Programme" tableColumnId="8"/>
      <queryTableField id="9" name="Observation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2" name="Tableau_GroupeMachine" displayName="Tableau_GroupeMachine" ref="I2:I4" tableType="queryTable" totalsRowShown="0">
  <autoFilter ref="I2:I4"/>
  <tableColumns count="1">
    <tableColumn id="1" uniqueName="1" name="GroupeMachine" queryTableField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au_Machine" displayName="Tableau_Machine" ref="G2:G6" tableType="queryTable" totalsRowShown="0">
  <autoFilter ref="G2:G6"/>
  <tableColumns count="1">
    <tableColumn id="1" uniqueName="1" name="Nom" queryTableField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au_OuvertureMachine" displayName="Tableau_OuvertureMachine" ref="B2:G21" tableType="queryTable" totalsRowShown="0">
  <autoFilter ref="B2:G21"/>
  <tableColumns count="6">
    <tableColumn id="7" uniqueName="7" name="GroupeMachine" queryTableFieldId="1"/>
    <tableColumn id="8" uniqueName="8" name="NomMachine" queryTableFieldId="2"/>
    <tableColumn id="9" uniqueName="9" name="Debut" queryTableFieldId="3" dataDxfId="2"/>
    <tableColumn id="10" uniqueName="10" name="Fin" queryTableFieldId="4" dataDxfId="1"/>
    <tableColumn id="11" uniqueName="11" name="Temps" queryTableFieldId="5"/>
    <tableColumn id="12" uniqueName="12" name="date" queryTableFieldId="6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au_ArretMachine" displayName="Tableau_ArretMachine" ref="I2:P164" tableType="queryTable" totalsRowShown="0">
  <autoFilter ref="I2:P164"/>
  <tableColumns count="8">
    <tableColumn id="1" uniqueName="1" name="GroupeMachine" queryTableFieldId="1"/>
    <tableColumn id="2" uniqueName="2" name="Machine" queryTableFieldId="2"/>
    <tableColumn id="3" uniqueName="3" name="Debut" queryTableFieldId="3" dataDxfId="5"/>
    <tableColumn id="4" uniqueName="4" name="Fin" queryTableFieldId="4" dataDxfId="4"/>
    <tableColumn id="5" uniqueName="5" name="Temps" queryTableFieldId="5"/>
    <tableColumn id="7" uniqueName="7" name="Critere" queryTableFieldId="7"/>
    <tableColumn id="6" uniqueName="6" name="Groupe" queryTableFieldId="8"/>
    <tableColumn id="8" uniqueName="8" name="date" queryTableFieldId="9" dataDxf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3" name="Tableau_ProductionMachine" displayName="Tableau_ProductionMachine" ref="R2:Z151" tableType="queryTable" totalsRowShown="0">
  <autoFilter ref="R2:Z151"/>
  <tableColumns count="9">
    <tableColumn id="1" uniqueName="1" name="GroupeMachine" queryTableFieldId="1"/>
    <tableColumn id="2" uniqueName="2" name="Machine" queryTableFieldId="2"/>
    <tableColumn id="3" uniqueName="3" name="Debut" queryTableFieldId="3" dataDxfId="7"/>
    <tableColumn id="4" uniqueName="4" name="Fin" queryTableFieldId="4" dataDxfId="6"/>
    <tableColumn id="5" uniqueName="5" name="TempsProduction" queryTableFieldId="5"/>
    <tableColumn id="6" uniqueName="6" name="TempsTheo" queryTableFieldId="6"/>
    <tableColumn id="7" uniqueName="7" name="delta" queryTableFieldId="7"/>
    <tableColumn id="8" uniqueName="8" name="Programme" queryTableFieldId="8"/>
    <tableColumn id="9" uniqueName="9" name="Observations" queryTableField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illage">
  <a:themeElements>
    <a:clrScheme name="Sillage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Sillage">
      <a:majorFont>
        <a:latin typeface="Trebuchet MS"/>
        <a:ea typeface=""/>
        <a:cs typeface=""/>
        <a:font script="Jpan" typeface="HGｺﾞｼｯｸM"/>
        <a:font script="Hang" typeface="HY그래픽B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ｺﾞｼｯｸM"/>
        <a:font script="Hang" typeface="HY그래픽M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illage">
      <a:fillStyleLst>
        <a:solidFill>
          <a:schemeClr val="phClr"/>
        </a:solidFill>
        <a:gradFill rotWithShape="1">
          <a:gsLst>
            <a:gs pos="28000">
              <a:schemeClr val="phClr">
                <a:tint val="18000"/>
                <a:satMod val="120000"/>
                <a:lumMod val="88000"/>
              </a:schemeClr>
            </a:gs>
            <a:gs pos="100000">
              <a:schemeClr val="phClr">
                <a:tint val="40000"/>
                <a:satMod val="100000"/>
                <a:lumMod val="7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95000"/>
              </a:schemeClr>
            </a:gs>
            <a:gs pos="100000">
              <a:schemeClr val="phClr">
                <a:shade val="82000"/>
                <a:satMod val="125000"/>
                <a:lumMod val="74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satMod val="125000"/>
              <a:lumMod val="7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50800" dir="5400000" sx="98000" sy="98000" rotWithShape="0">
              <a:srgbClr val="000000">
                <a:alpha val="20000"/>
              </a:srgbClr>
            </a:outerShdw>
          </a:effectLst>
        </a:effectStyle>
        <a:effectStyle>
          <a:effectLst>
            <a:outerShdw blurRad="40005" dist="22984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alanced" dir="tr"/>
          </a:scene3d>
          <a:sp3d prstMaterial="matte">
            <a:bevelT w="19050" h="38100"/>
          </a:sp3d>
        </a:effectStyle>
        <a:effectStyle>
          <a:effectLst>
            <a:reflection blurRad="38100" stA="26000" endPos="23000" dist="25400" dir="5400000" sy="-100000" rotWithShape="0"/>
          </a:effectLst>
          <a:scene3d>
            <a:camera prst="orthographicFront">
              <a:rot lat="0" lon="0" rev="0"/>
            </a:camera>
            <a:lightRig rig="balanced" dir="tr"/>
          </a:scene3d>
          <a:sp3d contourW="14605" prstMaterial="plastic">
            <a:bevelT w="50800"/>
            <a:contourClr>
              <a:schemeClr val="phClr">
                <a:shade val="30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90000"/>
                <a:satMod val="160000"/>
                <a:lumMod val="100000"/>
              </a:schemeClr>
            </a:gs>
            <a:gs pos="60000">
              <a:schemeClr val="phClr">
                <a:tint val="95000"/>
                <a:shade val="100000"/>
                <a:satMod val="130000"/>
                <a:lumMod val="130000"/>
              </a:schemeClr>
            </a:gs>
            <a:gs pos="100000">
              <a:schemeClr val="phClr">
                <a:tint val="97000"/>
                <a:shade val="100000"/>
                <a:hueMod val="100000"/>
                <a:satMod val="140000"/>
                <a:lumMod val="80000"/>
              </a:schemeClr>
            </a:gs>
          </a:gsLst>
          <a:path path="circle">
            <a:fillToRect l="20000" t="10000" r="20000" b="60000"/>
          </a:path>
        </a:gradFill>
        <a:gradFill rotWithShape="1">
          <a:gsLst>
            <a:gs pos="0">
              <a:schemeClr val="phClr">
                <a:tint val="94000"/>
                <a:satMod val="160000"/>
                <a:lumMod val="160000"/>
              </a:schemeClr>
            </a:gs>
            <a:gs pos="42000">
              <a:schemeClr val="phClr">
                <a:tint val="94000"/>
                <a:shade val="94000"/>
                <a:satMod val="160000"/>
                <a:lumMod val="130000"/>
              </a:schemeClr>
            </a:gs>
            <a:gs pos="100000">
              <a:schemeClr val="phClr">
                <a:tint val="97000"/>
                <a:shade val="94000"/>
                <a:satMod val="180000"/>
                <a:lumMod val="84000"/>
              </a:schemeClr>
            </a:gs>
          </a:gsLst>
          <a:path path="circle">
            <a:fillToRect l="24000" t="44000" r="24000" b="12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K45"/>
  <sheetViews>
    <sheetView showGridLines="0" topLeftCell="A22" zoomScaleNormal="100" workbookViewId="0">
      <selection activeCell="C4" sqref="C4:D4"/>
    </sheetView>
  </sheetViews>
  <sheetFormatPr baseColWidth="10" defaultRowHeight="14.25" x14ac:dyDescent="0.2"/>
  <cols>
    <col min="1" max="1" width="2.875" customWidth="1"/>
    <col min="2" max="2" width="42.25" style="117" bestFit="1" customWidth="1"/>
    <col min="3" max="3" width="11.125" customWidth="1"/>
    <col min="4" max="4" width="9.625" bestFit="1" customWidth="1"/>
    <col min="6" max="6" width="18.25" customWidth="1"/>
    <col min="10" max="10" width="8.125" bestFit="1" customWidth="1"/>
  </cols>
  <sheetData>
    <row r="2" spans="2:11" s="3" customFormat="1" ht="26.25" customHeight="1" x14ac:dyDescent="0.2">
      <c r="B2" s="125" t="s">
        <v>7</v>
      </c>
      <c r="C2" s="125"/>
      <c r="D2" s="125"/>
      <c r="E2" s="125"/>
      <c r="F2" s="125"/>
      <c r="G2" s="125"/>
      <c r="H2" s="125"/>
      <c r="I2" s="125"/>
      <c r="J2" s="125"/>
      <c r="K2" s="1"/>
    </row>
    <row r="3" spans="2:11" ht="20.100000000000001" customHeight="1" x14ac:dyDescent="0.2">
      <c r="K3" s="1"/>
    </row>
    <row r="4" spans="2:11" ht="20.100000000000001" customHeight="1" x14ac:dyDescent="0.25">
      <c r="B4" s="16" t="s">
        <v>9</v>
      </c>
      <c r="C4" s="126" t="s">
        <v>19</v>
      </c>
      <c r="D4" s="126"/>
    </row>
    <row r="5" spans="2:11" ht="20.100000000000001" customHeight="1" x14ac:dyDescent="0.25">
      <c r="B5" s="16" t="s">
        <v>32</v>
      </c>
      <c r="C5" s="127">
        <v>41974</v>
      </c>
      <c r="D5" s="126"/>
    </row>
    <row r="6" spans="2:11" ht="20.100000000000001" customHeight="1" x14ac:dyDescent="0.25">
      <c r="B6" s="16" t="s">
        <v>33</v>
      </c>
      <c r="C6" s="127">
        <v>41985</v>
      </c>
      <c r="D6" s="126"/>
    </row>
    <row r="7" spans="2:11" ht="20.100000000000001" customHeight="1" x14ac:dyDescent="0.2"/>
    <row r="8" spans="2:11" ht="15" x14ac:dyDescent="0.2">
      <c r="B8" s="17" t="s">
        <v>0</v>
      </c>
      <c r="C8" s="20">
        <f>SUMIFS(releve_ouverture_temps,releve_ouverture_machine,"="&amp;C4,releve_ouverture_date,"&gt;="&amp;C5,releve_ouverture_date,"&lt;="&amp;C6)/3600</f>
        <v>61.75</v>
      </c>
    </row>
    <row r="9" spans="2:11" ht="30" x14ac:dyDescent="0.2">
      <c r="B9" s="18" t="s">
        <v>44</v>
      </c>
      <c r="C9" s="20">
        <f>SUMIFS(releve_arret,releve_arret_machine,"="&amp;C4,releve_arret_date,"&gt;="&amp;C5,releve_arret_date,"&lt;="&amp;C6,releve_arret_groupe,"=D")/3600</f>
        <v>2.25</v>
      </c>
    </row>
    <row r="10" spans="2:11" ht="28.5" customHeight="1" x14ac:dyDescent="0.2">
      <c r="B10" s="25" t="s">
        <v>41</v>
      </c>
      <c r="C10" s="20">
        <f>SUMIFS(releve_arret,releve_arret_machine,"="&amp;C4,releve_arret_date,"&gt;="&amp;C5,releve_arret_date,"&lt;="&amp;C6,releve_arret_groupe,"=P")/3600</f>
        <v>4.75</v>
      </c>
    </row>
    <row r="11" spans="2:11" ht="30" x14ac:dyDescent="0.2">
      <c r="B11" s="18" t="s">
        <v>8</v>
      </c>
      <c r="C11" s="20">
        <f>SUMIFS(releve_arret,releve_arret_machine,"="&amp;C4,releve_arret_date,"&gt;="&amp;C5,releve_arret_date,"&lt;="&amp;C6,releve_arret_groupe,"=c")/3600</f>
        <v>0</v>
      </c>
    </row>
    <row r="12" spans="2:11" ht="15" x14ac:dyDescent="0.25">
      <c r="B12" s="116"/>
      <c r="C12" s="23"/>
      <c r="G12" s="6"/>
    </row>
    <row r="13" spans="2:11" ht="20.25" x14ac:dyDescent="0.3">
      <c r="B13" s="116"/>
      <c r="E13" s="5"/>
      <c r="F13" s="5"/>
      <c r="G13" s="7"/>
    </row>
    <row r="14" spans="2:11" ht="18" customHeight="1" thickBot="1" x14ac:dyDescent="0.3">
      <c r="B14" s="13" t="s">
        <v>2</v>
      </c>
      <c r="C14" s="21">
        <f>C8-C9</f>
        <v>59.5</v>
      </c>
      <c r="D14" s="4"/>
      <c r="E14" s="119" t="s">
        <v>5</v>
      </c>
      <c r="F14" s="119"/>
      <c r="G14" s="120">
        <f>IF(C15&gt;0,C14/C15,0)</f>
        <v>0.96356275303643724</v>
      </c>
    </row>
    <row r="15" spans="2:11" ht="18" customHeight="1" x14ac:dyDescent="0.2">
      <c r="B15" s="14" t="s">
        <v>0</v>
      </c>
      <c r="C15" s="22">
        <f>C8</f>
        <v>61.75</v>
      </c>
      <c r="D15" s="4"/>
      <c r="E15" s="119"/>
      <c r="F15" s="119"/>
      <c r="G15" s="121"/>
    </row>
    <row r="16" spans="2:11" ht="18" x14ac:dyDescent="0.2">
      <c r="B16" s="116"/>
      <c r="C16" s="4"/>
      <c r="E16" s="8"/>
      <c r="F16" s="8"/>
      <c r="G16" s="9"/>
    </row>
    <row r="17" spans="1:10" ht="18" customHeight="1" thickBot="1" x14ac:dyDescent="0.3">
      <c r="B17" s="13" t="s">
        <v>1</v>
      </c>
      <c r="C17" s="21">
        <f>C18-C10</f>
        <v>54.75</v>
      </c>
      <c r="D17" s="4"/>
      <c r="E17" s="119" t="s">
        <v>4</v>
      </c>
      <c r="F17" s="119"/>
      <c r="G17" s="120">
        <f>IF(C18&gt;0,C17/C18,0)</f>
        <v>0.92016806722689071</v>
      </c>
      <c r="I17" s="122" t="s">
        <v>6</v>
      </c>
      <c r="J17" s="123">
        <f>G14*G17*G20</f>
        <v>0.88663967611336025</v>
      </c>
    </row>
    <row r="18" spans="1:10" ht="18" customHeight="1" x14ac:dyDescent="0.2">
      <c r="B18" s="14" t="s">
        <v>2</v>
      </c>
      <c r="C18" s="22">
        <f>C14</f>
        <v>59.5</v>
      </c>
      <c r="D18" s="4"/>
      <c r="E18" s="119"/>
      <c r="F18" s="119"/>
      <c r="G18" s="121"/>
      <c r="I18" s="122"/>
      <c r="J18" s="124"/>
    </row>
    <row r="19" spans="1:10" ht="18" x14ac:dyDescent="0.2">
      <c r="B19" s="116"/>
      <c r="C19" s="4"/>
      <c r="E19" s="8"/>
      <c r="F19" s="8"/>
      <c r="G19" s="9"/>
    </row>
    <row r="20" spans="1:10" ht="18" customHeight="1" thickBot="1" x14ac:dyDescent="0.3">
      <c r="B20" s="13" t="s">
        <v>37</v>
      </c>
      <c r="C20" s="21">
        <f>C21-C11</f>
        <v>54.75</v>
      </c>
      <c r="D20" s="4"/>
      <c r="E20" s="119" t="s">
        <v>3</v>
      </c>
      <c r="F20" s="119"/>
      <c r="G20" s="120">
        <f>IF(C21&gt;0,C20/C21,0)</f>
        <v>1</v>
      </c>
    </row>
    <row r="21" spans="1:10" ht="18" customHeight="1" x14ac:dyDescent="0.2">
      <c r="B21" s="14" t="s">
        <v>1</v>
      </c>
      <c r="C21" s="22">
        <f>C14-C10</f>
        <v>54.75</v>
      </c>
      <c r="D21" s="4"/>
      <c r="E21" s="119"/>
      <c r="F21" s="119"/>
      <c r="G21" s="121"/>
    </row>
    <row r="22" spans="1:10" ht="15" x14ac:dyDescent="0.25">
      <c r="G22" s="6"/>
    </row>
    <row r="24" spans="1:10" ht="142.5" customHeight="1" x14ac:dyDescent="0.2"/>
    <row r="25" spans="1:10" ht="20.25" x14ac:dyDescent="0.2">
      <c r="A25" s="3"/>
      <c r="B25" s="125" t="s">
        <v>7</v>
      </c>
      <c r="C25" s="125"/>
      <c r="D25" s="125"/>
      <c r="E25" s="125"/>
      <c r="F25" s="125"/>
      <c r="G25" s="125"/>
      <c r="H25" s="125"/>
      <c r="I25" s="125"/>
      <c r="J25" s="125"/>
    </row>
    <row r="27" spans="1:10" ht="15.75" x14ac:dyDescent="0.25">
      <c r="B27" s="16" t="s">
        <v>91</v>
      </c>
      <c r="C27" s="126" t="s">
        <v>75</v>
      </c>
      <c r="D27" s="126"/>
    </row>
    <row r="28" spans="1:10" ht="15.75" x14ac:dyDescent="0.25">
      <c r="B28" s="16" t="s">
        <v>32</v>
      </c>
      <c r="C28" s="127">
        <f>C5</f>
        <v>41974</v>
      </c>
      <c r="D28" s="126"/>
    </row>
    <row r="29" spans="1:10" ht="15.75" x14ac:dyDescent="0.25">
      <c r="B29" s="16" t="s">
        <v>33</v>
      </c>
      <c r="C29" s="127">
        <f>C6</f>
        <v>41985</v>
      </c>
      <c r="D29" s="126"/>
    </row>
    <row r="31" spans="1:10" ht="15" x14ac:dyDescent="0.2">
      <c r="B31" s="17" t="s">
        <v>0</v>
      </c>
      <c r="C31" s="20">
        <f>SUMIFS(releve_ouverture_temps,releve_ouverture_groupemachine,"="&amp;C27,releve_ouverture_date,"&gt;="&amp;C28,releve_ouverture_date,"&lt;="&amp;C29)/3600</f>
        <v>144.91666666666666</v>
      </c>
    </row>
    <row r="32" spans="1:10" ht="30" x14ac:dyDescent="0.2">
      <c r="B32" s="18" t="s">
        <v>44</v>
      </c>
      <c r="C32" s="20">
        <f>SUMIFS(releve_arret,releve_arret_groupemachine,"="&amp;C27,releve_arret_date,"&gt;="&amp;C28,releve_arret_date,"&lt;="&amp;C29,releve_arret_groupe,"=D")/3600</f>
        <v>7.5</v>
      </c>
    </row>
    <row r="33" spans="2:10" ht="30" x14ac:dyDescent="0.2">
      <c r="B33" s="25" t="s">
        <v>41</v>
      </c>
      <c r="C33" s="20">
        <f>SUMIFS(releve_arret,releve_arret_groupemachine,"="&amp;C27,releve_arret_date,"&gt;="&amp;C28,releve_arret_date,"&lt;="&amp;C29,releve_arret_groupe,"=P")/3600</f>
        <v>12.166666666666666</v>
      </c>
    </row>
    <row r="34" spans="2:10" ht="30" x14ac:dyDescent="0.2">
      <c r="B34" s="18" t="s">
        <v>8</v>
      </c>
      <c r="C34" s="20">
        <f>SUMIFS(releve_arret,releve_arret_groupemachine,"="&amp;C27,releve_arret_date,"&gt;="&amp;C28,releve_arret_date,"&lt;="&amp;C29,releve_arret_groupe,"=C")/3600</f>
        <v>0</v>
      </c>
    </row>
    <row r="35" spans="2:10" ht="15" x14ac:dyDescent="0.25">
      <c r="B35" s="116"/>
      <c r="C35" s="23"/>
      <c r="G35" s="6"/>
    </row>
    <row r="36" spans="2:10" ht="20.25" x14ac:dyDescent="0.3">
      <c r="B36" s="116"/>
      <c r="E36" s="5"/>
      <c r="F36" s="5"/>
      <c r="G36" s="7"/>
    </row>
    <row r="37" spans="2:10" ht="15.75" thickBot="1" x14ac:dyDescent="0.3">
      <c r="B37" s="13" t="s">
        <v>2</v>
      </c>
      <c r="C37" s="21">
        <f>C31-C32</f>
        <v>137.41666666666666</v>
      </c>
      <c r="D37" s="4"/>
      <c r="E37" s="119" t="s">
        <v>5</v>
      </c>
      <c r="F37" s="119"/>
      <c r="G37" s="120">
        <f>IF(C38&gt;0,C37/C38,0)</f>
        <v>0.9482461184588844</v>
      </c>
    </row>
    <row r="38" spans="2:10" x14ac:dyDescent="0.2">
      <c r="B38" s="14" t="s">
        <v>0</v>
      </c>
      <c r="C38" s="22">
        <f>C31</f>
        <v>144.91666666666666</v>
      </c>
      <c r="D38" s="4"/>
      <c r="E38" s="119"/>
      <c r="F38" s="119"/>
      <c r="G38" s="121"/>
    </row>
    <row r="39" spans="2:10" ht="18" x14ac:dyDescent="0.2">
      <c r="B39" s="116"/>
      <c r="C39" s="4"/>
      <c r="E39" s="8"/>
      <c r="F39" s="8"/>
      <c r="G39" s="9"/>
    </row>
    <row r="40" spans="2:10" ht="15.75" thickBot="1" x14ac:dyDescent="0.3">
      <c r="B40" s="13" t="s">
        <v>1</v>
      </c>
      <c r="C40" s="21">
        <f>C41-C33</f>
        <v>125.24999999999999</v>
      </c>
      <c r="D40" s="4"/>
      <c r="E40" s="119" t="s">
        <v>4</v>
      </c>
      <c r="F40" s="119"/>
      <c r="G40" s="120">
        <f>IF(C41&gt;0,C40/C41,0)</f>
        <v>0.91146149181322011</v>
      </c>
      <c r="I40" s="122" t="s">
        <v>6</v>
      </c>
      <c r="J40" s="123">
        <f>G37*G40*G43</f>
        <v>0.86428982173663027</v>
      </c>
    </row>
    <row r="41" spans="2:10" x14ac:dyDescent="0.2">
      <c r="B41" s="14" t="s">
        <v>2</v>
      </c>
      <c r="C41" s="22">
        <f>C37</f>
        <v>137.41666666666666</v>
      </c>
      <c r="D41" s="4"/>
      <c r="E41" s="119"/>
      <c r="F41" s="119"/>
      <c r="G41" s="121"/>
      <c r="I41" s="122"/>
      <c r="J41" s="124"/>
    </row>
    <row r="42" spans="2:10" ht="18" x14ac:dyDescent="0.2">
      <c r="B42" s="116"/>
      <c r="C42" s="4"/>
      <c r="E42" s="8"/>
      <c r="F42" s="8"/>
      <c r="G42" s="9"/>
    </row>
    <row r="43" spans="2:10" ht="15.75" thickBot="1" x14ac:dyDescent="0.3">
      <c r="B43" s="13" t="s">
        <v>37</v>
      </c>
      <c r="C43" s="21">
        <f>C44-C34</f>
        <v>125.24999999999999</v>
      </c>
      <c r="D43" s="4"/>
      <c r="E43" s="119" t="s">
        <v>3</v>
      </c>
      <c r="F43" s="119"/>
      <c r="G43" s="120">
        <f>IF(C44&gt;0,C43/C44,0)</f>
        <v>1</v>
      </c>
    </row>
    <row r="44" spans="2:10" x14ac:dyDescent="0.2">
      <c r="B44" s="14" t="s">
        <v>1</v>
      </c>
      <c r="C44" s="22">
        <f>C37-C33</f>
        <v>125.24999999999999</v>
      </c>
      <c r="D44" s="4"/>
      <c r="E44" s="119"/>
      <c r="F44" s="119"/>
      <c r="G44" s="121"/>
    </row>
    <row r="45" spans="2:10" ht="15" x14ac:dyDescent="0.25">
      <c r="G45" s="6"/>
    </row>
  </sheetData>
  <mergeCells count="24">
    <mergeCell ref="B2:J2"/>
    <mergeCell ref="C4:D4"/>
    <mergeCell ref="C5:D5"/>
    <mergeCell ref="C6:D6"/>
    <mergeCell ref="E14:F15"/>
    <mergeCell ref="G14:G15"/>
    <mergeCell ref="E17:F18"/>
    <mergeCell ref="G17:G18"/>
    <mergeCell ref="I17:I18"/>
    <mergeCell ref="J17:J18"/>
    <mergeCell ref="E20:F21"/>
    <mergeCell ref="G20:G21"/>
    <mergeCell ref="B25:J25"/>
    <mergeCell ref="C27:D27"/>
    <mergeCell ref="C28:D28"/>
    <mergeCell ref="C29:D29"/>
    <mergeCell ref="E37:F38"/>
    <mergeCell ref="G37:G38"/>
    <mergeCell ref="E40:F41"/>
    <mergeCell ref="G40:G41"/>
    <mergeCell ref="I40:I41"/>
    <mergeCell ref="J40:J41"/>
    <mergeCell ref="E43:F44"/>
    <mergeCell ref="G43:G44"/>
  </mergeCells>
  <conditionalFormatting sqref="G14">
    <cfRule type="colorScale" priority="8">
      <colorScale>
        <cfvo type="percent" val="0"/>
        <cfvo type="percentile" val="33"/>
        <cfvo type="percent" val="67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G20">
    <cfRule type="colorScale" priority="6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J17">
    <cfRule type="colorScale" priority="5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G37">
    <cfRule type="colorScale" priority="4">
      <colorScale>
        <cfvo type="percent" val="0"/>
        <cfvo type="percentile" val="33"/>
        <cfvo type="percent" val="67"/>
        <color rgb="FFF8696B"/>
        <color rgb="FFFFEB84"/>
        <color rgb="FF63BE7B"/>
      </colorScale>
    </cfRule>
  </conditionalFormatting>
  <conditionalFormatting sqref="G40">
    <cfRule type="colorScale" priority="3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G43">
    <cfRule type="colorScale" priority="2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J40">
    <cfRule type="colorScale" priority="1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dataValidations count="4">
    <dataValidation type="date" operator="greaterThanOrEqual" showInputMessage="1" showErrorMessage="1" sqref="C6:D6 C29:D29">
      <formula1>C5</formula1>
    </dataValidation>
    <dataValidation type="date" operator="greaterThan" allowBlank="1" showInputMessage="1" showErrorMessage="1" sqref="C5 C28">
      <formula1>37196</formula1>
    </dataValidation>
    <dataValidation type="list" showInputMessage="1" showErrorMessage="1" sqref="C4">
      <formula1>Machine</formula1>
    </dataValidation>
    <dataValidation type="list" showInputMessage="1" showErrorMessage="1" sqref="C27:D27">
      <formula1>groupe_machine</formula1>
    </dataValidation>
  </dataValidations>
  <pageMargins left="0.23622047244094491" right="0.23622047244094491" top="0.74803149606299213" bottom="0.74803149606299213" header="0.31496062992125984" footer="0.31496062992125984"/>
  <pageSetup paperSize="9" scale="9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B1:P10"/>
  <sheetViews>
    <sheetView view="pageBreakPreview" zoomScale="148" zoomScaleNormal="100" zoomScaleSheetLayoutView="148" workbookViewId="0">
      <selection activeCell="C1" sqref="C1:I1"/>
    </sheetView>
  </sheetViews>
  <sheetFormatPr baseColWidth="10" defaultRowHeight="14.25" x14ac:dyDescent="0.2"/>
  <cols>
    <col min="3" max="3" width="0.75" customWidth="1"/>
    <col min="4" max="15" width="2.625" customWidth="1"/>
    <col min="16" max="16" width="0.75" customWidth="1"/>
  </cols>
  <sheetData>
    <row r="1" spans="2:16" x14ac:dyDescent="0.2">
      <c r="C1" s="201">
        <v>5</v>
      </c>
      <c r="D1" s="201"/>
      <c r="E1" s="201"/>
      <c r="F1" s="201"/>
      <c r="G1" s="201"/>
      <c r="H1" s="201"/>
      <c r="I1" s="201"/>
      <c r="J1" s="202">
        <v>6</v>
      </c>
      <c r="K1" s="202"/>
      <c r="L1" s="202"/>
      <c r="M1" s="202"/>
      <c r="N1" s="202"/>
      <c r="O1" s="202"/>
      <c r="P1" s="202"/>
    </row>
    <row r="2" spans="2:16" x14ac:dyDescent="0.2">
      <c r="D2">
        <v>5</v>
      </c>
      <c r="E2">
        <v>10</v>
      </c>
      <c r="F2">
        <v>15</v>
      </c>
      <c r="G2">
        <v>20</v>
      </c>
      <c r="H2">
        <v>25</v>
      </c>
      <c r="I2">
        <v>30</v>
      </c>
      <c r="J2">
        <v>35</v>
      </c>
      <c r="K2">
        <v>40</v>
      </c>
      <c r="L2">
        <v>45</v>
      </c>
      <c r="M2">
        <v>50</v>
      </c>
      <c r="N2">
        <v>55</v>
      </c>
      <c r="O2">
        <v>60</v>
      </c>
    </row>
    <row r="3" spans="2:16" x14ac:dyDescent="0.2">
      <c r="B3" t="s">
        <v>47</v>
      </c>
    </row>
    <row r="4" spans="2:16" x14ac:dyDescent="0.2">
      <c r="B4" t="s">
        <v>62</v>
      </c>
    </row>
    <row r="5" spans="2:16" x14ac:dyDescent="0.2">
      <c r="B5" t="s">
        <v>56</v>
      </c>
    </row>
    <row r="6" spans="2:16" x14ac:dyDescent="0.2">
      <c r="B6" t="s">
        <v>16</v>
      </c>
    </row>
    <row r="7" spans="2:16" x14ac:dyDescent="0.2">
      <c r="B7" t="s">
        <v>49</v>
      </c>
    </row>
    <row r="8" spans="2:16" x14ac:dyDescent="0.2">
      <c r="B8" t="s">
        <v>13</v>
      </c>
    </row>
    <row r="9" spans="2:16" x14ac:dyDescent="0.2">
      <c r="B9" t="s">
        <v>43</v>
      </c>
    </row>
    <row r="10" spans="2:16" x14ac:dyDescent="0.2">
      <c r="B10" t="s">
        <v>50</v>
      </c>
    </row>
  </sheetData>
  <mergeCells count="2">
    <mergeCell ref="C1:I1"/>
    <mergeCell ref="J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6"/>
  </sheetPr>
  <dimension ref="A1:AB99"/>
  <sheetViews>
    <sheetView view="pageBreakPreview" zoomScale="96" zoomScaleNormal="100" zoomScaleSheetLayoutView="96" workbookViewId="0">
      <selection activeCell="E1" sqref="E1:I1"/>
    </sheetView>
  </sheetViews>
  <sheetFormatPr baseColWidth="10" defaultRowHeight="14.25" x14ac:dyDescent="0.2"/>
  <cols>
    <col min="1" max="1" width="5.25" customWidth="1"/>
    <col min="2" max="9" width="3.375" customWidth="1"/>
    <col min="12" max="12" width="15.5" customWidth="1"/>
    <col min="14" max="14" width="38.625" customWidth="1"/>
  </cols>
  <sheetData>
    <row r="1" spans="1:28" ht="27.75" customHeight="1" thickBot="1" x14ac:dyDescent="0.25">
      <c r="A1" s="142" t="s">
        <v>9</v>
      </c>
      <c r="B1" s="142"/>
      <c r="C1" s="142"/>
      <c r="D1" s="142"/>
      <c r="E1" s="143" t="s">
        <v>19</v>
      </c>
      <c r="F1" s="143"/>
      <c r="G1" s="143"/>
      <c r="H1" s="143"/>
      <c r="I1" s="143"/>
      <c r="J1" s="105" t="s">
        <v>66</v>
      </c>
      <c r="M1" s="105" t="s">
        <v>57</v>
      </c>
      <c r="O1" t="s">
        <v>69</v>
      </c>
    </row>
    <row r="2" spans="1:28" ht="116.25" customHeight="1" thickBot="1" x14ac:dyDescent="0.25">
      <c r="B2" s="101" t="s">
        <v>47</v>
      </c>
      <c r="C2" s="102" t="s">
        <v>62</v>
      </c>
      <c r="D2" s="102" t="s">
        <v>56</v>
      </c>
      <c r="E2" s="102" t="s">
        <v>16</v>
      </c>
      <c r="F2" s="102" t="s">
        <v>49</v>
      </c>
      <c r="G2" s="102" t="s">
        <v>63</v>
      </c>
      <c r="H2" s="104" t="s">
        <v>64</v>
      </c>
      <c r="I2" s="103" t="s">
        <v>50</v>
      </c>
      <c r="J2" s="146" t="s">
        <v>65</v>
      </c>
      <c r="K2" s="145"/>
      <c r="L2" s="106" t="s">
        <v>67</v>
      </c>
      <c r="M2" s="144" t="s">
        <v>61</v>
      </c>
      <c r="N2" s="145"/>
    </row>
    <row r="3" spans="1:28" ht="9.9499999999999993" customHeight="1" x14ac:dyDescent="0.3">
      <c r="A3" s="148">
        <f>VLOOKUP($O$1,PeriodeExt,2,FALSE)</f>
        <v>13</v>
      </c>
      <c r="B3" s="32"/>
      <c r="C3" s="33"/>
      <c r="D3" s="33"/>
      <c r="E3" s="33"/>
      <c r="F3" s="33"/>
      <c r="G3" s="94"/>
      <c r="H3" s="94"/>
      <c r="I3" s="34"/>
      <c r="J3" s="147"/>
      <c r="K3" s="139"/>
      <c r="L3" s="107"/>
      <c r="M3" s="138"/>
      <c r="N3" s="139"/>
      <c r="AA3" s="7"/>
    </row>
    <row r="4" spans="1:28" ht="9.9499999999999993" customHeight="1" x14ac:dyDescent="0.3">
      <c r="A4" s="149"/>
      <c r="B4" s="35"/>
      <c r="C4" s="36"/>
      <c r="D4" s="36"/>
      <c r="E4" s="36"/>
      <c r="F4" s="36"/>
      <c r="G4" s="95"/>
      <c r="H4" s="95"/>
      <c r="I4" s="37"/>
      <c r="J4" s="128"/>
      <c r="K4" s="129"/>
      <c r="L4" s="108"/>
      <c r="M4" s="130"/>
      <c r="N4" s="131"/>
      <c r="AA4" s="7" t="s">
        <v>68</v>
      </c>
      <c r="AB4">
        <v>5</v>
      </c>
    </row>
    <row r="5" spans="1:28" ht="9.9499999999999993" customHeight="1" x14ac:dyDescent="0.3">
      <c r="A5" s="149"/>
      <c r="B5" s="38"/>
      <c r="C5" s="39"/>
      <c r="D5" s="39"/>
      <c r="E5" s="39"/>
      <c r="F5" s="39"/>
      <c r="G5" s="96"/>
      <c r="H5" s="96"/>
      <c r="I5" s="40"/>
      <c r="J5" s="132"/>
      <c r="K5" s="133"/>
      <c r="L5" s="109"/>
      <c r="M5" s="132"/>
      <c r="N5" s="133"/>
      <c r="AA5" s="7" t="s">
        <v>69</v>
      </c>
      <c r="AB5">
        <v>13</v>
      </c>
    </row>
    <row r="6" spans="1:28" ht="9.9499999999999993" customHeight="1" x14ac:dyDescent="0.3">
      <c r="A6" s="149"/>
      <c r="B6" s="41"/>
      <c r="C6" s="42"/>
      <c r="D6" s="42"/>
      <c r="E6" s="42"/>
      <c r="F6" s="42"/>
      <c r="G6" s="97"/>
      <c r="H6" s="97"/>
      <c r="I6" s="43"/>
      <c r="J6" s="128"/>
      <c r="K6" s="129"/>
      <c r="L6" s="110"/>
      <c r="M6" s="134"/>
      <c r="N6" s="135"/>
      <c r="AA6" s="7" t="s">
        <v>70</v>
      </c>
      <c r="AB6">
        <v>21</v>
      </c>
    </row>
    <row r="7" spans="1:28" ht="9.9499999999999993" customHeight="1" x14ac:dyDescent="0.2">
      <c r="A7" s="149"/>
      <c r="B7" s="35"/>
      <c r="C7" s="36"/>
      <c r="D7" s="36"/>
      <c r="E7" s="36"/>
      <c r="F7" s="36"/>
      <c r="G7" s="95"/>
      <c r="H7" s="95"/>
      <c r="I7" s="37"/>
      <c r="J7" s="128"/>
      <c r="K7" s="129"/>
      <c r="L7" s="108"/>
      <c r="M7" s="130"/>
      <c r="N7" s="131"/>
    </row>
    <row r="8" spans="1:28" ht="9.9499999999999993" customHeight="1" x14ac:dyDescent="0.2">
      <c r="A8" s="149"/>
      <c r="B8" s="44"/>
      <c r="C8" s="45"/>
      <c r="D8" s="45"/>
      <c r="E8" s="45"/>
      <c r="F8" s="45"/>
      <c r="G8" s="98"/>
      <c r="H8" s="98"/>
      <c r="I8" s="46"/>
      <c r="J8" s="136"/>
      <c r="K8" s="137"/>
      <c r="L8" s="113"/>
      <c r="M8" s="136"/>
      <c r="N8" s="137"/>
    </row>
    <row r="9" spans="1:28" ht="9.9499999999999993" customHeight="1" x14ac:dyDescent="0.2">
      <c r="A9" s="149"/>
      <c r="B9" s="47"/>
      <c r="C9" s="48"/>
      <c r="D9" s="48"/>
      <c r="E9" s="48"/>
      <c r="F9" s="48"/>
      <c r="G9" s="99"/>
      <c r="H9" s="99"/>
      <c r="I9" s="49"/>
      <c r="J9" s="128"/>
      <c r="K9" s="129"/>
      <c r="L9" s="112"/>
      <c r="M9" s="128"/>
      <c r="N9" s="129"/>
    </row>
    <row r="10" spans="1:28" ht="9.9499999999999993" customHeight="1" x14ac:dyDescent="0.2">
      <c r="A10" s="149"/>
      <c r="B10" s="35"/>
      <c r="C10" s="36"/>
      <c r="D10" s="36"/>
      <c r="E10" s="36"/>
      <c r="F10" s="36"/>
      <c r="G10" s="95"/>
      <c r="H10" s="95"/>
      <c r="I10" s="37"/>
      <c r="J10" s="128"/>
      <c r="K10" s="129"/>
      <c r="L10" s="108"/>
      <c r="M10" s="130"/>
      <c r="N10" s="131"/>
    </row>
    <row r="11" spans="1:28" ht="9.9499999999999993" customHeight="1" x14ac:dyDescent="0.2">
      <c r="A11" s="149"/>
      <c r="B11" s="38"/>
      <c r="C11" s="39"/>
      <c r="D11" s="39"/>
      <c r="E11" s="39"/>
      <c r="F11" s="39"/>
      <c r="G11" s="96"/>
      <c r="H11" s="96"/>
      <c r="I11" s="40"/>
      <c r="J11" s="132"/>
      <c r="K11" s="133"/>
      <c r="L11" s="109"/>
      <c r="M11" s="132"/>
      <c r="N11" s="133"/>
    </row>
    <row r="12" spans="1:28" ht="9.9499999999999993" customHeight="1" x14ac:dyDescent="0.2">
      <c r="A12" s="149"/>
      <c r="B12" s="41"/>
      <c r="C12" s="42"/>
      <c r="D12" s="42"/>
      <c r="E12" s="42"/>
      <c r="F12" s="42"/>
      <c r="G12" s="97"/>
      <c r="H12" s="97"/>
      <c r="I12" s="43"/>
      <c r="J12" s="128"/>
      <c r="K12" s="129"/>
      <c r="L12" s="110"/>
      <c r="M12" s="134"/>
      <c r="N12" s="135"/>
    </row>
    <row r="13" spans="1:28" ht="9.9499999999999993" customHeight="1" x14ac:dyDescent="0.2">
      <c r="A13" s="149"/>
      <c r="B13" s="35"/>
      <c r="C13" s="36"/>
      <c r="D13" s="36"/>
      <c r="E13" s="36"/>
      <c r="F13" s="36"/>
      <c r="G13" s="95"/>
      <c r="H13" s="95"/>
      <c r="I13" s="37"/>
      <c r="J13" s="128"/>
      <c r="K13" s="129"/>
      <c r="L13" s="108"/>
      <c r="M13" s="130"/>
      <c r="N13" s="131"/>
    </row>
    <row r="14" spans="1:28" ht="9.9499999999999993" customHeight="1" thickBot="1" x14ac:dyDescent="0.25">
      <c r="A14" s="150"/>
      <c r="B14" s="50"/>
      <c r="C14" s="51"/>
      <c r="D14" s="51"/>
      <c r="E14" s="51"/>
      <c r="F14" s="51"/>
      <c r="G14" s="100"/>
      <c r="H14" s="100"/>
      <c r="I14" s="52"/>
      <c r="J14" s="140"/>
      <c r="K14" s="141"/>
      <c r="L14" s="111"/>
      <c r="M14" s="140"/>
      <c r="N14" s="141"/>
    </row>
    <row r="15" spans="1:28" ht="9.9499999999999993" customHeight="1" x14ac:dyDescent="0.2">
      <c r="A15" s="148">
        <f>VLOOKUP($O$1,PeriodeExt,2,FALSE)+1</f>
        <v>14</v>
      </c>
      <c r="B15" s="32"/>
      <c r="C15" s="33"/>
      <c r="D15" s="33"/>
      <c r="E15" s="33"/>
      <c r="F15" s="33"/>
      <c r="G15" s="94"/>
      <c r="H15" s="94"/>
      <c r="I15" s="34"/>
      <c r="J15" s="147"/>
      <c r="K15" s="139"/>
      <c r="L15" s="107"/>
      <c r="M15" s="138"/>
      <c r="N15" s="139"/>
    </row>
    <row r="16" spans="1:28" ht="9.9499999999999993" customHeight="1" x14ac:dyDescent="0.2">
      <c r="A16" s="149"/>
      <c r="B16" s="35"/>
      <c r="C16" s="36"/>
      <c r="D16" s="36"/>
      <c r="E16" s="36"/>
      <c r="F16" s="36"/>
      <c r="G16" s="95"/>
      <c r="H16" s="95"/>
      <c r="I16" s="37"/>
      <c r="J16" s="128"/>
      <c r="K16" s="129"/>
      <c r="L16" s="108"/>
      <c r="M16" s="130"/>
      <c r="N16" s="131"/>
    </row>
    <row r="17" spans="1:14" ht="9.9499999999999993" customHeight="1" x14ac:dyDescent="0.2">
      <c r="A17" s="149"/>
      <c r="B17" s="38"/>
      <c r="C17" s="39"/>
      <c r="D17" s="39"/>
      <c r="E17" s="39"/>
      <c r="F17" s="39"/>
      <c r="G17" s="96"/>
      <c r="H17" s="96"/>
      <c r="I17" s="40"/>
      <c r="J17" s="132"/>
      <c r="K17" s="133"/>
      <c r="L17" s="109"/>
      <c r="M17" s="132"/>
      <c r="N17" s="133"/>
    </row>
    <row r="18" spans="1:14" ht="9.9499999999999993" customHeight="1" x14ac:dyDescent="0.2">
      <c r="A18" s="149"/>
      <c r="B18" s="41"/>
      <c r="C18" s="42"/>
      <c r="D18" s="42"/>
      <c r="E18" s="42"/>
      <c r="F18" s="42"/>
      <c r="G18" s="97"/>
      <c r="H18" s="97"/>
      <c r="I18" s="43"/>
      <c r="J18" s="128"/>
      <c r="K18" s="129"/>
      <c r="L18" s="110"/>
      <c r="M18" s="134"/>
      <c r="N18" s="135"/>
    </row>
    <row r="19" spans="1:14" ht="9.9499999999999993" customHeight="1" x14ac:dyDescent="0.2">
      <c r="A19" s="149"/>
      <c r="B19" s="35"/>
      <c r="C19" s="36"/>
      <c r="D19" s="36"/>
      <c r="E19" s="36"/>
      <c r="F19" s="36"/>
      <c r="G19" s="95"/>
      <c r="H19" s="95"/>
      <c r="I19" s="37"/>
      <c r="J19" s="128"/>
      <c r="K19" s="129"/>
      <c r="L19" s="108"/>
      <c r="M19" s="130"/>
      <c r="N19" s="131"/>
    </row>
    <row r="20" spans="1:14" ht="9.9499999999999993" customHeight="1" x14ac:dyDescent="0.2">
      <c r="A20" s="149"/>
      <c r="B20" s="44"/>
      <c r="C20" s="45"/>
      <c r="D20" s="45"/>
      <c r="E20" s="45"/>
      <c r="F20" s="45"/>
      <c r="G20" s="98"/>
      <c r="H20" s="98"/>
      <c r="I20" s="46"/>
      <c r="J20" s="136"/>
      <c r="K20" s="137"/>
      <c r="L20" s="113"/>
      <c r="M20" s="136"/>
      <c r="N20" s="137"/>
    </row>
    <row r="21" spans="1:14" ht="9.9499999999999993" customHeight="1" x14ac:dyDescent="0.2">
      <c r="A21" s="149"/>
      <c r="B21" s="47"/>
      <c r="C21" s="48"/>
      <c r="D21" s="48"/>
      <c r="E21" s="48"/>
      <c r="F21" s="48"/>
      <c r="G21" s="99"/>
      <c r="H21" s="99"/>
      <c r="I21" s="49"/>
      <c r="J21" s="128"/>
      <c r="K21" s="129"/>
      <c r="L21" s="112"/>
      <c r="M21" s="128"/>
      <c r="N21" s="129"/>
    </row>
    <row r="22" spans="1:14" ht="9.9499999999999993" customHeight="1" x14ac:dyDescent="0.2">
      <c r="A22" s="149"/>
      <c r="B22" s="35"/>
      <c r="C22" s="36"/>
      <c r="D22" s="36"/>
      <c r="E22" s="36"/>
      <c r="F22" s="36"/>
      <c r="G22" s="95"/>
      <c r="H22" s="95"/>
      <c r="I22" s="37"/>
      <c r="J22" s="128"/>
      <c r="K22" s="129"/>
      <c r="L22" s="108"/>
      <c r="M22" s="130"/>
      <c r="N22" s="131"/>
    </row>
    <row r="23" spans="1:14" ht="9.9499999999999993" customHeight="1" x14ac:dyDescent="0.2">
      <c r="A23" s="149"/>
      <c r="B23" s="38"/>
      <c r="C23" s="39"/>
      <c r="D23" s="39"/>
      <c r="E23" s="39"/>
      <c r="F23" s="39"/>
      <c r="G23" s="96"/>
      <c r="H23" s="96"/>
      <c r="I23" s="40"/>
      <c r="J23" s="132"/>
      <c r="K23" s="133"/>
      <c r="L23" s="109"/>
      <c r="M23" s="132"/>
      <c r="N23" s="133"/>
    </row>
    <row r="24" spans="1:14" ht="9.9499999999999993" customHeight="1" x14ac:dyDescent="0.2">
      <c r="A24" s="149"/>
      <c r="B24" s="41"/>
      <c r="C24" s="42"/>
      <c r="D24" s="42"/>
      <c r="E24" s="42"/>
      <c r="F24" s="42"/>
      <c r="G24" s="97"/>
      <c r="H24" s="97"/>
      <c r="I24" s="43"/>
      <c r="J24" s="128"/>
      <c r="K24" s="129"/>
      <c r="L24" s="110"/>
      <c r="M24" s="134"/>
      <c r="N24" s="135"/>
    </row>
    <row r="25" spans="1:14" ht="9.9499999999999993" customHeight="1" x14ac:dyDescent="0.2">
      <c r="A25" s="149"/>
      <c r="B25" s="35"/>
      <c r="C25" s="36"/>
      <c r="D25" s="36"/>
      <c r="E25" s="36"/>
      <c r="F25" s="36"/>
      <c r="G25" s="95"/>
      <c r="H25" s="95"/>
      <c r="I25" s="37"/>
      <c r="J25" s="128"/>
      <c r="K25" s="129"/>
      <c r="L25" s="108"/>
      <c r="M25" s="130"/>
      <c r="N25" s="131"/>
    </row>
    <row r="26" spans="1:14" ht="9.9499999999999993" customHeight="1" thickBot="1" x14ac:dyDescent="0.25">
      <c r="A26" s="150"/>
      <c r="B26" s="50"/>
      <c r="C26" s="51"/>
      <c r="D26" s="51"/>
      <c r="E26" s="51"/>
      <c r="F26" s="51"/>
      <c r="G26" s="100"/>
      <c r="H26" s="100"/>
      <c r="I26" s="52"/>
      <c r="J26" s="140"/>
      <c r="K26" s="141"/>
      <c r="L26" s="111"/>
      <c r="M26" s="140"/>
      <c r="N26" s="141"/>
    </row>
    <row r="27" spans="1:14" ht="9.9499999999999993" customHeight="1" x14ac:dyDescent="0.2">
      <c r="A27" s="148">
        <f>VLOOKUP($O$1,PeriodeExt,2,FALSE)+2</f>
        <v>15</v>
      </c>
      <c r="B27" s="32"/>
      <c r="C27" s="33"/>
      <c r="D27" s="33"/>
      <c r="E27" s="33"/>
      <c r="F27" s="33"/>
      <c r="G27" s="94"/>
      <c r="H27" s="94"/>
      <c r="I27" s="34"/>
      <c r="J27" s="147"/>
      <c r="K27" s="139"/>
      <c r="L27" s="107"/>
      <c r="M27" s="138"/>
      <c r="N27" s="139"/>
    </row>
    <row r="28" spans="1:14" ht="9.9499999999999993" customHeight="1" x14ac:dyDescent="0.2">
      <c r="A28" s="149"/>
      <c r="B28" s="35"/>
      <c r="C28" s="36"/>
      <c r="D28" s="36"/>
      <c r="E28" s="36"/>
      <c r="F28" s="36"/>
      <c r="G28" s="95"/>
      <c r="H28" s="95"/>
      <c r="I28" s="37"/>
      <c r="J28" s="128"/>
      <c r="K28" s="129"/>
      <c r="L28" s="108"/>
      <c r="M28" s="130"/>
      <c r="N28" s="131"/>
    </row>
    <row r="29" spans="1:14" ht="9.9499999999999993" customHeight="1" x14ac:dyDescent="0.2">
      <c r="A29" s="149"/>
      <c r="B29" s="38"/>
      <c r="C29" s="39"/>
      <c r="D29" s="39"/>
      <c r="E29" s="39"/>
      <c r="F29" s="39"/>
      <c r="G29" s="96"/>
      <c r="H29" s="96"/>
      <c r="I29" s="40"/>
      <c r="J29" s="132"/>
      <c r="K29" s="133"/>
      <c r="L29" s="109"/>
      <c r="M29" s="132"/>
      <c r="N29" s="133"/>
    </row>
    <row r="30" spans="1:14" ht="9.9499999999999993" customHeight="1" x14ac:dyDescent="0.2">
      <c r="A30" s="149"/>
      <c r="B30" s="41"/>
      <c r="C30" s="42"/>
      <c r="D30" s="42"/>
      <c r="E30" s="42"/>
      <c r="F30" s="42"/>
      <c r="G30" s="97"/>
      <c r="H30" s="97"/>
      <c r="I30" s="43"/>
      <c r="J30" s="128"/>
      <c r="K30" s="129"/>
      <c r="L30" s="110"/>
      <c r="M30" s="134"/>
      <c r="N30" s="135"/>
    </row>
    <row r="31" spans="1:14" ht="9.9499999999999993" customHeight="1" x14ac:dyDescent="0.2">
      <c r="A31" s="149"/>
      <c r="B31" s="35"/>
      <c r="C31" s="36"/>
      <c r="D31" s="36"/>
      <c r="E31" s="36"/>
      <c r="F31" s="36"/>
      <c r="G31" s="95"/>
      <c r="H31" s="95"/>
      <c r="I31" s="37"/>
      <c r="J31" s="128"/>
      <c r="K31" s="129"/>
      <c r="L31" s="108"/>
      <c r="M31" s="130"/>
      <c r="N31" s="131"/>
    </row>
    <row r="32" spans="1:14" ht="9.9499999999999993" customHeight="1" x14ac:dyDescent="0.2">
      <c r="A32" s="149"/>
      <c r="B32" s="44"/>
      <c r="C32" s="45"/>
      <c r="D32" s="45"/>
      <c r="E32" s="45"/>
      <c r="F32" s="45"/>
      <c r="G32" s="98"/>
      <c r="H32" s="98"/>
      <c r="I32" s="46"/>
      <c r="J32" s="136"/>
      <c r="K32" s="137"/>
      <c r="L32" s="113"/>
      <c r="M32" s="136"/>
      <c r="N32" s="137"/>
    </row>
    <row r="33" spans="1:14" ht="9.9499999999999993" customHeight="1" x14ac:dyDescent="0.2">
      <c r="A33" s="149"/>
      <c r="B33" s="47"/>
      <c r="C33" s="48"/>
      <c r="D33" s="48"/>
      <c r="E33" s="48"/>
      <c r="F33" s="48"/>
      <c r="G33" s="99"/>
      <c r="H33" s="99"/>
      <c r="I33" s="49"/>
      <c r="J33" s="128"/>
      <c r="K33" s="129"/>
      <c r="L33" s="112"/>
      <c r="M33" s="128"/>
      <c r="N33" s="129"/>
    </row>
    <row r="34" spans="1:14" ht="9.9499999999999993" customHeight="1" x14ac:dyDescent="0.2">
      <c r="A34" s="149"/>
      <c r="B34" s="35"/>
      <c r="C34" s="36"/>
      <c r="D34" s="36"/>
      <c r="E34" s="36"/>
      <c r="F34" s="36"/>
      <c r="G34" s="95"/>
      <c r="H34" s="95"/>
      <c r="I34" s="37"/>
      <c r="J34" s="128"/>
      <c r="K34" s="129"/>
      <c r="L34" s="108"/>
      <c r="M34" s="130"/>
      <c r="N34" s="131"/>
    </row>
    <row r="35" spans="1:14" ht="9.9499999999999993" customHeight="1" x14ac:dyDescent="0.2">
      <c r="A35" s="149"/>
      <c r="B35" s="38"/>
      <c r="C35" s="39"/>
      <c r="D35" s="39"/>
      <c r="E35" s="39"/>
      <c r="F35" s="39"/>
      <c r="G35" s="96"/>
      <c r="H35" s="96"/>
      <c r="I35" s="40"/>
      <c r="J35" s="132"/>
      <c r="K35" s="133"/>
      <c r="L35" s="109"/>
      <c r="M35" s="132"/>
      <c r="N35" s="133"/>
    </row>
    <row r="36" spans="1:14" ht="9.9499999999999993" customHeight="1" x14ac:dyDescent="0.2">
      <c r="A36" s="149"/>
      <c r="B36" s="41"/>
      <c r="C36" s="42"/>
      <c r="D36" s="42"/>
      <c r="E36" s="42"/>
      <c r="F36" s="42"/>
      <c r="G36" s="97"/>
      <c r="H36" s="97"/>
      <c r="I36" s="43"/>
      <c r="J36" s="128"/>
      <c r="K36" s="129"/>
      <c r="L36" s="110"/>
      <c r="M36" s="134"/>
      <c r="N36" s="135"/>
    </row>
    <row r="37" spans="1:14" ht="9.9499999999999993" customHeight="1" x14ac:dyDescent="0.2">
      <c r="A37" s="149"/>
      <c r="B37" s="35"/>
      <c r="C37" s="36"/>
      <c r="D37" s="36"/>
      <c r="E37" s="36"/>
      <c r="F37" s="36"/>
      <c r="G37" s="95"/>
      <c r="H37" s="95"/>
      <c r="I37" s="37"/>
      <c r="J37" s="128"/>
      <c r="K37" s="129"/>
      <c r="L37" s="108"/>
      <c r="M37" s="130"/>
      <c r="N37" s="131"/>
    </row>
    <row r="38" spans="1:14" ht="9.9499999999999993" customHeight="1" thickBot="1" x14ac:dyDescent="0.25">
      <c r="A38" s="150"/>
      <c r="B38" s="50"/>
      <c r="C38" s="51"/>
      <c r="D38" s="51"/>
      <c r="E38" s="51"/>
      <c r="F38" s="51"/>
      <c r="G38" s="100"/>
      <c r="H38" s="100"/>
      <c r="I38" s="52"/>
      <c r="J38" s="140"/>
      <c r="K38" s="141"/>
      <c r="L38" s="111"/>
      <c r="M38" s="140"/>
      <c r="N38" s="141"/>
    </row>
    <row r="39" spans="1:14" ht="9.9499999999999993" customHeight="1" x14ac:dyDescent="0.2">
      <c r="A39" s="148">
        <f>IF(VLOOKUP($O$1,PeriodeExt,2,FALSE)+3=24,0,VLOOKUP($O$1,PeriodeExt,2,FALSE)+3)</f>
        <v>16</v>
      </c>
      <c r="B39" s="32"/>
      <c r="C39" s="33"/>
      <c r="D39" s="33"/>
      <c r="E39" s="33"/>
      <c r="F39" s="33"/>
      <c r="G39" s="94"/>
      <c r="H39" s="94"/>
      <c r="I39" s="34"/>
      <c r="J39" s="147"/>
      <c r="K39" s="139"/>
      <c r="L39" s="107"/>
      <c r="M39" s="138"/>
      <c r="N39" s="139"/>
    </row>
    <row r="40" spans="1:14" ht="9.9499999999999993" customHeight="1" x14ac:dyDescent="0.2">
      <c r="A40" s="149"/>
      <c r="B40" s="35"/>
      <c r="C40" s="36"/>
      <c r="D40" s="36"/>
      <c r="E40" s="36"/>
      <c r="F40" s="36"/>
      <c r="G40" s="95"/>
      <c r="H40" s="95"/>
      <c r="I40" s="37"/>
      <c r="J40" s="128"/>
      <c r="K40" s="129"/>
      <c r="L40" s="108"/>
      <c r="M40" s="130"/>
      <c r="N40" s="131"/>
    </row>
    <row r="41" spans="1:14" ht="9.9499999999999993" customHeight="1" x14ac:dyDescent="0.2">
      <c r="A41" s="149"/>
      <c r="B41" s="38"/>
      <c r="C41" s="39"/>
      <c r="D41" s="39"/>
      <c r="E41" s="39"/>
      <c r="F41" s="39"/>
      <c r="G41" s="96"/>
      <c r="H41" s="96"/>
      <c r="I41" s="40"/>
      <c r="J41" s="132"/>
      <c r="K41" s="133"/>
      <c r="L41" s="109"/>
      <c r="M41" s="132"/>
      <c r="N41" s="133"/>
    </row>
    <row r="42" spans="1:14" ht="9.9499999999999993" customHeight="1" x14ac:dyDescent="0.2">
      <c r="A42" s="149"/>
      <c r="B42" s="41"/>
      <c r="C42" s="42"/>
      <c r="D42" s="42"/>
      <c r="E42" s="42"/>
      <c r="F42" s="42"/>
      <c r="G42" s="97"/>
      <c r="H42" s="97"/>
      <c r="I42" s="43"/>
      <c r="J42" s="128"/>
      <c r="K42" s="129"/>
      <c r="L42" s="110"/>
      <c r="M42" s="134"/>
      <c r="N42" s="135"/>
    </row>
    <row r="43" spans="1:14" ht="9.9499999999999993" customHeight="1" x14ac:dyDescent="0.2">
      <c r="A43" s="149"/>
      <c r="B43" s="35"/>
      <c r="C43" s="36"/>
      <c r="D43" s="36"/>
      <c r="E43" s="36"/>
      <c r="F43" s="36"/>
      <c r="G43" s="95"/>
      <c r="H43" s="95"/>
      <c r="I43" s="37"/>
      <c r="J43" s="128"/>
      <c r="K43" s="129"/>
      <c r="L43" s="108"/>
      <c r="M43" s="130"/>
      <c r="N43" s="131"/>
    </row>
    <row r="44" spans="1:14" ht="9.9499999999999993" customHeight="1" x14ac:dyDescent="0.2">
      <c r="A44" s="149"/>
      <c r="B44" s="44"/>
      <c r="C44" s="45"/>
      <c r="D44" s="45"/>
      <c r="E44" s="45"/>
      <c r="F44" s="45"/>
      <c r="G44" s="98"/>
      <c r="H44" s="98"/>
      <c r="I44" s="46"/>
      <c r="J44" s="136"/>
      <c r="K44" s="137"/>
      <c r="L44" s="113"/>
      <c r="M44" s="136"/>
      <c r="N44" s="137"/>
    </row>
    <row r="45" spans="1:14" ht="9.9499999999999993" customHeight="1" x14ac:dyDescent="0.2">
      <c r="A45" s="149"/>
      <c r="B45" s="47"/>
      <c r="C45" s="48"/>
      <c r="D45" s="48"/>
      <c r="E45" s="48"/>
      <c r="F45" s="48"/>
      <c r="G45" s="99"/>
      <c r="H45" s="99"/>
      <c r="I45" s="49"/>
      <c r="J45" s="128"/>
      <c r="K45" s="129"/>
      <c r="L45" s="112"/>
      <c r="M45" s="128"/>
      <c r="N45" s="129"/>
    </row>
    <row r="46" spans="1:14" ht="9.9499999999999993" customHeight="1" x14ac:dyDescent="0.2">
      <c r="A46" s="149"/>
      <c r="B46" s="35"/>
      <c r="C46" s="36"/>
      <c r="D46" s="36"/>
      <c r="E46" s="36"/>
      <c r="F46" s="36"/>
      <c r="G46" s="95"/>
      <c r="H46" s="95"/>
      <c r="I46" s="37"/>
      <c r="J46" s="128"/>
      <c r="K46" s="129"/>
      <c r="L46" s="108"/>
      <c r="M46" s="130"/>
      <c r="N46" s="131"/>
    </row>
    <row r="47" spans="1:14" ht="9.9499999999999993" customHeight="1" x14ac:dyDescent="0.2">
      <c r="A47" s="149"/>
      <c r="B47" s="38"/>
      <c r="C47" s="39"/>
      <c r="D47" s="39"/>
      <c r="E47" s="39"/>
      <c r="F47" s="39"/>
      <c r="G47" s="96"/>
      <c r="H47" s="96"/>
      <c r="I47" s="40"/>
      <c r="J47" s="132"/>
      <c r="K47" s="133"/>
      <c r="L47" s="109"/>
      <c r="M47" s="132"/>
      <c r="N47" s="133"/>
    </row>
    <row r="48" spans="1:14" ht="9.9499999999999993" customHeight="1" x14ac:dyDescent="0.2">
      <c r="A48" s="149"/>
      <c r="B48" s="41"/>
      <c r="C48" s="42"/>
      <c r="D48" s="42"/>
      <c r="E48" s="42"/>
      <c r="F48" s="42"/>
      <c r="G48" s="97"/>
      <c r="H48" s="97"/>
      <c r="I48" s="43"/>
      <c r="J48" s="128"/>
      <c r="K48" s="129"/>
      <c r="L48" s="110"/>
      <c r="M48" s="134"/>
      <c r="N48" s="135"/>
    </row>
    <row r="49" spans="1:14" ht="9.9499999999999993" customHeight="1" x14ac:dyDescent="0.2">
      <c r="A49" s="149"/>
      <c r="B49" s="35"/>
      <c r="C49" s="36"/>
      <c r="D49" s="36"/>
      <c r="E49" s="36"/>
      <c r="F49" s="36"/>
      <c r="G49" s="95"/>
      <c r="H49" s="95"/>
      <c r="I49" s="37"/>
      <c r="J49" s="128"/>
      <c r="K49" s="129"/>
      <c r="L49" s="108"/>
      <c r="M49" s="130"/>
      <c r="N49" s="131"/>
    </row>
    <row r="50" spans="1:14" ht="9.9499999999999993" customHeight="1" thickBot="1" x14ac:dyDescent="0.25">
      <c r="A50" s="150"/>
      <c r="B50" s="50"/>
      <c r="C50" s="51"/>
      <c r="D50" s="51"/>
      <c r="E50" s="51"/>
      <c r="F50" s="51"/>
      <c r="G50" s="100"/>
      <c r="H50" s="100"/>
      <c r="I50" s="52"/>
      <c r="J50" s="140"/>
      <c r="K50" s="141"/>
      <c r="L50" s="111"/>
      <c r="M50" s="140"/>
      <c r="N50" s="141"/>
    </row>
    <row r="51" spans="1:14" ht="9.9499999999999993" customHeight="1" x14ac:dyDescent="0.2">
      <c r="A51" s="148">
        <f>IF(VLOOKUP($O$1,PeriodeExt,2,FALSE)+4=25,1,VLOOKUP($O$1,PeriodeExt,2,FALSE)+4)</f>
        <v>17</v>
      </c>
      <c r="B51" s="32"/>
      <c r="C51" s="33"/>
      <c r="D51" s="33"/>
      <c r="E51" s="33"/>
      <c r="F51" s="33"/>
      <c r="G51" s="94"/>
      <c r="H51" s="94"/>
      <c r="I51" s="34"/>
      <c r="J51" s="147"/>
      <c r="K51" s="139"/>
      <c r="L51" s="107"/>
      <c r="M51" s="138"/>
      <c r="N51" s="139"/>
    </row>
    <row r="52" spans="1:14" ht="9.9499999999999993" customHeight="1" x14ac:dyDescent="0.2">
      <c r="A52" s="149"/>
      <c r="B52" s="35"/>
      <c r="C52" s="36"/>
      <c r="D52" s="36"/>
      <c r="E52" s="36"/>
      <c r="F52" s="36"/>
      <c r="G52" s="95"/>
      <c r="H52" s="95"/>
      <c r="I52" s="37"/>
      <c r="J52" s="128"/>
      <c r="K52" s="129"/>
      <c r="L52" s="108"/>
      <c r="M52" s="130"/>
      <c r="N52" s="131"/>
    </row>
    <row r="53" spans="1:14" ht="9.9499999999999993" customHeight="1" x14ac:dyDescent="0.2">
      <c r="A53" s="149"/>
      <c r="B53" s="38"/>
      <c r="C53" s="39"/>
      <c r="D53" s="39"/>
      <c r="E53" s="39"/>
      <c r="F53" s="39"/>
      <c r="G53" s="96"/>
      <c r="H53" s="96"/>
      <c r="I53" s="40"/>
      <c r="J53" s="132"/>
      <c r="K53" s="133"/>
      <c r="L53" s="109"/>
      <c r="M53" s="132"/>
      <c r="N53" s="133"/>
    </row>
    <row r="54" spans="1:14" ht="9.9499999999999993" customHeight="1" x14ac:dyDescent="0.2">
      <c r="A54" s="149"/>
      <c r="B54" s="41"/>
      <c r="C54" s="42"/>
      <c r="D54" s="42"/>
      <c r="E54" s="42"/>
      <c r="F54" s="42"/>
      <c r="G54" s="97"/>
      <c r="H54" s="97"/>
      <c r="I54" s="43"/>
      <c r="J54" s="128"/>
      <c r="K54" s="129"/>
      <c r="L54" s="110"/>
      <c r="M54" s="134"/>
      <c r="N54" s="135"/>
    </row>
    <row r="55" spans="1:14" ht="9.9499999999999993" customHeight="1" x14ac:dyDescent="0.2">
      <c r="A55" s="149"/>
      <c r="B55" s="35"/>
      <c r="C55" s="36"/>
      <c r="D55" s="36"/>
      <c r="E55" s="36"/>
      <c r="F55" s="36"/>
      <c r="G55" s="95"/>
      <c r="H55" s="95"/>
      <c r="I55" s="37"/>
      <c r="J55" s="128"/>
      <c r="K55" s="129"/>
      <c r="L55" s="108"/>
      <c r="M55" s="130"/>
      <c r="N55" s="131"/>
    </row>
    <row r="56" spans="1:14" ht="9.9499999999999993" customHeight="1" x14ac:dyDescent="0.2">
      <c r="A56" s="149"/>
      <c r="B56" s="44"/>
      <c r="C56" s="45"/>
      <c r="D56" s="45"/>
      <c r="E56" s="45"/>
      <c r="F56" s="45"/>
      <c r="G56" s="98"/>
      <c r="H56" s="98"/>
      <c r="I56" s="46"/>
      <c r="J56" s="136"/>
      <c r="K56" s="137"/>
      <c r="L56" s="113"/>
      <c r="M56" s="136"/>
      <c r="N56" s="137"/>
    </row>
    <row r="57" spans="1:14" ht="9.9499999999999993" customHeight="1" x14ac:dyDescent="0.2">
      <c r="A57" s="149"/>
      <c r="B57" s="47"/>
      <c r="C57" s="48"/>
      <c r="D57" s="48"/>
      <c r="E57" s="48"/>
      <c r="F57" s="48"/>
      <c r="G57" s="99"/>
      <c r="H57" s="99"/>
      <c r="I57" s="49"/>
      <c r="J57" s="128"/>
      <c r="K57" s="129"/>
      <c r="L57" s="112"/>
      <c r="M57" s="128"/>
      <c r="N57" s="129"/>
    </row>
    <row r="58" spans="1:14" ht="9.9499999999999993" customHeight="1" x14ac:dyDescent="0.2">
      <c r="A58" s="149"/>
      <c r="B58" s="35"/>
      <c r="C58" s="36"/>
      <c r="D58" s="36"/>
      <c r="E58" s="36"/>
      <c r="F58" s="36"/>
      <c r="G58" s="95"/>
      <c r="H58" s="95"/>
      <c r="I58" s="37"/>
      <c r="J58" s="128"/>
      <c r="K58" s="129"/>
      <c r="L58" s="108"/>
      <c r="M58" s="130"/>
      <c r="N58" s="131"/>
    </row>
    <row r="59" spans="1:14" ht="9.9499999999999993" customHeight="1" x14ac:dyDescent="0.2">
      <c r="A59" s="149"/>
      <c r="B59" s="38"/>
      <c r="C59" s="39"/>
      <c r="D59" s="39"/>
      <c r="E59" s="39"/>
      <c r="F59" s="39"/>
      <c r="G59" s="96"/>
      <c r="H59" s="96"/>
      <c r="I59" s="40"/>
      <c r="J59" s="132"/>
      <c r="K59" s="133"/>
      <c r="L59" s="109"/>
      <c r="M59" s="132"/>
      <c r="N59" s="133"/>
    </row>
    <row r="60" spans="1:14" ht="9.9499999999999993" customHeight="1" x14ac:dyDescent="0.2">
      <c r="A60" s="149"/>
      <c r="B60" s="41"/>
      <c r="C60" s="42"/>
      <c r="D60" s="42"/>
      <c r="E60" s="42"/>
      <c r="F60" s="42"/>
      <c r="G60" s="97"/>
      <c r="H60" s="97"/>
      <c r="I60" s="43"/>
      <c r="J60" s="128"/>
      <c r="K60" s="129"/>
      <c r="L60" s="110"/>
      <c r="M60" s="134"/>
      <c r="N60" s="135"/>
    </row>
    <row r="61" spans="1:14" ht="9.9499999999999993" customHeight="1" x14ac:dyDescent="0.2">
      <c r="A61" s="149"/>
      <c r="B61" s="35"/>
      <c r="C61" s="36"/>
      <c r="D61" s="36"/>
      <c r="E61" s="36"/>
      <c r="F61" s="36"/>
      <c r="G61" s="95"/>
      <c r="H61" s="95"/>
      <c r="I61" s="37"/>
      <c r="J61" s="128"/>
      <c r="K61" s="129"/>
      <c r="L61" s="108"/>
      <c r="M61" s="130"/>
      <c r="N61" s="131"/>
    </row>
    <row r="62" spans="1:14" ht="9.9499999999999993" customHeight="1" thickBot="1" x14ac:dyDescent="0.25">
      <c r="A62" s="150"/>
      <c r="B62" s="50"/>
      <c r="C62" s="51"/>
      <c r="D62" s="51"/>
      <c r="E62" s="51"/>
      <c r="F62" s="51"/>
      <c r="G62" s="100"/>
      <c r="H62" s="100"/>
      <c r="I62" s="52"/>
      <c r="J62" s="140"/>
      <c r="K62" s="141"/>
      <c r="L62" s="111"/>
      <c r="M62" s="140"/>
      <c r="N62" s="141"/>
    </row>
    <row r="63" spans="1:14" ht="9.9499999999999993" customHeight="1" x14ac:dyDescent="0.2">
      <c r="A63" s="148">
        <f>IF(VLOOKUP($O$1,PeriodeExt,2,FALSE)+5=26,2,VLOOKUP($O$1,PeriodeExt,2,FALSE)+5)</f>
        <v>18</v>
      </c>
      <c r="B63" s="32"/>
      <c r="C63" s="33"/>
      <c r="D63" s="33"/>
      <c r="E63" s="33"/>
      <c r="F63" s="33"/>
      <c r="G63" s="94"/>
      <c r="H63" s="94"/>
      <c r="I63" s="34"/>
      <c r="J63" s="147"/>
      <c r="K63" s="139"/>
      <c r="L63" s="107"/>
      <c r="M63" s="138"/>
      <c r="N63" s="139"/>
    </row>
    <row r="64" spans="1:14" ht="9.9499999999999993" customHeight="1" x14ac:dyDescent="0.2">
      <c r="A64" s="149"/>
      <c r="B64" s="35"/>
      <c r="C64" s="36"/>
      <c r="D64" s="36"/>
      <c r="E64" s="36"/>
      <c r="F64" s="36"/>
      <c r="G64" s="95"/>
      <c r="H64" s="95"/>
      <c r="I64" s="37"/>
      <c r="J64" s="128"/>
      <c r="K64" s="129"/>
      <c r="L64" s="108"/>
      <c r="M64" s="130"/>
      <c r="N64" s="131"/>
    </row>
    <row r="65" spans="1:14" ht="9.9499999999999993" customHeight="1" x14ac:dyDescent="0.2">
      <c r="A65" s="149"/>
      <c r="B65" s="38"/>
      <c r="C65" s="39"/>
      <c r="D65" s="39"/>
      <c r="E65" s="39"/>
      <c r="F65" s="39"/>
      <c r="G65" s="96"/>
      <c r="H65" s="96"/>
      <c r="I65" s="40"/>
      <c r="J65" s="132"/>
      <c r="K65" s="133"/>
      <c r="L65" s="109"/>
      <c r="M65" s="132"/>
      <c r="N65" s="133"/>
    </row>
    <row r="66" spans="1:14" ht="9.9499999999999993" customHeight="1" x14ac:dyDescent="0.2">
      <c r="A66" s="149"/>
      <c r="B66" s="41"/>
      <c r="C66" s="42"/>
      <c r="D66" s="42"/>
      <c r="E66" s="42"/>
      <c r="F66" s="42"/>
      <c r="G66" s="97"/>
      <c r="H66" s="97"/>
      <c r="I66" s="43"/>
      <c r="J66" s="128"/>
      <c r="K66" s="129"/>
      <c r="L66" s="110"/>
      <c r="M66" s="134"/>
      <c r="N66" s="135"/>
    </row>
    <row r="67" spans="1:14" ht="9.9499999999999993" customHeight="1" x14ac:dyDescent="0.2">
      <c r="A67" s="149"/>
      <c r="B67" s="35"/>
      <c r="C67" s="36"/>
      <c r="D67" s="36"/>
      <c r="E67" s="36"/>
      <c r="F67" s="36"/>
      <c r="G67" s="95"/>
      <c r="H67" s="95"/>
      <c r="I67" s="37"/>
      <c r="J67" s="128"/>
      <c r="K67" s="129"/>
      <c r="L67" s="108"/>
      <c r="M67" s="130"/>
      <c r="N67" s="131"/>
    </row>
    <row r="68" spans="1:14" ht="9.9499999999999993" customHeight="1" x14ac:dyDescent="0.2">
      <c r="A68" s="149"/>
      <c r="B68" s="44"/>
      <c r="C68" s="45"/>
      <c r="D68" s="45"/>
      <c r="E68" s="45"/>
      <c r="F68" s="45"/>
      <c r="G68" s="98"/>
      <c r="H68" s="98"/>
      <c r="I68" s="46"/>
      <c r="J68" s="136"/>
      <c r="K68" s="137"/>
      <c r="L68" s="113"/>
      <c r="M68" s="136"/>
      <c r="N68" s="137"/>
    </row>
    <row r="69" spans="1:14" ht="9.9499999999999993" customHeight="1" x14ac:dyDescent="0.2">
      <c r="A69" s="149"/>
      <c r="B69" s="47"/>
      <c r="C69" s="48"/>
      <c r="D69" s="48"/>
      <c r="E69" s="48"/>
      <c r="F69" s="48"/>
      <c r="G69" s="99"/>
      <c r="H69" s="99"/>
      <c r="I69" s="49"/>
      <c r="J69" s="128"/>
      <c r="K69" s="129"/>
      <c r="L69" s="112"/>
      <c r="M69" s="128"/>
      <c r="N69" s="129"/>
    </row>
    <row r="70" spans="1:14" ht="9.9499999999999993" customHeight="1" x14ac:dyDescent="0.2">
      <c r="A70" s="149"/>
      <c r="B70" s="35"/>
      <c r="C70" s="36"/>
      <c r="D70" s="36"/>
      <c r="E70" s="36"/>
      <c r="F70" s="36"/>
      <c r="G70" s="95"/>
      <c r="H70" s="95"/>
      <c r="I70" s="37"/>
      <c r="J70" s="128"/>
      <c r="K70" s="129"/>
      <c r="L70" s="108"/>
      <c r="M70" s="130"/>
      <c r="N70" s="131"/>
    </row>
    <row r="71" spans="1:14" ht="9.9499999999999993" customHeight="1" x14ac:dyDescent="0.2">
      <c r="A71" s="149"/>
      <c r="B71" s="38"/>
      <c r="C71" s="39"/>
      <c r="D71" s="39"/>
      <c r="E71" s="39"/>
      <c r="F71" s="39"/>
      <c r="G71" s="96"/>
      <c r="H71" s="96"/>
      <c r="I71" s="40"/>
      <c r="J71" s="132"/>
      <c r="K71" s="133"/>
      <c r="L71" s="109"/>
      <c r="M71" s="132"/>
      <c r="N71" s="133"/>
    </row>
    <row r="72" spans="1:14" ht="9.9499999999999993" customHeight="1" x14ac:dyDescent="0.2">
      <c r="A72" s="149"/>
      <c r="B72" s="41"/>
      <c r="C72" s="42"/>
      <c r="D72" s="42"/>
      <c r="E72" s="42"/>
      <c r="F72" s="42"/>
      <c r="G72" s="97"/>
      <c r="H72" s="97"/>
      <c r="I72" s="43"/>
      <c r="J72" s="128"/>
      <c r="K72" s="129"/>
      <c r="L72" s="110"/>
      <c r="M72" s="134"/>
      <c r="N72" s="135"/>
    </row>
    <row r="73" spans="1:14" ht="9.9499999999999993" customHeight="1" x14ac:dyDescent="0.2">
      <c r="A73" s="149"/>
      <c r="B73" s="35"/>
      <c r="C73" s="36"/>
      <c r="D73" s="36"/>
      <c r="E73" s="36"/>
      <c r="F73" s="36"/>
      <c r="G73" s="95"/>
      <c r="H73" s="95"/>
      <c r="I73" s="37"/>
      <c r="J73" s="128"/>
      <c r="K73" s="129"/>
      <c r="L73" s="108"/>
      <c r="M73" s="130"/>
      <c r="N73" s="131"/>
    </row>
    <row r="74" spans="1:14" ht="9.9499999999999993" customHeight="1" thickBot="1" x14ac:dyDescent="0.25">
      <c r="A74" s="150"/>
      <c r="B74" s="50"/>
      <c r="C74" s="51"/>
      <c r="D74" s="51"/>
      <c r="E74" s="51"/>
      <c r="F74" s="51"/>
      <c r="G74" s="100"/>
      <c r="H74" s="100"/>
      <c r="I74" s="52"/>
      <c r="J74" s="140"/>
      <c r="K74" s="141"/>
      <c r="L74" s="111"/>
      <c r="M74" s="140"/>
      <c r="N74" s="141"/>
    </row>
    <row r="75" spans="1:14" ht="9.9499999999999993" customHeight="1" x14ac:dyDescent="0.2">
      <c r="A75" s="148">
        <f>IF(VLOOKUP($O$1,PeriodeExt,2,FALSE)+6=27,3,VLOOKUP($O$1,PeriodeExt,2,FALSE)+6)</f>
        <v>19</v>
      </c>
      <c r="B75" s="32"/>
      <c r="C75" s="33"/>
      <c r="D75" s="33"/>
      <c r="E75" s="33"/>
      <c r="F75" s="33"/>
      <c r="G75" s="94"/>
      <c r="H75" s="94"/>
      <c r="I75" s="34"/>
      <c r="J75" s="147"/>
      <c r="K75" s="139"/>
      <c r="L75" s="107"/>
      <c r="M75" s="138"/>
      <c r="N75" s="139"/>
    </row>
    <row r="76" spans="1:14" ht="9.9499999999999993" customHeight="1" x14ac:dyDescent="0.2">
      <c r="A76" s="149"/>
      <c r="B76" s="35"/>
      <c r="C76" s="36"/>
      <c r="D76" s="36"/>
      <c r="E76" s="36"/>
      <c r="F76" s="36"/>
      <c r="G76" s="95"/>
      <c r="H76" s="95"/>
      <c r="I76" s="37"/>
      <c r="J76" s="128"/>
      <c r="K76" s="129"/>
      <c r="L76" s="108"/>
      <c r="M76" s="130"/>
      <c r="N76" s="131"/>
    </row>
    <row r="77" spans="1:14" ht="9.9499999999999993" customHeight="1" x14ac:dyDescent="0.2">
      <c r="A77" s="149"/>
      <c r="B77" s="38"/>
      <c r="C77" s="39"/>
      <c r="D77" s="39"/>
      <c r="E77" s="39"/>
      <c r="F77" s="39"/>
      <c r="G77" s="96"/>
      <c r="H77" s="96"/>
      <c r="I77" s="40"/>
      <c r="J77" s="132"/>
      <c r="K77" s="133"/>
      <c r="L77" s="109"/>
      <c r="M77" s="132"/>
      <c r="N77" s="133"/>
    </row>
    <row r="78" spans="1:14" ht="9.9499999999999993" customHeight="1" x14ac:dyDescent="0.2">
      <c r="A78" s="149"/>
      <c r="B78" s="41"/>
      <c r="C78" s="42"/>
      <c r="D78" s="42"/>
      <c r="E78" s="42"/>
      <c r="F78" s="42"/>
      <c r="G78" s="97"/>
      <c r="H78" s="97"/>
      <c r="I78" s="43"/>
      <c r="J78" s="128"/>
      <c r="K78" s="129"/>
      <c r="L78" s="110"/>
      <c r="M78" s="134"/>
      <c r="N78" s="135"/>
    </row>
    <row r="79" spans="1:14" ht="9.9499999999999993" customHeight="1" x14ac:dyDescent="0.2">
      <c r="A79" s="149"/>
      <c r="B79" s="35"/>
      <c r="C79" s="36"/>
      <c r="D79" s="36"/>
      <c r="E79" s="36"/>
      <c r="F79" s="36"/>
      <c r="G79" s="95"/>
      <c r="H79" s="95"/>
      <c r="I79" s="37"/>
      <c r="J79" s="128"/>
      <c r="K79" s="129"/>
      <c r="L79" s="108"/>
      <c r="M79" s="130"/>
      <c r="N79" s="131"/>
    </row>
    <row r="80" spans="1:14" ht="9.9499999999999993" customHeight="1" x14ac:dyDescent="0.2">
      <c r="A80" s="149"/>
      <c r="B80" s="44"/>
      <c r="C80" s="45"/>
      <c r="D80" s="45"/>
      <c r="E80" s="45"/>
      <c r="F80" s="45"/>
      <c r="G80" s="98"/>
      <c r="H80" s="98"/>
      <c r="I80" s="46"/>
      <c r="J80" s="136"/>
      <c r="K80" s="137"/>
      <c r="L80" s="113"/>
      <c r="M80" s="136"/>
      <c r="N80" s="137"/>
    </row>
    <row r="81" spans="1:14" ht="9.9499999999999993" customHeight="1" x14ac:dyDescent="0.2">
      <c r="A81" s="149"/>
      <c r="B81" s="47"/>
      <c r="C81" s="48"/>
      <c r="D81" s="48"/>
      <c r="E81" s="48"/>
      <c r="F81" s="48"/>
      <c r="G81" s="99"/>
      <c r="H81" s="99"/>
      <c r="I81" s="49"/>
      <c r="J81" s="128"/>
      <c r="K81" s="129"/>
      <c r="L81" s="112"/>
      <c r="M81" s="128"/>
      <c r="N81" s="129"/>
    </row>
    <row r="82" spans="1:14" ht="9.9499999999999993" customHeight="1" x14ac:dyDescent="0.2">
      <c r="A82" s="149"/>
      <c r="B82" s="35"/>
      <c r="C82" s="36"/>
      <c r="D82" s="36"/>
      <c r="E82" s="36"/>
      <c r="F82" s="36"/>
      <c r="G82" s="95"/>
      <c r="H82" s="95"/>
      <c r="I82" s="37"/>
      <c r="J82" s="128"/>
      <c r="K82" s="129"/>
      <c r="L82" s="108"/>
      <c r="M82" s="130"/>
      <c r="N82" s="131"/>
    </row>
    <row r="83" spans="1:14" ht="9.9499999999999993" customHeight="1" x14ac:dyDescent="0.2">
      <c r="A83" s="149"/>
      <c r="B83" s="38"/>
      <c r="C83" s="39"/>
      <c r="D83" s="39"/>
      <c r="E83" s="39"/>
      <c r="F83" s="39"/>
      <c r="G83" s="96"/>
      <c r="H83" s="96"/>
      <c r="I83" s="40"/>
      <c r="J83" s="132"/>
      <c r="K83" s="133"/>
      <c r="L83" s="109"/>
      <c r="M83" s="132"/>
      <c r="N83" s="133"/>
    </row>
    <row r="84" spans="1:14" ht="9.9499999999999993" customHeight="1" x14ac:dyDescent="0.2">
      <c r="A84" s="149"/>
      <c r="B84" s="41"/>
      <c r="C84" s="42"/>
      <c r="D84" s="42"/>
      <c r="E84" s="42"/>
      <c r="F84" s="42"/>
      <c r="G84" s="97"/>
      <c r="H84" s="97"/>
      <c r="I84" s="43"/>
      <c r="J84" s="128"/>
      <c r="K84" s="129"/>
      <c r="L84" s="110"/>
      <c r="M84" s="134"/>
      <c r="N84" s="135"/>
    </row>
    <row r="85" spans="1:14" ht="9.9499999999999993" customHeight="1" x14ac:dyDescent="0.2">
      <c r="A85" s="149"/>
      <c r="B85" s="35"/>
      <c r="C85" s="36"/>
      <c r="D85" s="36"/>
      <c r="E85" s="36"/>
      <c r="F85" s="36"/>
      <c r="G85" s="95"/>
      <c r="H85" s="95"/>
      <c r="I85" s="37"/>
      <c r="J85" s="128"/>
      <c r="K85" s="129"/>
      <c r="L85" s="108"/>
      <c r="M85" s="130"/>
      <c r="N85" s="131"/>
    </row>
    <row r="86" spans="1:14" ht="9.9499999999999993" customHeight="1" thickBot="1" x14ac:dyDescent="0.25">
      <c r="A86" s="150"/>
      <c r="B86" s="50"/>
      <c r="C86" s="51"/>
      <c r="D86" s="51"/>
      <c r="E86" s="51"/>
      <c r="F86" s="51"/>
      <c r="G86" s="100"/>
      <c r="H86" s="100"/>
      <c r="I86" s="52"/>
      <c r="J86" s="140"/>
      <c r="K86" s="141"/>
      <c r="L86" s="111"/>
      <c r="M86" s="140"/>
      <c r="N86" s="141"/>
    </row>
    <row r="87" spans="1:14" ht="9.9499999999999993" customHeight="1" x14ac:dyDescent="0.2">
      <c r="A87" s="148">
        <f>IF(VLOOKUP($O$1,PeriodeExt,2,FALSE)+7=28,4,VLOOKUP($O$1,PeriodeExt,2,FALSE)+7)</f>
        <v>20</v>
      </c>
      <c r="B87" s="32"/>
      <c r="C87" s="33"/>
      <c r="D87" s="33"/>
      <c r="E87" s="33"/>
      <c r="F87" s="33"/>
      <c r="G87" s="94"/>
      <c r="H87" s="94"/>
      <c r="I87" s="34"/>
      <c r="J87" s="147"/>
      <c r="K87" s="139"/>
      <c r="L87" s="107"/>
      <c r="M87" s="138"/>
      <c r="N87" s="139"/>
    </row>
    <row r="88" spans="1:14" ht="9.9499999999999993" customHeight="1" x14ac:dyDescent="0.2">
      <c r="A88" s="149"/>
      <c r="B88" s="35"/>
      <c r="C88" s="36"/>
      <c r="D88" s="36"/>
      <c r="E88" s="36"/>
      <c r="F88" s="36"/>
      <c r="G88" s="95"/>
      <c r="H88" s="95"/>
      <c r="I88" s="37"/>
      <c r="J88" s="128"/>
      <c r="K88" s="129"/>
      <c r="L88" s="108"/>
      <c r="M88" s="130"/>
      <c r="N88" s="131"/>
    </row>
    <row r="89" spans="1:14" ht="9.9499999999999993" customHeight="1" x14ac:dyDescent="0.2">
      <c r="A89" s="149"/>
      <c r="B89" s="38"/>
      <c r="C89" s="39"/>
      <c r="D89" s="39"/>
      <c r="E89" s="39"/>
      <c r="F89" s="39"/>
      <c r="G89" s="96"/>
      <c r="H89" s="96"/>
      <c r="I89" s="40"/>
      <c r="J89" s="132"/>
      <c r="K89" s="133"/>
      <c r="L89" s="109"/>
      <c r="M89" s="132"/>
      <c r="N89" s="133"/>
    </row>
    <row r="90" spans="1:14" ht="9.9499999999999993" customHeight="1" x14ac:dyDescent="0.2">
      <c r="A90" s="149"/>
      <c r="B90" s="41"/>
      <c r="C90" s="42"/>
      <c r="D90" s="42"/>
      <c r="E90" s="42"/>
      <c r="F90" s="42"/>
      <c r="G90" s="97"/>
      <c r="H90" s="97"/>
      <c r="I90" s="43"/>
      <c r="J90" s="128"/>
      <c r="K90" s="129"/>
      <c r="L90" s="110"/>
      <c r="M90" s="134"/>
      <c r="N90" s="135"/>
    </row>
    <row r="91" spans="1:14" ht="9.9499999999999993" customHeight="1" x14ac:dyDescent="0.2">
      <c r="A91" s="149"/>
      <c r="B91" s="35"/>
      <c r="C91" s="36"/>
      <c r="D91" s="36"/>
      <c r="E91" s="36"/>
      <c r="F91" s="36"/>
      <c r="G91" s="95"/>
      <c r="H91" s="95"/>
      <c r="I91" s="37"/>
      <c r="J91" s="128"/>
      <c r="K91" s="129"/>
      <c r="L91" s="108"/>
      <c r="M91" s="130"/>
      <c r="N91" s="131"/>
    </row>
    <row r="92" spans="1:14" ht="9.9499999999999993" customHeight="1" x14ac:dyDescent="0.2">
      <c r="A92" s="149"/>
      <c r="B92" s="44"/>
      <c r="C92" s="45"/>
      <c r="D92" s="45"/>
      <c r="E92" s="45"/>
      <c r="F92" s="45"/>
      <c r="G92" s="98"/>
      <c r="H92" s="98"/>
      <c r="I92" s="46"/>
      <c r="J92" s="136"/>
      <c r="K92" s="137"/>
      <c r="L92" s="113"/>
      <c r="M92" s="136"/>
      <c r="N92" s="137"/>
    </row>
    <row r="93" spans="1:14" ht="9.9499999999999993" customHeight="1" x14ac:dyDescent="0.2">
      <c r="A93" s="149"/>
      <c r="B93" s="47"/>
      <c r="C93" s="48"/>
      <c r="D93" s="48"/>
      <c r="E93" s="48"/>
      <c r="F93" s="48"/>
      <c r="G93" s="99"/>
      <c r="H93" s="99"/>
      <c r="I93" s="49"/>
      <c r="J93" s="128"/>
      <c r="K93" s="129"/>
      <c r="L93" s="112"/>
      <c r="M93" s="128"/>
      <c r="N93" s="129"/>
    </row>
    <row r="94" spans="1:14" ht="9.9499999999999993" customHeight="1" x14ac:dyDescent="0.2">
      <c r="A94" s="149"/>
      <c r="B94" s="35"/>
      <c r="C94" s="36"/>
      <c r="D94" s="36"/>
      <c r="E94" s="36"/>
      <c r="F94" s="36"/>
      <c r="G94" s="95"/>
      <c r="H94" s="95"/>
      <c r="I94" s="37"/>
      <c r="J94" s="128"/>
      <c r="K94" s="129"/>
      <c r="L94" s="108"/>
      <c r="M94" s="130"/>
      <c r="N94" s="131"/>
    </row>
    <row r="95" spans="1:14" ht="9.9499999999999993" customHeight="1" x14ac:dyDescent="0.2">
      <c r="A95" s="149"/>
      <c r="B95" s="38"/>
      <c r="C95" s="39"/>
      <c r="D95" s="39"/>
      <c r="E95" s="39"/>
      <c r="F95" s="39"/>
      <c r="G95" s="96"/>
      <c r="H95" s="96"/>
      <c r="I95" s="40"/>
      <c r="J95" s="132"/>
      <c r="K95" s="133"/>
      <c r="L95" s="109"/>
      <c r="M95" s="132"/>
      <c r="N95" s="133"/>
    </row>
    <row r="96" spans="1:14" ht="9.9499999999999993" customHeight="1" x14ac:dyDescent="0.2">
      <c r="A96" s="149"/>
      <c r="B96" s="41"/>
      <c r="C96" s="42"/>
      <c r="D96" s="42"/>
      <c r="E96" s="42"/>
      <c r="F96" s="42"/>
      <c r="G96" s="97"/>
      <c r="H96" s="97"/>
      <c r="I96" s="43"/>
      <c r="J96" s="128"/>
      <c r="K96" s="129"/>
      <c r="L96" s="110"/>
      <c r="M96" s="134"/>
      <c r="N96" s="135"/>
    </row>
    <row r="97" spans="1:14" ht="9.9499999999999993" customHeight="1" x14ac:dyDescent="0.2">
      <c r="A97" s="149"/>
      <c r="B97" s="35"/>
      <c r="C97" s="36"/>
      <c r="D97" s="36"/>
      <c r="E97" s="36"/>
      <c r="F97" s="36"/>
      <c r="G97" s="95"/>
      <c r="H97" s="95"/>
      <c r="I97" s="37"/>
      <c r="J97" s="128"/>
      <c r="K97" s="129"/>
      <c r="L97" s="108"/>
      <c r="M97" s="130"/>
      <c r="N97" s="131"/>
    </row>
    <row r="98" spans="1:14" ht="9.9499999999999993" customHeight="1" thickBot="1" x14ac:dyDescent="0.25">
      <c r="A98" s="150"/>
      <c r="B98" s="50"/>
      <c r="C98" s="51"/>
      <c r="D98" s="51"/>
      <c r="E98" s="51"/>
      <c r="F98" s="51"/>
      <c r="G98" s="100"/>
      <c r="H98" s="100"/>
      <c r="I98" s="52"/>
      <c r="J98" s="140"/>
      <c r="K98" s="141"/>
      <c r="L98" s="111"/>
      <c r="M98" s="140"/>
      <c r="N98" s="141"/>
    </row>
    <row r="99" spans="1:14" ht="14.25" customHeight="1" x14ac:dyDescent="0.25">
      <c r="A99" s="114">
        <f>IF(VLOOKUP($O$1,PeriodeExt,2,FALSE)+8=29,5,VLOOKUP($O$1,PeriodeExt,2,FALSE)+8)</f>
        <v>21</v>
      </c>
    </row>
  </sheetData>
  <mergeCells count="204">
    <mergeCell ref="J98:K98"/>
    <mergeCell ref="J94:K94"/>
    <mergeCell ref="J95:K95"/>
    <mergeCell ref="J96:K96"/>
    <mergeCell ref="J91:K91"/>
    <mergeCell ref="J92:K92"/>
    <mergeCell ref="J93:K93"/>
    <mergeCell ref="M95:N95"/>
    <mergeCell ref="M96:N96"/>
    <mergeCell ref="J97:K97"/>
    <mergeCell ref="M97:N97"/>
    <mergeCell ref="M98:N98"/>
    <mergeCell ref="M91:N91"/>
    <mergeCell ref="M92:N92"/>
    <mergeCell ref="M93:N93"/>
    <mergeCell ref="M94:N94"/>
    <mergeCell ref="J82:K82"/>
    <mergeCell ref="J83:K83"/>
    <mergeCell ref="M83:N83"/>
    <mergeCell ref="J86:K86"/>
    <mergeCell ref="J87:K87"/>
    <mergeCell ref="J88:K88"/>
    <mergeCell ref="J73:K73"/>
    <mergeCell ref="J74:K74"/>
    <mergeCell ref="J75:K75"/>
    <mergeCell ref="J78:K78"/>
    <mergeCell ref="J79:K79"/>
    <mergeCell ref="J80:K80"/>
    <mergeCell ref="J76:K76"/>
    <mergeCell ref="J77:K77"/>
    <mergeCell ref="M86:N86"/>
    <mergeCell ref="M87:N87"/>
    <mergeCell ref="J60:K60"/>
    <mergeCell ref="J61:K61"/>
    <mergeCell ref="J62:K62"/>
    <mergeCell ref="J63:K63"/>
    <mergeCell ref="J64:K64"/>
    <mergeCell ref="J65:K65"/>
    <mergeCell ref="J50:K50"/>
    <mergeCell ref="J51:K51"/>
    <mergeCell ref="J52:K52"/>
    <mergeCell ref="J55:K55"/>
    <mergeCell ref="J56:K56"/>
    <mergeCell ref="J57:K57"/>
    <mergeCell ref="J45:K45"/>
    <mergeCell ref="J46:K46"/>
    <mergeCell ref="J47:K47"/>
    <mergeCell ref="M45:N45"/>
    <mergeCell ref="M46:N46"/>
    <mergeCell ref="M47:N47"/>
    <mergeCell ref="J42:K42"/>
    <mergeCell ref="J43:K43"/>
    <mergeCell ref="J44:K44"/>
    <mergeCell ref="M43:N43"/>
    <mergeCell ref="M44:N44"/>
    <mergeCell ref="M42:N42"/>
    <mergeCell ref="J15:K15"/>
    <mergeCell ref="J16:K16"/>
    <mergeCell ref="J12:K12"/>
    <mergeCell ref="J13:K13"/>
    <mergeCell ref="M73:N73"/>
    <mergeCell ref="M74:N74"/>
    <mergeCell ref="M75:N75"/>
    <mergeCell ref="J17:K17"/>
    <mergeCell ref="J21:K21"/>
    <mergeCell ref="J58:K58"/>
    <mergeCell ref="J59:K59"/>
    <mergeCell ref="J53:K53"/>
    <mergeCell ref="J54:K54"/>
    <mergeCell ref="M54:N54"/>
    <mergeCell ref="M55:N55"/>
    <mergeCell ref="M56:N56"/>
    <mergeCell ref="M57:N57"/>
    <mergeCell ref="M58:N58"/>
    <mergeCell ref="M59:N59"/>
    <mergeCell ref="J49:K49"/>
    <mergeCell ref="M40:N40"/>
    <mergeCell ref="M20:N20"/>
    <mergeCell ref="M21:N21"/>
    <mergeCell ref="M22:N22"/>
    <mergeCell ref="J90:K90"/>
    <mergeCell ref="J84:K84"/>
    <mergeCell ref="J85:K85"/>
    <mergeCell ref="M84:N84"/>
    <mergeCell ref="M85:N85"/>
    <mergeCell ref="J71:K71"/>
    <mergeCell ref="J72:K72"/>
    <mergeCell ref="J66:K66"/>
    <mergeCell ref="J67:K67"/>
    <mergeCell ref="M66:N66"/>
    <mergeCell ref="M67:N67"/>
    <mergeCell ref="J68:K68"/>
    <mergeCell ref="J69:K69"/>
    <mergeCell ref="J70:K70"/>
    <mergeCell ref="M68:N68"/>
    <mergeCell ref="M71:N71"/>
    <mergeCell ref="M72:N72"/>
    <mergeCell ref="M81:N81"/>
    <mergeCell ref="M82:N82"/>
    <mergeCell ref="M89:N89"/>
    <mergeCell ref="M90:N90"/>
    <mergeCell ref="M88:N88"/>
    <mergeCell ref="J89:K89"/>
    <mergeCell ref="J81:K81"/>
    <mergeCell ref="J33:K33"/>
    <mergeCell ref="J34:K34"/>
    <mergeCell ref="M32:N32"/>
    <mergeCell ref="M33:N33"/>
    <mergeCell ref="J22:K22"/>
    <mergeCell ref="J23:K23"/>
    <mergeCell ref="J31:K31"/>
    <mergeCell ref="M30:N30"/>
    <mergeCell ref="M31:N31"/>
    <mergeCell ref="J27:K27"/>
    <mergeCell ref="J28:K28"/>
    <mergeCell ref="J29:K29"/>
    <mergeCell ref="M29:N29"/>
    <mergeCell ref="M25:N25"/>
    <mergeCell ref="M26:N26"/>
    <mergeCell ref="M27:N27"/>
    <mergeCell ref="J48:K48"/>
    <mergeCell ref="M34:N34"/>
    <mergeCell ref="J37:K37"/>
    <mergeCell ref="J38:K38"/>
    <mergeCell ref="J39:K39"/>
    <mergeCell ref="J14:K14"/>
    <mergeCell ref="J20:K20"/>
    <mergeCell ref="J26:K26"/>
    <mergeCell ref="J35:K35"/>
    <mergeCell ref="J36:K36"/>
    <mergeCell ref="J30:K30"/>
    <mergeCell ref="J24:K24"/>
    <mergeCell ref="J25:K25"/>
    <mergeCell ref="J18:K18"/>
    <mergeCell ref="J19:K19"/>
    <mergeCell ref="M28:N28"/>
    <mergeCell ref="M35:N35"/>
    <mergeCell ref="M36:N36"/>
    <mergeCell ref="M37:N37"/>
    <mergeCell ref="M38:N38"/>
    <mergeCell ref="M39:N39"/>
    <mergeCell ref="M48:N48"/>
    <mergeCell ref="J41:K41"/>
    <mergeCell ref="J32:K32"/>
    <mergeCell ref="A87:A98"/>
    <mergeCell ref="A3:A14"/>
    <mergeCell ref="A15:A26"/>
    <mergeCell ref="A27:A38"/>
    <mergeCell ref="A39:A50"/>
    <mergeCell ref="A51:A62"/>
    <mergeCell ref="A63:A74"/>
    <mergeCell ref="A75:A86"/>
    <mergeCell ref="M12:N12"/>
    <mergeCell ref="J6:K6"/>
    <mergeCell ref="J7:K7"/>
    <mergeCell ref="M6:N6"/>
    <mergeCell ref="M7:N7"/>
    <mergeCell ref="J9:K9"/>
    <mergeCell ref="J10:K10"/>
    <mergeCell ref="J11:K11"/>
    <mergeCell ref="J8:K8"/>
    <mergeCell ref="M8:N8"/>
    <mergeCell ref="M9:N9"/>
    <mergeCell ref="M10:N10"/>
    <mergeCell ref="M11:N11"/>
    <mergeCell ref="M13:N13"/>
    <mergeCell ref="M14:N14"/>
    <mergeCell ref="J40:K40"/>
    <mergeCell ref="A1:D1"/>
    <mergeCell ref="E1:I1"/>
    <mergeCell ref="M2:N2"/>
    <mergeCell ref="M3:N3"/>
    <mergeCell ref="M4:N4"/>
    <mergeCell ref="M5:N5"/>
    <mergeCell ref="J2:K2"/>
    <mergeCell ref="J3:K3"/>
    <mergeCell ref="J4:K4"/>
    <mergeCell ref="J5:K5"/>
    <mergeCell ref="M15:N15"/>
    <mergeCell ref="M23:N23"/>
    <mergeCell ref="M24:N24"/>
    <mergeCell ref="M16:N16"/>
    <mergeCell ref="M18:N18"/>
    <mergeCell ref="M19:N19"/>
    <mergeCell ref="M17:N17"/>
    <mergeCell ref="M49:N49"/>
    <mergeCell ref="M50:N50"/>
    <mergeCell ref="M41:N41"/>
    <mergeCell ref="M69:N69"/>
    <mergeCell ref="M70:N70"/>
    <mergeCell ref="M76:N76"/>
    <mergeCell ref="M77:N77"/>
    <mergeCell ref="M78:N78"/>
    <mergeCell ref="M79:N79"/>
    <mergeCell ref="M80:N80"/>
    <mergeCell ref="M51:N51"/>
    <mergeCell ref="M52:N52"/>
    <mergeCell ref="M53:N53"/>
    <mergeCell ref="M60:N60"/>
    <mergeCell ref="M61:N61"/>
    <mergeCell ref="M62:N62"/>
    <mergeCell ref="M63:N63"/>
    <mergeCell ref="M64:N64"/>
    <mergeCell ref="M65:N65"/>
  </mergeCells>
  <dataValidations count="2">
    <dataValidation type="list" allowBlank="1" showInputMessage="1" showErrorMessage="1" sqref="E1">
      <formula1>Machine</formula1>
    </dataValidation>
    <dataValidation type="list" allowBlank="1" showInputMessage="1" showErrorMessage="1" sqref="O1">
      <formula1>Periode</formula1>
    </dataValidation>
  </dataValidation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&amp;L&amp;G&amp;C&amp;"Arial,Gras italique"&amp;14&amp;UFeuille de suivi de production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8"/>
  </sheetPr>
  <dimension ref="A1:I8"/>
  <sheetViews>
    <sheetView topLeftCell="F1" workbookViewId="0">
      <selection activeCell="I42" sqref="I42"/>
    </sheetView>
  </sheetViews>
  <sheetFormatPr baseColWidth="10" defaultRowHeight="14.25" x14ac:dyDescent="0.2"/>
  <cols>
    <col min="1" max="1" width="12.375" hidden="1" customWidth="1"/>
    <col min="2" max="2" width="0" hidden="1" customWidth="1"/>
    <col min="3" max="3" width="11.75" hidden="1" customWidth="1"/>
    <col min="4" max="5" width="22.375" hidden="1" customWidth="1"/>
    <col min="7" max="7" width="8.375" customWidth="1"/>
    <col min="9" max="9" width="17" customWidth="1"/>
    <col min="10" max="10" width="11.875" bestFit="1" customWidth="1"/>
  </cols>
  <sheetData>
    <row r="1" spans="1:9" x14ac:dyDescent="0.2">
      <c r="A1" t="s">
        <v>9</v>
      </c>
      <c r="B1" t="s">
        <v>25</v>
      </c>
      <c r="C1" t="s">
        <v>13</v>
      </c>
      <c r="D1" t="s">
        <v>36</v>
      </c>
      <c r="E1" t="s">
        <v>39</v>
      </c>
    </row>
    <row r="2" spans="1:9" x14ac:dyDescent="0.2">
      <c r="A2" t="s">
        <v>18</v>
      </c>
      <c r="B2" t="s">
        <v>75</v>
      </c>
      <c r="C2">
        <v>10</v>
      </c>
      <c r="D2">
        <v>5</v>
      </c>
      <c r="E2">
        <v>6</v>
      </c>
      <c r="G2" t="s">
        <v>28</v>
      </c>
      <c r="I2" t="s">
        <v>71</v>
      </c>
    </row>
    <row r="3" spans="1:9" x14ac:dyDescent="0.2">
      <c r="A3" t="s">
        <v>19</v>
      </c>
      <c r="B3" t="s">
        <v>26</v>
      </c>
      <c r="C3">
        <v>10</v>
      </c>
      <c r="D3">
        <v>5</v>
      </c>
      <c r="E3">
        <v>6</v>
      </c>
      <c r="G3" t="s">
        <v>18</v>
      </c>
      <c r="I3" t="s">
        <v>75</v>
      </c>
    </row>
    <row r="4" spans="1:9" x14ac:dyDescent="0.2">
      <c r="A4" t="s">
        <v>20</v>
      </c>
      <c r="B4" t="s">
        <v>20</v>
      </c>
      <c r="C4">
        <v>10</v>
      </c>
      <c r="D4">
        <v>5</v>
      </c>
      <c r="E4">
        <v>6</v>
      </c>
      <c r="G4" t="s">
        <v>19</v>
      </c>
      <c r="I4" t="s">
        <v>77</v>
      </c>
    </row>
    <row r="5" spans="1:9" x14ac:dyDescent="0.2">
      <c r="A5" t="s">
        <v>21</v>
      </c>
      <c r="B5" t="s">
        <v>21</v>
      </c>
      <c r="C5">
        <v>10</v>
      </c>
      <c r="D5">
        <v>5</v>
      </c>
      <c r="E5">
        <v>6</v>
      </c>
      <c r="G5" t="s">
        <v>78</v>
      </c>
    </row>
    <row r="6" spans="1:9" x14ac:dyDescent="0.2">
      <c r="A6" t="s">
        <v>22</v>
      </c>
      <c r="B6" t="s">
        <v>22</v>
      </c>
      <c r="C6">
        <v>10</v>
      </c>
      <c r="D6">
        <v>5</v>
      </c>
      <c r="E6">
        <v>6</v>
      </c>
      <c r="G6" t="s">
        <v>90</v>
      </c>
    </row>
    <row r="7" spans="1:9" x14ac:dyDescent="0.2">
      <c r="A7" t="s">
        <v>23</v>
      </c>
      <c r="B7" t="s">
        <v>27</v>
      </c>
      <c r="C7">
        <v>10</v>
      </c>
      <c r="D7">
        <v>5</v>
      </c>
      <c r="E7">
        <v>6</v>
      </c>
    </row>
    <row r="8" spans="1:9" x14ac:dyDescent="0.2">
      <c r="A8" t="s">
        <v>24</v>
      </c>
      <c r="B8" t="s">
        <v>27</v>
      </c>
      <c r="C8">
        <v>10</v>
      </c>
      <c r="D8">
        <v>5</v>
      </c>
      <c r="E8">
        <v>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Z164"/>
  <sheetViews>
    <sheetView tabSelected="1" workbookViewId="0">
      <selection activeCell="A3" sqref="A3"/>
    </sheetView>
  </sheetViews>
  <sheetFormatPr baseColWidth="10" defaultRowHeight="14.25" x14ac:dyDescent="0.2"/>
  <cols>
    <col min="2" max="2" width="15.125" customWidth="1"/>
    <col min="3" max="3" width="12.375" customWidth="1"/>
    <col min="4" max="4" width="11.875" style="118" bestFit="1" customWidth="1"/>
    <col min="5" max="5" width="12.875" style="118" bestFit="1" customWidth="1"/>
    <col min="6" max="6" width="6.875" customWidth="1"/>
    <col min="7" max="7" width="9.875" style="115" customWidth="1"/>
    <col min="9" max="9" width="17" customWidth="1"/>
    <col min="10" max="10" width="10.25" customWidth="1"/>
    <col min="11" max="12" width="13" style="118" customWidth="1"/>
    <col min="13" max="13" width="8.75" customWidth="1"/>
    <col min="14" max="14" width="11.875" customWidth="1"/>
    <col min="15" max="15" width="9.5" customWidth="1"/>
    <col min="16" max="16" width="10" customWidth="1"/>
    <col min="17" max="17" width="9" customWidth="1"/>
    <col min="18" max="18" width="17" customWidth="1"/>
    <col min="19" max="19" width="10.25" customWidth="1"/>
    <col min="20" max="21" width="10" customWidth="1"/>
    <col min="22" max="22" width="18.625" customWidth="1"/>
    <col min="23" max="23" width="13.375" customWidth="1"/>
    <col min="24" max="24" width="12.625" customWidth="1"/>
    <col min="25" max="25" width="12.875" customWidth="1"/>
    <col min="26" max="27" width="14.75" customWidth="1"/>
  </cols>
  <sheetData>
    <row r="1" spans="1:26" x14ac:dyDescent="0.2">
      <c r="B1" t="s">
        <v>79</v>
      </c>
      <c r="I1" t="s">
        <v>80</v>
      </c>
      <c r="S1" t="s">
        <v>17</v>
      </c>
    </row>
    <row r="2" spans="1:26" x14ac:dyDescent="0.2">
      <c r="A2">
        <f>COUNT(Tableau_OuvertureMachine[date])</f>
        <v>19</v>
      </c>
      <c r="B2" t="s">
        <v>71</v>
      </c>
      <c r="C2" t="s">
        <v>72</v>
      </c>
      <c r="D2" s="118" t="s">
        <v>73</v>
      </c>
      <c r="E2" s="118" t="s">
        <v>59</v>
      </c>
      <c r="F2" t="s">
        <v>74</v>
      </c>
      <c r="G2" s="115" t="s">
        <v>87</v>
      </c>
      <c r="I2" t="s">
        <v>71</v>
      </c>
      <c r="J2" t="s">
        <v>9</v>
      </c>
      <c r="K2" s="118" t="s">
        <v>73</v>
      </c>
      <c r="L2" s="118" t="s">
        <v>59</v>
      </c>
      <c r="M2" t="s">
        <v>74</v>
      </c>
      <c r="N2" t="s">
        <v>76</v>
      </c>
      <c r="O2" t="s">
        <v>25</v>
      </c>
      <c r="P2" t="s">
        <v>87</v>
      </c>
      <c r="R2" t="s">
        <v>71</v>
      </c>
      <c r="S2" t="s">
        <v>9</v>
      </c>
      <c r="T2" t="s">
        <v>73</v>
      </c>
      <c r="U2" t="s">
        <v>59</v>
      </c>
      <c r="V2" t="s">
        <v>81</v>
      </c>
      <c r="W2" t="s">
        <v>82</v>
      </c>
      <c r="X2" t="s">
        <v>83</v>
      </c>
      <c r="Y2" t="s">
        <v>45</v>
      </c>
      <c r="Z2" t="s">
        <v>61</v>
      </c>
    </row>
    <row r="3" spans="1:26" x14ac:dyDescent="0.2">
      <c r="B3" t="s">
        <v>75</v>
      </c>
      <c r="C3" t="s">
        <v>18</v>
      </c>
      <c r="D3" s="118">
        <v>41974.5625</v>
      </c>
      <c r="E3" s="118">
        <v>41974.875</v>
      </c>
      <c r="F3">
        <v>27000</v>
      </c>
      <c r="G3" s="115">
        <v>41974</v>
      </c>
      <c r="I3" t="s">
        <v>75</v>
      </c>
      <c r="J3" t="s">
        <v>18</v>
      </c>
      <c r="K3" s="118">
        <v>41974.579861111109</v>
      </c>
      <c r="L3" s="118">
        <v>41974.583333333336</v>
      </c>
      <c r="M3">
        <v>300</v>
      </c>
      <c r="N3" t="s">
        <v>62</v>
      </c>
      <c r="O3" t="s">
        <v>88</v>
      </c>
      <c r="P3" s="115">
        <v>41974</v>
      </c>
      <c r="R3" t="s">
        <v>75</v>
      </c>
      <c r="S3" t="s">
        <v>18</v>
      </c>
      <c r="T3" s="115">
        <v>41978.423611111109</v>
      </c>
      <c r="U3" s="115">
        <v>41978.461805555555</v>
      </c>
      <c r="V3">
        <v>3300</v>
      </c>
      <c r="W3">
        <v>2700</v>
      </c>
      <c r="X3">
        <v>600</v>
      </c>
      <c r="Y3" t="s">
        <v>101</v>
      </c>
      <c r="Z3" t="s">
        <v>85</v>
      </c>
    </row>
    <row r="4" spans="1:26" x14ac:dyDescent="0.2">
      <c r="B4" t="s">
        <v>75</v>
      </c>
      <c r="C4" t="s">
        <v>18</v>
      </c>
      <c r="D4" s="118">
        <v>41975.347222222219</v>
      </c>
      <c r="E4" s="118">
        <v>41975.541666666664</v>
      </c>
      <c r="F4">
        <v>16800</v>
      </c>
      <c r="G4" s="115">
        <v>41975</v>
      </c>
      <c r="I4" t="s">
        <v>75</v>
      </c>
      <c r="J4" t="s">
        <v>18</v>
      </c>
      <c r="K4" s="118">
        <v>41974.607638888891</v>
      </c>
      <c r="L4" s="118">
        <v>41974.611111111109</v>
      </c>
      <c r="M4">
        <v>300</v>
      </c>
      <c r="N4" t="s">
        <v>62</v>
      </c>
      <c r="O4" t="s">
        <v>88</v>
      </c>
      <c r="P4" s="115">
        <v>41974</v>
      </c>
      <c r="R4" t="s">
        <v>75</v>
      </c>
      <c r="S4" t="s">
        <v>18</v>
      </c>
      <c r="T4" s="115">
        <v>41978.465277777781</v>
      </c>
      <c r="U4" s="115">
        <v>41978.503472222219</v>
      </c>
      <c r="V4">
        <v>3300</v>
      </c>
      <c r="W4">
        <v>2700</v>
      </c>
      <c r="X4">
        <v>600</v>
      </c>
      <c r="Y4" t="s">
        <v>101</v>
      </c>
      <c r="Z4" t="s">
        <v>85</v>
      </c>
    </row>
    <row r="5" spans="1:26" x14ac:dyDescent="0.2">
      <c r="B5" t="s">
        <v>75</v>
      </c>
      <c r="C5" t="s">
        <v>18</v>
      </c>
      <c r="D5" s="118">
        <v>41975.569444444445</v>
      </c>
      <c r="E5" s="118">
        <v>41975.875</v>
      </c>
      <c r="F5">
        <v>26400</v>
      </c>
      <c r="G5" s="115">
        <v>41975</v>
      </c>
      <c r="I5" t="s">
        <v>75</v>
      </c>
      <c r="J5" t="s">
        <v>18</v>
      </c>
      <c r="K5" s="118">
        <v>41974.638888888891</v>
      </c>
      <c r="L5" s="118">
        <v>41974.642361111109</v>
      </c>
      <c r="M5">
        <v>300</v>
      </c>
      <c r="N5" t="s">
        <v>62</v>
      </c>
      <c r="O5" t="s">
        <v>88</v>
      </c>
      <c r="P5" s="115">
        <v>41974</v>
      </c>
      <c r="R5" t="s">
        <v>75</v>
      </c>
      <c r="S5" t="s">
        <v>18</v>
      </c>
      <c r="T5" s="115">
        <v>41978.506944444445</v>
      </c>
      <c r="U5" s="115">
        <v>41978.541666666664</v>
      </c>
      <c r="V5">
        <v>3000</v>
      </c>
      <c r="W5">
        <v>3000</v>
      </c>
      <c r="X5">
        <v>0</v>
      </c>
      <c r="Y5" t="s">
        <v>102</v>
      </c>
      <c r="Z5" t="s">
        <v>85</v>
      </c>
    </row>
    <row r="6" spans="1:26" x14ac:dyDescent="0.2">
      <c r="B6" t="s">
        <v>75</v>
      </c>
      <c r="C6" t="s">
        <v>18</v>
      </c>
      <c r="D6" s="118">
        <v>41976.208333333336</v>
      </c>
      <c r="E6" s="118">
        <v>41976.541666666664</v>
      </c>
      <c r="F6">
        <v>28800</v>
      </c>
      <c r="G6" s="115">
        <v>41976</v>
      </c>
      <c r="I6" t="s">
        <v>75</v>
      </c>
      <c r="J6" t="s">
        <v>18</v>
      </c>
      <c r="K6" s="118">
        <v>41974.670138888891</v>
      </c>
      <c r="L6" s="118">
        <v>41974.673611111109</v>
      </c>
      <c r="M6">
        <v>300</v>
      </c>
      <c r="N6" t="s">
        <v>62</v>
      </c>
      <c r="O6" t="s">
        <v>88</v>
      </c>
      <c r="P6" s="115">
        <v>41974</v>
      </c>
      <c r="R6" t="s">
        <v>75</v>
      </c>
      <c r="S6" t="s">
        <v>18</v>
      </c>
      <c r="T6" s="115">
        <v>41978.545138888891</v>
      </c>
      <c r="U6" s="115">
        <v>41978.586805555555</v>
      </c>
      <c r="V6">
        <v>3600</v>
      </c>
      <c r="W6">
        <v>3000</v>
      </c>
      <c r="X6">
        <v>600</v>
      </c>
      <c r="Y6" t="s">
        <v>102</v>
      </c>
      <c r="Z6" t="s">
        <v>85</v>
      </c>
    </row>
    <row r="7" spans="1:26" x14ac:dyDescent="0.2">
      <c r="B7" t="s">
        <v>75</v>
      </c>
      <c r="C7" t="s">
        <v>18</v>
      </c>
      <c r="D7" s="118">
        <v>41976.541666666664</v>
      </c>
      <c r="E7" s="118">
        <v>41976.875</v>
      </c>
      <c r="F7">
        <v>28800</v>
      </c>
      <c r="G7" s="115">
        <v>41976</v>
      </c>
      <c r="I7" t="s">
        <v>75</v>
      </c>
      <c r="J7" t="s">
        <v>18</v>
      </c>
      <c r="K7" s="118">
        <v>41974.690972222219</v>
      </c>
      <c r="L7" s="118">
        <v>41974.694444444445</v>
      </c>
      <c r="M7">
        <v>300</v>
      </c>
      <c r="N7" t="s">
        <v>62</v>
      </c>
      <c r="O7" t="s">
        <v>88</v>
      </c>
      <c r="P7" s="115">
        <v>41974</v>
      </c>
      <c r="R7" t="s">
        <v>75</v>
      </c>
      <c r="S7" t="s">
        <v>18</v>
      </c>
      <c r="T7" s="115">
        <v>41978.590277777781</v>
      </c>
      <c r="U7" s="115">
        <v>41978.631944444445</v>
      </c>
      <c r="V7">
        <v>3600</v>
      </c>
      <c r="W7">
        <v>3000</v>
      </c>
      <c r="X7">
        <v>600</v>
      </c>
      <c r="Y7" t="s">
        <v>102</v>
      </c>
      <c r="Z7" t="s">
        <v>85</v>
      </c>
    </row>
    <row r="8" spans="1:26" x14ac:dyDescent="0.2">
      <c r="B8" t="s">
        <v>75</v>
      </c>
      <c r="C8" t="s">
        <v>18</v>
      </c>
      <c r="D8" s="118">
        <v>41977.208333333336</v>
      </c>
      <c r="E8" s="118">
        <v>41977.541666666664</v>
      </c>
      <c r="F8">
        <v>28800</v>
      </c>
      <c r="G8" s="115">
        <v>41977</v>
      </c>
      <c r="I8" t="s">
        <v>75</v>
      </c>
      <c r="J8" t="s">
        <v>18</v>
      </c>
      <c r="K8" s="118">
        <v>41974.711805555555</v>
      </c>
      <c r="L8" s="118">
        <v>41974.715277777781</v>
      </c>
      <c r="M8">
        <v>300</v>
      </c>
      <c r="N8" t="s">
        <v>62</v>
      </c>
      <c r="O8" t="s">
        <v>88</v>
      </c>
      <c r="P8" s="115">
        <v>41974</v>
      </c>
      <c r="R8" t="s">
        <v>75</v>
      </c>
      <c r="S8" t="s">
        <v>18</v>
      </c>
      <c r="T8" s="115">
        <v>41978.635416666664</v>
      </c>
      <c r="U8" s="115">
        <v>41978.6875</v>
      </c>
      <c r="V8">
        <v>4500</v>
      </c>
      <c r="W8">
        <v>3600</v>
      </c>
      <c r="X8">
        <v>900</v>
      </c>
      <c r="Y8" t="s">
        <v>103</v>
      </c>
      <c r="Z8" t="s">
        <v>85</v>
      </c>
    </row>
    <row r="9" spans="1:26" x14ac:dyDescent="0.2">
      <c r="B9" t="s">
        <v>75</v>
      </c>
      <c r="C9" t="s">
        <v>18</v>
      </c>
      <c r="D9" s="118">
        <v>41977.541666666664</v>
      </c>
      <c r="E9" s="118">
        <v>41977.875</v>
      </c>
      <c r="F9">
        <v>28800</v>
      </c>
      <c r="G9" s="115">
        <v>41977</v>
      </c>
      <c r="I9" t="s">
        <v>75</v>
      </c>
      <c r="J9" t="s">
        <v>18</v>
      </c>
      <c r="K9" s="118">
        <v>41974.729166666664</v>
      </c>
      <c r="L9" s="118">
        <v>41974.732638888891</v>
      </c>
      <c r="M9">
        <v>300</v>
      </c>
      <c r="N9" t="s">
        <v>62</v>
      </c>
      <c r="O9" t="s">
        <v>88</v>
      </c>
      <c r="P9" s="115">
        <v>41974</v>
      </c>
      <c r="R9" t="s">
        <v>75</v>
      </c>
      <c r="S9" t="s">
        <v>18</v>
      </c>
      <c r="T9" s="115">
        <v>41978.690972222219</v>
      </c>
      <c r="U9" s="115">
        <v>41978.732638888891</v>
      </c>
      <c r="V9">
        <v>3600</v>
      </c>
      <c r="W9">
        <v>3000</v>
      </c>
      <c r="X9">
        <v>600</v>
      </c>
      <c r="Y9" t="s">
        <v>102</v>
      </c>
      <c r="Z9" t="s">
        <v>85</v>
      </c>
    </row>
    <row r="10" spans="1:26" x14ac:dyDescent="0.2">
      <c r="B10" t="s">
        <v>75</v>
      </c>
      <c r="C10" t="s">
        <v>18</v>
      </c>
      <c r="D10" s="118">
        <v>41978.208333333336</v>
      </c>
      <c r="E10" s="118">
        <v>41978.541666666664</v>
      </c>
      <c r="F10">
        <v>28800</v>
      </c>
      <c r="G10" s="115">
        <v>41978</v>
      </c>
      <c r="I10" t="s">
        <v>75</v>
      </c>
      <c r="J10" t="s">
        <v>18</v>
      </c>
      <c r="K10" s="118">
        <v>41974.75</v>
      </c>
      <c r="L10" s="118">
        <v>41974.753472222219</v>
      </c>
      <c r="M10">
        <v>300</v>
      </c>
      <c r="N10" t="s">
        <v>62</v>
      </c>
      <c r="O10" t="s">
        <v>88</v>
      </c>
      <c r="P10" s="115">
        <v>41974</v>
      </c>
      <c r="R10" t="s">
        <v>75</v>
      </c>
      <c r="S10" t="s">
        <v>18</v>
      </c>
      <c r="T10" s="115">
        <v>41978.815972222219</v>
      </c>
      <c r="U10" s="115">
        <v>41978.868055555555</v>
      </c>
      <c r="V10">
        <v>4500</v>
      </c>
      <c r="W10">
        <v>3000</v>
      </c>
      <c r="X10">
        <v>1500</v>
      </c>
      <c r="Y10" t="s">
        <v>102</v>
      </c>
      <c r="Z10" t="s">
        <v>85</v>
      </c>
    </row>
    <row r="11" spans="1:26" x14ac:dyDescent="0.2">
      <c r="B11" t="s">
        <v>75</v>
      </c>
      <c r="C11" t="s">
        <v>18</v>
      </c>
      <c r="D11" s="118">
        <v>41978.541666666664</v>
      </c>
      <c r="E11" s="118">
        <v>41978.875</v>
      </c>
      <c r="F11">
        <v>28800</v>
      </c>
      <c r="G11" s="115">
        <v>41978</v>
      </c>
      <c r="I11" t="s">
        <v>75</v>
      </c>
      <c r="J11" t="s">
        <v>18</v>
      </c>
      <c r="K11" s="118">
        <v>41974.770833333336</v>
      </c>
      <c r="L11" s="118">
        <v>41974.777777777781</v>
      </c>
      <c r="M11">
        <v>600</v>
      </c>
      <c r="N11" t="s">
        <v>56</v>
      </c>
      <c r="O11" t="s">
        <v>89</v>
      </c>
      <c r="P11" s="115">
        <v>41974</v>
      </c>
      <c r="R11" t="s">
        <v>75</v>
      </c>
      <c r="S11" t="s">
        <v>18</v>
      </c>
      <c r="T11" s="115">
        <v>41981.232638888891</v>
      </c>
      <c r="U11" s="115">
        <v>41981.329861111109</v>
      </c>
      <c r="V11">
        <v>8400</v>
      </c>
      <c r="W11">
        <v>6480</v>
      </c>
      <c r="X11">
        <v>1920</v>
      </c>
      <c r="Y11" t="s">
        <v>104</v>
      </c>
      <c r="Z11" t="s">
        <v>85</v>
      </c>
    </row>
    <row r="12" spans="1:26" x14ac:dyDescent="0.2">
      <c r="B12" t="s">
        <v>75</v>
      </c>
      <c r="C12" t="s">
        <v>18</v>
      </c>
      <c r="D12" s="118">
        <v>41981.208333333336</v>
      </c>
      <c r="E12" s="118">
        <v>41981.541666666664</v>
      </c>
      <c r="F12">
        <v>28800</v>
      </c>
      <c r="G12" s="115">
        <v>41981</v>
      </c>
      <c r="I12" t="s">
        <v>75</v>
      </c>
      <c r="J12" t="s">
        <v>18</v>
      </c>
      <c r="K12" s="118">
        <v>41974.777777777781</v>
      </c>
      <c r="L12" s="118">
        <v>41974.78125</v>
      </c>
      <c r="M12">
        <v>300</v>
      </c>
      <c r="N12" t="s">
        <v>62</v>
      </c>
      <c r="O12" t="s">
        <v>88</v>
      </c>
      <c r="P12" s="115">
        <v>41974</v>
      </c>
      <c r="R12" t="s">
        <v>75</v>
      </c>
      <c r="S12" t="s">
        <v>18</v>
      </c>
      <c r="T12" s="115">
        <v>41981.333333333336</v>
      </c>
      <c r="U12" s="115">
        <v>41981.430555555555</v>
      </c>
      <c r="V12">
        <v>8400</v>
      </c>
      <c r="W12">
        <v>6480</v>
      </c>
      <c r="X12">
        <v>1920</v>
      </c>
      <c r="Y12" t="s">
        <v>104</v>
      </c>
      <c r="Z12" t="s">
        <v>85</v>
      </c>
    </row>
    <row r="13" spans="1:26" x14ac:dyDescent="0.2">
      <c r="B13" t="s">
        <v>75</v>
      </c>
      <c r="C13" t="s">
        <v>18</v>
      </c>
      <c r="D13" s="118">
        <v>41982.208333333336</v>
      </c>
      <c r="E13" s="118">
        <v>41982.527777777781</v>
      </c>
      <c r="F13">
        <v>27600</v>
      </c>
      <c r="G13" s="115">
        <v>41982</v>
      </c>
      <c r="I13" t="s">
        <v>75</v>
      </c>
      <c r="J13" t="s">
        <v>18</v>
      </c>
      <c r="K13" s="118">
        <v>41974.798611111109</v>
      </c>
      <c r="L13" s="118">
        <v>41974.802083333336</v>
      </c>
      <c r="M13">
        <v>300</v>
      </c>
      <c r="N13" t="s">
        <v>62</v>
      </c>
      <c r="O13" t="s">
        <v>88</v>
      </c>
      <c r="P13" s="115">
        <v>41974</v>
      </c>
      <c r="R13" t="s">
        <v>75</v>
      </c>
      <c r="S13" t="s">
        <v>18</v>
      </c>
      <c r="T13" s="115">
        <v>41981.434027777781</v>
      </c>
      <c r="U13" s="115">
        <v>41981.486111111109</v>
      </c>
      <c r="V13">
        <v>4500</v>
      </c>
      <c r="W13">
        <v>6480</v>
      </c>
      <c r="X13">
        <v>-1980</v>
      </c>
      <c r="Y13" t="s">
        <v>104</v>
      </c>
      <c r="Z13" t="s">
        <v>85</v>
      </c>
    </row>
    <row r="14" spans="1:26" x14ac:dyDescent="0.2">
      <c r="B14" t="s">
        <v>75</v>
      </c>
      <c r="C14" t="s">
        <v>19</v>
      </c>
      <c r="D14" s="118">
        <v>41976.5625</v>
      </c>
      <c r="E14" s="118">
        <v>41976.857638888891</v>
      </c>
      <c r="F14">
        <v>25500</v>
      </c>
      <c r="G14" s="115">
        <v>41976</v>
      </c>
      <c r="I14" t="s">
        <v>75</v>
      </c>
      <c r="J14" t="s">
        <v>18</v>
      </c>
      <c r="K14" s="118">
        <v>41974.802083333336</v>
      </c>
      <c r="L14" s="118">
        <v>41974.815972222219</v>
      </c>
      <c r="M14">
        <v>1200</v>
      </c>
      <c r="N14" t="s">
        <v>62</v>
      </c>
      <c r="O14" t="s">
        <v>88</v>
      </c>
      <c r="P14" s="115">
        <v>41974</v>
      </c>
      <c r="R14" t="s">
        <v>75</v>
      </c>
      <c r="S14" t="s">
        <v>18</v>
      </c>
      <c r="T14" s="115">
        <v>41981.489583333336</v>
      </c>
      <c r="U14" s="115">
        <v>41981.520833333336</v>
      </c>
      <c r="V14">
        <v>2700</v>
      </c>
      <c r="W14">
        <v>1500</v>
      </c>
      <c r="X14">
        <v>1200</v>
      </c>
      <c r="Y14" t="s">
        <v>105</v>
      </c>
      <c r="Z14" t="s">
        <v>85</v>
      </c>
    </row>
    <row r="15" spans="1:26" x14ac:dyDescent="0.2">
      <c r="B15" t="s">
        <v>75</v>
      </c>
      <c r="C15" t="s">
        <v>19</v>
      </c>
      <c r="D15" s="118">
        <v>41977.208333333336</v>
      </c>
      <c r="E15" s="118">
        <v>41977.541666666664</v>
      </c>
      <c r="F15">
        <v>28800</v>
      </c>
      <c r="G15" s="115">
        <v>41977</v>
      </c>
      <c r="I15" t="s">
        <v>75</v>
      </c>
      <c r="J15" t="s">
        <v>18</v>
      </c>
      <c r="K15" s="118">
        <v>41974.815972222219</v>
      </c>
      <c r="L15" s="118">
        <v>41974.819444444445</v>
      </c>
      <c r="M15">
        <v>300</v>
      </c>
      <c r="N15" t="s">
        <v>62</v>
      </c>
      <c r="O15" t="s">
        <v>88</v>
      </c>
      <c r="P15" s="115">
        <v>41974</v>
      </c>
      <c r="R15" t="s">
        <v>75</v>
      </c>
      <c r="S15" t="s">
        <v>18</v>
      </c>
      <c r="T15" s="115">
        <v>41982.208333333336</v>
      </c>
      <c r="U15" s="115">
        <v>41982.246527777781</v>
      </c>
      <c r="V15">
        <v>3300</v>
      </c>
      <c r="W15">
        <v>3300</v>
      </c>
      <c r="X15">
        <v>0</v>
      </c>
      <c r="Y15" t="s">
        <v>106</v>
      </c>
      <c r="Z15" t="s">
        <v>85</v>
      </c>
    </row>
    <row r="16" spans="1:26" x14ac:dyDescent="0.2">
      <c r="B16" t="s">
        <v>75</v>
      </c>
      <c r="C16" t="s">
        <v>19</v>
      </c>
      <c r="D16" s="118">
        <v>41977.541666666664</v>
      </c>
      <c r="E16" s="118">
        <v>41977.875</v>
      </c>
      <c r="F16">
        <v>28800</v>
      </c>
      <c r="G16" s="115">
        <v>41977</v>
      </c>
      <c r="I16" t="s">
        <v>75</v>
      </c>
      <c r="J16" t="s">
        <v>18</v>
      </c>
      <c r="K16" s="118">
        <v>41974.836805555555</v>
      </c>
      <c r="L16" s="118">
        <v>41974.840277777781</v>
      </c>
      <c r="M16">
        <v>300</v>
      </c>
      <c r="N16" t="s">
        <v>62</v>
      </c>
      <c r="O16" t="s">
        <v>88</v>
      </c>
      <c r="P16" s="115">
        <v>41974</v>
      </c>
      <c r="R16" t="s">
        <v>75</v>
      </c>
      <c r="S16" t="s">
        <v>18</v>
      </c>
      <c r="T16" s="115">
        <v>41982.25</v>
      </c>
      <c r="U16" s="115">
        <v>41982.309027777781</v>
      </c>
      <c r="V16">
        <v>5100</v>
      </c>
      <c r="W16">
        <v>3900</v>
      </c>
      <c r="X16">
        <v>1200</v>
      </c>
      <c r="Y16" t="s">
        <v>106</v>
      </c>
      <c r="Z16" t="s">
        <v>85</v>
      </c>
    </row>
    <row r="17" spans="2:26" x14ac:dyDescent="0.2">
      <c r="B17" t="s">
        <v>75</v>
      </c>
      <c r="C17" t="s">
        <v>19</v>
      </c>
      <c r="D17" s="118">
        <v>41978.229166666664</v>
      </c>
      <c r="E17" s="118">
        <v>41978.541666666664</v>
      </c>
      <c r="F17">
        <v>27000</v>
      </c>
      <c r="G17" s="115">
        <v>41978</v>
      </c>
      <c r="I17" t="s">
        <v>75</v>
      </c>
      <c r="J17" t="s">
        <v>18</v>
      </c>
      <c r="K17" s="118">
        <v>41974.861111111109</v>
      </c>
      <c r="L17" s="118">
        <v>41974.864583333336</v>
      </c>
      <c r="M17">
        <v>300</v>
      </c>
      <c r="N17" t="s">
        <v>62</v>
      </c>
      <c r="O17" t="s">
        <v>88</v>
      </c>
      <c r="P17" s="115">
        <v>41974</v>
      </c>
      <c r="R17" t="s">
        <v>75</v>
      </c>
      <c r="S17" t="s">
        <v>18</v>
      </c>
      <c r="T17" s="115">
        <v>41982.3125</v>
      </c>
      <c r="U17" s="115">
        <v>41982.340277777781</v>
      </c>
      <c r="V17">
        <v>2400</v>
      </c>
      <c r="W17">
        <v>3900</v>
      </c>
      <c r="X17">
        <v>-1500</v>
      </c>
      <c r="Y17" t="s">
        <v>106</v>
      </c>
      <c r="Z17" t="s">
        <v>85</v>
      </c>
    </row>
    <row r="18" spans="2:26" x14ac:dyDescent="0.2">
      <c r="B18" t="s">
        <v>75</v>
      </c>
      <c r="C18" t="s">
        <v>19</v>
      </c>
      <c r="D18" s="118">
        <v>41981.208333333336</v>
      </c>
      <c r="E18" s="118">
        <v>41981.541666666664</v>
      </c>
      <c r="F18">
        <v>28800</v>
      </c>
      <c r="G18" s="115">
        <v>41981</v>
      </c>
      <c r="I18" t="s">
        <v>75</v>
      </c>
      <c r="J18" t="s">
        <v>18</v>
      </c>
      <c r="K18" s="118">
        <v>41975.347222222219</v>
      </c>
      <c r="L18" s="118">
        <v>41975.350694444445</v>
      </c>
      <c r="M18">
        <v>300</v>
      </c>
      <c r="N18" t="s">
        <v>62</v>
      </c>
      <c r="O18" t="s">
        <v>88</v>
      </c>
      <c r="P18" s="115">
        <v>41975</v>
      </c>
      <c r="R18" t="s">
        <v>75</v>
      </c>
      <c r="S18" t="s">
        <v>18</v>
      </c>
      <c r="T18" s="115">
        <v>41982.34375</v>
      </c>
      <c r="U18" s="115">
        <v>41982.350694444445</v>
      </c>
      <c r="V18">
        <v>600</v>
      </c>
      <c r="W18">
        <v>900</v>
      </c>
      <c r="X18">
        <v>-300</v>
      </c>
      <c r="Y18" t="s">
        <v>107</v>
      </c>
      <c r="Z18" t="s">
        <v>85</v>
      </c>
    </row>
    <row r="19" spans="2:26" x14ac:dyDescent="0.2">
      <c r="B19" t="s">
        <v>75</v>
      </c>
      <c r="C19" t="s">
        <v>19</v>
      </c>
      <c r="D19" s="118">
        <v>41981.541666666664</v>
      </c>
      <c r="E19" s="118">
        <v>41981.875</v>
      </c>
      <c r="F19">
        <v>28800</v>
      </c>
      <c r="G19" s="115">
        <v>41981</v>
      </c>
      <c r="I19" t="s">
        <v>75</v>
      </c>
      <c r="J19" t="s">
        <v>18</v>
      </c>
      <c r="K19" s="118">
        <v>41975.385416666664</v>
      </c>
      <c r="L19" s="118">
        <v>41975.388888888891</v>
      </c>
      <c r="M19">
        <v>300</v>
      </c>
      <c r="N19" t="s">
        <v>62</v>
      </c>
      <c r="O19" t="s">
        <v>88</v>
      </c>
      <c r="P19" s="115">
        <v>41975</v>
      </c>
      <c r="R19" t="s">
        <v>75</v>
      </c>
      <c r="S19" t="s">
        <v>18</v>
      </c>
      <c r="T19" s="115">
        <v>41982.354166666664</v>
      </c>
      <c r="U19" s="115">
        <v>41982.357638888891</v>
      </c>
      <c r="V19">
        <v>300</v>
      </c>
      <c r="W19">
        <v>300</v>
      </c>
      <c r="X19">
        <v>0</v>
      </c>
      <c r="Y19" t="s">
        <v>108</v>
      </c>
      <c r="Z19" t="s">
        <v>85</v>
      </c>
    </row>
    <row r="20" spans="2:26" x14ac:dyDescent="0.2">
      <c r="B20" t="s">
        <v>75</v>
      </c>
      <c r="C20" t="s">
        <v>19</v>
      </c>
      <c r="D20" s="118">
        <v>41982.208333333336</v>
      </c>
      <c r="E20" s="118">
        <v>41982.541666666664</v>
      </c>
      <c r="F20">
        <v>28800</v>
      </c>
      <c r="G20" s="115">
        <v>41982</v>
      </c>
      <c r="I20" t="s">
        <v>75</v>
      </c>
      <c r="J20" t="s">
        <v>18</v>
      </c>
      <c r="K20" s="118">
        <v>41975.423611111109</v>
      </c>
      <c r="L20" s="118">
        <v>41975.427083333336</v>
      </c>
      <c r="M20">
        <v>300</v>
      </c>
      <c r="N20" t="s">
        <v>62</v>
      </c>
      <c r="O20" t="s">
        <v>88</v>
      </c>
      <c r="P20" s="115">
        <v>41975</v>
      </c>
      <c r="R20" t="s">
        <v>75</v>
      </c>
      <c r="S20" t="s">
        <v>18</v>
      </c>
      <c r="T20" s="115">
        <v>41982.361111111109</v>
      </c>
      <c r="U20" s="115">
        <v>41982.364583333336</v>
      </c>
      <c r="V20">
        <v>300</v>
      </c>
      <c r="W20">
        <v>360</v>
      </c>
      <c r="X20">
        <v>-60</v>
      </c>
      <c r="Y20" t="s">
        <v>109</v>
      </c>
      <c r="Z20" t="s">
        <v>85</v>
      </c>
    </row>
    <row r="21" spans="2:26" x14ac:dyDescent="0.2">
      <c r="B21" t="s">
        <v>75</v>
      </c>
      <c r="C21" t="s">
        <v>19</v>
      </c>
      <c r="D21" s="118">
        <v>41983.243055555555</v>
      </c>
      <c r="E21" s="118">
        <v>41983.541666666664</v>
      </c>
      <c r="F21">
        <v>25800</v>
      </c>
      <c r="G21" s="115">
        <v>41983</v>
      </c>
      <c r="I21" t="s">
        <v>75</v>
      </c>
      <c r="J21" t="s">
        <v>18</v>
      </c>
      <c r="K21" s="118">
        <v>41975.451388888891</v>
      </c>
      <c r="L21" s="118">
        <v>41975.458333333336</v>
      </c>
      <c r="M21">
        <v>600</v>
      </c>
      <c r="N21" t="s">
        <v>62</v>
      </c>
      <c r="O21" t="s">
        <v>88</v>
      </c>
      <c r="P21" s="115">
        <v>41975</v>
      </c>
      <c r="R21" t="s">
        <v>75</v>
      </c>
      <c r="S21" t="s">
        <v>18</v>
      </c>
      <c r="T21" s="115">
        <v>41982.368055555555</v>
      </c>
      <c r="U21" s="115">
        <v>41982.371527777781</v>
      </c>
      <c r="V21">
        <v>300</v>
      </c>
      <c r="W21">
        <v>60</v>
      </c>
      <c r="X21">
        <v>240</v>
      </c>
      <c r="Y21" t="s">
        <v>110</v>
      </c>
      <c r="Z21" t="s">
        <v>85</v>
      </c>
    </row>
    <row r="22" spans="2:26" x14ac:dyDescent="0.2">
      <c r="I22" t="s">
        <v>75</v>
      </c>
      <c r="J22" t="s">
        <v>18</v>
      </c>
      <c r="K22" s="118">
        <v>41975.489583333336</v>
      </c>
      <c r="L22" s="118">
        <v>41975.493055555555</v>
      </c>
      <c r="M22">
        <v>300</v>
      </c>
      <c r="N22" t="s">
        <v>62</v>
      </c>
      <c r="O22" t="s">
        <v>88</v>
      </c>
      <c r="P22" s="115">
        <v>41975</v>
      </c>
      <c r="R22" t="s">
        <v>75</v>
      </c>
      <c r="S22" t="s">
        <v>18</v>
      </c>
      <c r="T22" s="115">
        <v>41982.375</v>
      </c>
      <c r="U22" s="115">
        <v>41982.378472222219</v>
      </c>
      <c r="V22">
        <v>300</v>
      </c>
      <c r="W22">
        <v>600</v>
      </c>
      <c r="X22">
        <v>-300</v>
      </c>
      <c r="Y22" t="s">
        <v>111</v>
      </c>
      <c r="Z22" t="s">
        <v>85</v>
      </c>
    </row>
    <row r="23" spans="2:26" x14ac:dyDescent="0.2">
      <c r="I23" t="s">
        <v>75</v>
      </c>
      <c r="J23" t="s">
        <v>18</v>
      </c>
      <c r="K23" s="118">
        <v>41975.527777777781</v>
      </c>
      <c r="L23" s="118">
        <v>41975.53125</v>
      </c>
      <c r="M23">
        <v>300</v>
      </c>
      <c r="N23" t="s">
        <v>62</v>
      </c>
      <c r="O23" t="s">
        <v>88</v>
      </c>
      <c r="P23" s="115">
        <v>41975</v>
      </c>
      <c r="R23" t="s">
        <v>75</v>
      </c>
      <c r="S23" t="s">
        <v>18</v>
      </c>
      <c r="T23" s="115">
        <v>41982.381944444445</v>
      </c>
      <c r="U23" s="115">
        <v>41982.416666666664</v>
      </c>
      <c r="V23">
        <v>3000</v>
      </c>
      <c r="W23">
        <v>3900</v>
      </c>
      <c r="X23">
        <v>-900</v>
      </c>
      <c r="Y23" t="s">
        <v>106</v>
      </c>
      <c r="Z23" t="s">
        <v>85</v>
      </c>
    </row>
    <row r="24" spans="2:26" x14ac:dyDescent="0.2">
      <c r="I24" t="s">
        <v>75</v>
      </c>
      <c r="J24" t="s">
        <v>18</v>
      </c>
      <c r="K24" s="118">
        <v>41975.569444444445</v>
      </c>
      <c r="L24" s="118">
        <v>41975.572916666664</v>
      </c>
      <c r="M24">
        <v>300</v>
      </c>
      <c r="N24" t="s">
        <v>62</v>
      </c>
      <c r="O24" t="s">
        <v>88</v>
      </c>
      <c r="P24" s="115">
        <v>41975</v>
      </c>
      <c r="R24" t="s">
        <v>75</v>
      </c>
      <c r="S24" t="s">
        <v>18</v>
      </c>
      <c r="T24" s="115">
        <v>41982.420138888891</v>
      </c>
      <c r="U24" s="115">
        <v>41982.479166666664</v>
      </c>
      <c r="V24">
        <v>5100</v>
      </c>
      <c r="W24">
        <v>4500</v>
      </c>
      <c r="X24">
        <v>600</v>
      </c>
      <c r="Y24" t="s">
        <v>112</v>
      </c>
      <c r="Z24" t="s">
        <v>85</v>
      </c>
    </row>
    <row r="25" spans="2:26" x14ac:dyDescent="0.2">
      <c r="I25" t="s">
        <v>75</v>
      </c>
      <c r="J25" t="s">
        <v>18</v>
      </c>
      <c r="K25" s="118">
        <v>41975.604166666664</v>
      </c>
      <c r="L25" s="118">
        <v>41975.607638888891</v>
      </c>
      <c r="M25">
        <v>300</v>
      </c>
      <c r="N25" t="s">
        <v>62</v>
      </c>
      <c r="O25" t="s">
        <v>88</v>
      </c>
      <c r="P25" s="115">
        <v>41975</v>
      </c>
      <c r="R25" t="s">
        <v>75</v>
      </c>
      <c r="S25" t="s">
        <v>18</v>
      </c>
      <c r="T25" s="115">
        <v>41982.479166666664</v>
      </c>
      <c r="U25" s="115">
        <v>41982.527777777781</v>
      </c>
      <c r="V25">
        <v>4200</v>
      </c>
      <c r="W25">
        <v>3900</v>
      </c>
      <c r="X25">
        <v>300</v>
      </c>
      <c r="Y25" t="s">
        <v>113</v>
      </c>
      <c r="Z25" t="s">
        <v>85</v>
      </c>
    </row>
    <row r="26" spans="2:26" x14ac:dyDescent="0.2">
      <c r="I26" t="s">
        <v>75</v>
      </c>
      <c r="J26" t="s">
        <v>18</v>
      </c>
      <c r="K26" s="118">
        <v>41975.642361111109</v>
      </c>
      <c r="L26" s="118">
        <v>41975.645833333336</v>
      </c>
      <c r="M26">
        <v>300</v>
      </c>
      <c r="N26" t="s">
        <v>62</v>
      </c>
      <c r="O26" t="s">
        <v>88</v>
      </c>
      <c r="P26" s="115">
        <v>41975</v>
      </c>
      <c r="R26" t="s">
        <v>75</v>
      </c>
      <c r="S26" t="s">
        <v>18</v>
      </c>
      <c r="T26" s="115">
        <v>41974.583333333336</v>
      </c>
      <c r="U26" s="115">
        <v>41974.607638888891</v>
      </c>
      <c r="V26">
        <v>2100</v>
      </c>
      <c r="W26">
        <v>2070</v>
      </c>
      <c r="X26">
        <v>30</v>
      </c>
      <c r="Y26" t="s">
        <v>84</v>
      </c>
      <c r="Z26" t="s">
        <v>85</v>
      </c>
    </row>
    <row r="27" spans="2:26" x14ac:dyDescent="0.2">
      <c r="I27" t="s">
        <v>75</v>
      </c>
      <c r="J27" t="s">
        <v>18</v>
      </c>
      <c r="K27" s="118">
        <v>41975.673611111109</v>
      </c>
      <c r="L27" s="118">
        <v>41975.677083333336</v>
      </c>
      <c r="M27">
        <v>300</v>
      </c>
      <c r="N27" t="s">
        <v>62</v>
      </c>
      <c r="O27" t="s">
        <v>88</v>
      </c>
      <c r="P27" s="115">
        <v>41975</v>
      </c>
      <c r="R27" t="s">
        <v>75</v>
      </c>
      <c r="S27" t="s">
        <v>18</v>
      </c>
      <c r="T27" s="115">
        <v>41974.611111111109</v>
      </c>
      <c r="U27" s="115">
        <v>41974.638888888891</v>
      </c>
      <c r="V27">
        <v>2400</v>
      </c>
      <c r="W27">
        <v>2070</v>
      </c>
      <c r="X27">
        <v>330</v>
      </c>
      <c r="Y27" t="s">
        <v>84</v>
      </c>
      <c r="Z27" t="s">
        <v>85</v>
      </c>
    </row>
    <row r="28" spans="2:26" x14ac:dyDescent="0.2">
      <c r="I28" t="s">
        <v>75</v>
      </c>
      <c r="J28" t="s">
        <v>18</v>
      </c>
      <c r="K28" s="118">
        <v>41975.805555555555</v>
      </c>
      <c r="L28" s="118">
        <v>41975.809027777781</v>
      </c>
      <c r="M28">
        <v>300</v>
      </c>
      <c r="N28" t="s">
        <v>62</v>
      </c>
      <c r="O28" t="s">
        <v>88</v>
      </c>
      <c r="P28" s="115">
        <v>41975</v>
      </c>
      <c r="R28" t="s">
        <v>75</v>
      </c>
      <c r="S28" t="s">
        <v>18</v>
      </c>
      <c r="T28" s="115">
        <v>41974.642361111109</v>
      </c>
      <c r="U28" s="115">
        <v>41974.670138888891</v>
      </c>
      <c r="V28">
        <v>2400</v>
      </c>
      <c r="W28">
        <v>2070</v>
      </c>
      <c r="X28">
        <v>330</v>
      </c>
      <c r="Y28" t="s">
        <v>84</v>
      </c>
      <c r="Z28" t="s">
        <v>85</v>
      </c>
    </row>
    <row r="29" spans="2:26" x14ac:dyDescent="0.2">
      <c r="I29" t="s">
        <v>75</v>
      </c>
      <c r="J29" t="s">
        <v>18</v>
      </c>
      <c r="K29" s="118">
        <v>41975.822916666664</v>
      </c>
      <c r="L29" s="118">
        <v>41975.826388888891</v>
      </c>
      <c r="M29">
        <v>300</v>
      </c>
      <c r="N29" t="s">
        <v>62</v>
      </c>
      <c r="O29" t="s">
        <v>88</v>
      </c>
      <c r="P29" s="115">
        <v>41975</v>
      </c>
      <c r="R29" t="s">
        <v>75</v>
      </c>
      <c r="S29" t="s">
        <v>18</v>
      </c>
      <c r="T29" s="115">
        <v>41974.673611111109</v>
      </c>
      <c r="U29" s="115">
        <v>41974.690972222219</v>
      </c>
      <c r="V29">
        <v>1500</v>
      </c>
      <c r="W29">
        <v>1335</v>
      </c>
      <c r="X29">
        <v>165</v>
      </c>
      <c r="Y29" t="s">
        <v>86</v>
      </c>
      <c r="Z29" t="s">
        <v>85</v>
      </c>
    </row>
    <row r="30" spans="2:26" x14ac:dyDescent="0.2">
      <c r="I30" t="s">
        <v>75</v>
      </c>
      <c r="J30" t="s">
        <v>18</v>
      </c>
      <c r="K30" s="118">
        <v>41976.208333333336</v>
      </c>
      <c r="L30" s="118">
        <v>41976.25</v>
      </c>
      <c r="M30">
        <v>3600</v>
      </c>
      <c r="N30" t="s">
        <v>50</v>
      </c>
      <c r="O30" t="s">
        <v>89</v>
      </c>
      <c r="P30" s="115">
        <v>41976</v>
      </c>
      <c r="R30" t="s">
        <v>75</v>
      </c>
      <c r="S30" t="s">
        <v>18</v>
      </c>
      <c r="T30" s="115">
        <v>41974.694444444445</v>
      </c>
      <c r="U30" s="115">
        <v>41974.711805555555</v>
      </c>
      <c r="V30">
        <v>1500</v>
      </c>
      <c r="W30">
        <v>1335</v>
      </c>
      <c r="X30">
        <v>165</v>
      </c>
      <c r="Y30" t="s">
        <v>86</v>
      </c>
      <c r="Z30" t="s">
        <v>85</v>
      </c>
    </row>
    <row r="31" spans="2:26" x14ac:dyDescent="0.2">
      <c r="I31" t="s">
        <v>75</v>
      </c>
      <c r="J31" t="s">
        <v>18</v>
      </c>
      <c r="K31" s="118">
        <v>41976.25</v>
      </c>
      <c r="L31" s="118">
        <v>41976.253472222219</v>
      </c>
      <c r="M31">
        <v>300</v>
      </c>
      <c r="N31" t="s">
        <v>62</v>
      </c>
      <c r="O31" t="s">
        <v>88</v>
      </c>
      <c r="P31" s="115">
        <v>41976</v>
      </c>
      <c r="R31" t="s">
        <v>75</v>
      </c>
      <c r="S31" t="s">
        <v>18</v>
      </c>
      <c r="T31" s="115">
        <v>41974.715277777781</v>
      </c>
      <c r="U31" s="115">
        <v>41974.729166666664</v>
      </c>
      <c r="V31">
        <v>1200</v>
      </c>
      <c r="W31">
        <v>1335</v>
      </c>
      <c r="X31">
        <v>-135</v>
      </c>
      <c r="Y31" t="s">
        <v>86</v>
      </c>
      <c r="Z31" t="s">
        <v>85</v>
      </c>
    </row>
    <row r="32" spans="2:26" x14ac:dyDescent="0.2">
      <c r="I32" t="s">
        <v>75</v>
      </c>
      <c r="J32" t="s">
        <v>18</v>
      </c>
      <c r="K32" s="118">
        <v>41976.284722222219</v>
      </c>
      <c r="L32" s="118">
        <v>41976.288194444445</v>
      </c>
      <c r="M32">
        <v>300</v>
      </c>
      <c r="N32" t="s">
        <v>62</v>
      </c>
      <c r="O32" t="s">
        <v>88</v>
      </c>
      <c r="P32" s="115">
        <v>41976</v>
      </c>
      <c r="R32" t="s">
        <v>75</v>
      </c>
      <c r="S32" t="s">
        <v>18</v>
      </c>
      <c r="T32" s="115">
        <v>41974.732638888891</v>
      </c>
      <c r="U32" s="115">
        <v>41974.75</v>
      </c>
      <c r="V32">
        <v>1500</v>
      </c>
      <c r="W32">
        <v>1335</v>
      </c>
      <c r="X32">
        <v>165</v>
      </c>
      <c r="Y32" t="s">
        <v>86</v>
      </c>
      <c r="Z32" t="s">
        <v>85</v>
      </c>
    </row>
    <row r="33" spans="9:26" x14ac:dyDescent="0.2">
      <c r="I33" t="s">
        <v>75</v>
      </c>
      <c r="J33" t="s">
        <v>18</v>
      </c>
      <c r="K33" s="118">
        <v>41976.3125</v>
      </c>
      <c r="L33" s="118">
        <v>41976.315972222219</v>
      </c>
      <c r="M33">
        <v>300</v>
      </c>
      <c r="N33" t="s">
        <v>62</v>
      </c>
      <c r="O33" t="s">
        <v>88</v>
      </c>
      <c r="P33" s="115">
        <v>41976</v>
      </c>
      <c r="R33" t="s">
        <v>75</v>
      </c>
      <c r="S33" t="s">
        <v>18</v>
      </c>
      <c r="T33" s="115">
        <v>41974.753472222219</v>
      </c>
      <c r="U33" s="115">
        <v>41974.770833333336</v>
      </c>
      <c r="V33">
        <v>1500</v>
      </c>
      <c r="W33">
        <v>1335</v>
      </c>
      <c r="X33">
        <v>165</v>
      </c>
      <c r="Y33" t="s">
        <v>86</v>
      </c>
      <c r="Z33" t="s">
        <v>85</v>
      </c>
    </row>
    <row r="34" spans="9:26" x14ac:dyDescent="0.2">
      <c r="I34" t="s">
        <v>75</v>
      </c>
      <c r="J34" t="s">
        <v>18</v>
      </c>
      <c r="K34" s="118">
        <v>41976.361111111109</v>
      </c>
      <c r="L34" s="118">
        <v>41976.364583333336</v>
      </c>
      <c r="M34">
        <v>300</v>
      </c>
      <c r="N34" t="s">
        <v>62</v>
      </c>
      <c r="O34" t="s">
        <v>88</v>
      </c>
      <c r="P34" s="115">
        <v>41976</v>
      </c>
      <c r="R34" t="s">
        <v>75</v>
      </c>
      <c r="S34" t="s">
        <v>18</v>
      </c>
      <c r="T34" s="115">
        <v>41974.78125</v>
      </c>
      <c r="U34" s="115">
        <v>41974.798611111109</v>
      </c>
      <c r="V34">
        <v>1500</v>
      </c>
      <c r="W34">
        <v>1335</v>
      </c>
      <c r="X34">
        <v>165</v>
      </c>
      <c r="Y34" t="s">
        <v>86</v>
      </c>
      <c r="Z34" t="s">
        <v>85</v>
      </c>
    </row>
    <row r="35" spans="9:26" x14ac:dyDescent="0.2">
      <c r="I35" t="s">
        <v>75</v>
      </c>
      <c r="J35" t="s">
        <v>18</v>
      </c>
      <c r="K35" s="118">
        <v>41976.399305555555</v>
      </c>
      <c r="L35" s="118">
        <v>41976.402777777781</v>
      </c>
      <c r="M35">
        <v>300</v>
      </c>
      <c r="N35" t="s">
        <v>62</v>
      </c>
      <c r="O35" t="s">
        <v>88</v>
      </c>
      <c r="P35" s="115">
        <v>41976</v>
      </c>
      <c r="R35" t="s">
        <v>75</v>
      </c>
      <c r="S35" t="s">
        <v>18</v>
      </c>
      <c r="T35" s="115">
        <v>41974.819444444445</v>
      </c>
      <c r="U35" s="115">
        <v>41974.836805555555</v>
      </c>
      <c r="V35">
        <v>1500</v>
      </c>
      <c r="W35">
        <v>1335</v>
      </c>
      <c r="X35">
        <v>165</v>
      </c>
      <c r="Y35" t="s">
        <v>86</v>
      </c>
      <c r="Z35" t="s">
        <v>85</v>
      </c>
    </row>
    <row r="36" spans="9:26" x14ac:dyDescent="0.2">
      <c r="I36" t="s">
        <v>75</v>
      </c>
      <c r="J36" t="s">
        <v>18</v>
      </c>
      <c r="K36" s="118">
        <v>41976.440972222219</v>
      </c>
      <c r="L36" s="118">
        <v>41976.444444444445</v>
      </c>
      <c r="M36">
        <v>300</v>
      </c>
      <c r="N36" t="s">
        <v>62</v>
      </c>
      <c r="O36" t="s">
        <v>88</v>
      </c>
      <c r="P36" s="115">
        <v>41976</v>
      </c>
      <c r="R36" t="s">
        <v>75</v>
      </c>
      <c r="S36" t="s">
        <v>18</v>
      </c>
      <c r="T36" s="115">
        <v>41974.840277777781</v>
      </c>
      <c r="U36" s="115">
        <v>41974.857638888891</v>
      </c>
      <c r="V36">
        <v>1500</v>
      </c>
      <c r="W36">
        <v>1335</v>
      </c>
      <c r="X36">
        <v>165</v>
      </c>
      <c r="Y36" t="s">
        <v>86</v>
      </c>
      <c r="Z36" t="s">
        <v>85</v>
      </c>
    </row>
    <row r="37" spans="9:26" x14ac:dyDescent="0.2">
      <c r="I37" t="s">
        <v>75</v>
      </c>
      <c r="J37" t="s">
        <v>18</v>
      </c>
      <c r="K37" s="118">
        <v>41976.479166666664</v>
      </c>
      <c r="L37" s="118">
        <v>41976.482638888891</v>
      </c>
      <c r="M37">
        <v>300</v>
      </c>
      <c r="N37" t="s">
        <v>62</v>
      </c>
      <c r="O37" t="s">
        <v>88</v>
      </c>
      <c r="P37" s="115">
        <v>41976</v>
      </c>
      <c r="R37" t="s">
        <v>75</v>
      </c>
      <c r="S37" t="s">
        <v>18</v>
      </c>
      <c r="T37" s="115">
        <v>41974.864583333336</v>
      </c>
      <c r="U37" s="115">
        <v>41974.875</v>
      </c>
      <c r="V37">
        <v>900</v>
      </c>
      <c r="W37">
        <v>1335</v>
      </c>
      <c r="X37">
        <v>-435</v>
      </c>
      <c r="Y37" t="s">
        <v>86</v>
      </c>
      <c r="Z37" t="s">
        <v>85</v>
      </c>
    </row>
    <row r="38" spans="9:26" x14ac:dyDescent="0.2">
      <c r="I38" t="s">
        <v>75</v>
      </c>
      <c r="J38" t="s">
        <v>18</v>
      </c>
      <c r="K38" s="118">
        <v>41976.520833333336</v>
      </c>
      <c r="L38" s="118">
        <v>41976.524305555555</v>
      </c>
      <c r="M38">
        <v>300</v>
      </c>
      <c r="N38" t="s">
        <v>62</v>
      </c>
      <c r="O38" t="s">
        <v>88</v>
      </c>
      <c r="P38" s="115">
        <v>41976</v>
      </c>
      <c r="R38" t="s">
        <v>75</v>
      </c>
      <c r="S38" t="s">
        <v>18</v>
      </c>
      <c r="T38" s="115">
        <v>41975.350694444445</v>
      </c>
      <c r="U38" s="115">
        <v>41975.385416666664</v>
      </c>
      <c r="V38">
        <v>3000</v>
      </c>
      <c r="W38">
        <v>2292</v>
      </c>
      <c r="X38">
        <v>707.99993896484375</v>
      </c>
      <c r="Y38" t="s">
        <v>92</v>
      </c>
      <c r="Z38" t="s">
        <v>85</v>
      </c>
    </row>
    <row r="39" spans="9:26" x14ac:dyDescent="0.2">
      <c r="I39" t="s">
        <v>75</v>
      </c>
      <c r="J39" t="s">
        <v>18</v>
      </c>
      <c r="K39" s="118">
        <v>41976.576388888891</v>
      </c>
      <c r="L39" s="118">
        <v>41976.579861111109</v>
      </c>
      <c r="M39">
        <v>300</v>
      </c>
      <c r="N39" t="s">
        <v>62</v>
      </c>
      <c r="O39" t="s">
        <v>88</v>
      </c>
      <c r="P39" s="115">
        <v>41976</v>
      </c>
      <c r="R39" t="s">
        <v>75</v>
      </c>
      <c r="S39" t="s">
        <v>18</v>
      </c>
      <c r="T39" s="115">
        <v>41975.388888888891</v>
      </c>
      <c r="U39" s="115">
        <v>41975.423611111109</v>
      </c>
      <c r="V39">
        <v>3000</v>
      </c>
      <c r="W39">
        <v>2292</v>
      </c>
      <c r="X39">
        <v>707.99993896484375</v>
      </c>
      <c r="Y39" t="s">
        <v>92</v>
      </c>
      <c r="Z39" t="s">
        <v>85</v>
      </c>
    </row>
    <row r="40" spans="9:26" x14ac:dyDescent="0.2">
      <c r="I40" t="s">
        <v>75</v>
      </c>
      <c r="J40" t="s">
        <v>18</v>
      </c>
      <c r="K40" s="118">
        <v>41976.614583333336</v>
      </c>
      <c r="L40" s="118">
        <v>41976.618055555555</v>
      </c>
      <c r="M40">
        <v>300</v>
      </c>
      <c r="N40" t="s">
        <v>62</v>
      </c>
      <c r="O40" t="s">
        <v>88</v>
      </c>
      <c r="P40" s="115">
        <v>41976</v>
      </c>
      <c r="R40" t="s">
        <v>75</v>
      </c>
      <c r="S40" t="s">
        <v>18</v>
      </c>
      <c r="T40" s="115">
        <v>41975.427083333336</v>
      </c>
      <c r="U40" s="115">
        <v>41975.451388888891</v>
      </c>
      <c r="V40">
        <v>2100</v>
      </c>
      <c r="W40">
        <v>2292</v>
      </c>
      <c r="X40">
        <v>-192.00004577636719</v>
      </c>
      <c r="Y40" t="s">
        <v>92</v>
      </c>
      <c r="Z40" t="s">
        <v>85</v>
      </c>
    </row>
    <row r="41" spans="9:26" x14ac:dyDescent="0.2">
      <c r="I41" t="s">
        <v>75</v>
      </c>
      <c r="J41" t="s">
        <v>18</v>
      </c>
      <c r="K41" s="118">
        <v>41976.65625</v>
      </c>
      <c r="L41" s="118">
        <v>41976.659722222219</v>
      </c>
      <c r="M41">
        <v>300</v>
      </c>
      <c r="N41" t="s">
        <v>62</v>
      </c>
      <c r="O41" t="s">
        <v>88</v>
      </c>
      <c r="P41" s="115">
        <v>41976</v>
      </c>
      <c r="R41" t="s">
        <v>75</v>
      </c>
      <c r="S41" t="s">
        <v>18</v>
      </c>
      <c r="T41" s="115">
        <v>41975.458333333336</v>
      </c>
      <c r="U41" s="115">
        <v>41975.489583333336</v>
      </c>
      <c r="V41">
        <v>2700</v>
      </c>
      <c r="W41">
        <v>2292</v>
      </c>
      <c r="X41">
        <v>407.99993896484375</v>
      </c>
      <c r="Y41" t="s">
        <v>92</v>
      </c>
      <c r="Z41" t="s">
        <v>85</v>
      </c>
    </row>
    <row r="42" spans="9:26" x14ac:dyDescent="0.2">
      <c r="I42" t="s">
        <v>75</v>
      </c>
      <c r="J42" t="s">
        <v>18</v>
      </c>
      <c r="K42" s="118">
        <v>41976.701388888891</v>
      </c>
      <c r="L42" s="118">
        <v>41976.704861111109</v>
      </c>
      <c r="M42">
        <v>300</v>
      </c>
      <c r="N42" t="s">
        <v>62</v>
      </c>
      <c r="O42" t="s">
        <v>88</v>
      </c>
      <c r="P42" s="115">
        <v>41976</v>
      </c>
      <c r="R42" t="s">
        <v>75</v>
      </c>
      <c r="S42" t="s">
        <v>18</v>
      </c>
      <c r="T42" s="115">
        <v>41975.493055555555</v>
      </c>
      <c r="U42" s="115">
        <v>41975.527777777781</v>
      </c>
      <c r="V42">
        <v>3000</v>
      </c>
      <c r="W42">
        <v>2520</v>
      </c>
      <c r="X42">
        <v>480</v>
      </c>
      <c r="Y42" t="s">
        <v>93</v>
      </c>
      <c r="Z42" t="s">
        <v>85</v>
      </c>
    </row>
    <row r="43" spans="9:26" x14ac:dyDescent="0.2">
      <c r="I43" t="s">
        <v>75</v>
      </c>
      <c r="J43" t="s">
        <v>18</v>
      </c>
      <c r="K43" s="118">
        <v>41976.743055555555</v>
      </c>
      <c r="L43" s="118">
        <v>41976.746527777781</v>
      </c>
      <c r="M43">
        <v>300</v>
      </c>
      <c r="N43" t="s">
        <v>62</v>
      </c>
      <c r="O43" t="s">
        <v>88</v>
      </c>
      <c r="P43" s="115">
        <v>41976</v>
      </c>
      <c r="R43" t="s">
        <v>75</v>
      </c>
      <c r="S43" t="s">
        <v>18</v>
      </c>
      <c r="T43" s="115">
        <v>41975.53125</v>
      </c>
      <c r="U43" s="115">
        <v>41975.541666666664</v>
      </c>
      <c r="V43">
        <v>900</v>
      </c>
      <c r="W43">
        <v>900</v>
      </c>
      <c r="X43">
        <v>0</v>
      </c>
      <c r="Y43" t="s">
        <v>93</v>
      </c>
      <c r="Z43" t="s">
        <v>85</v>
      </c>
    </row>
    <row r="44" spans="9:26" x14ac:dyDescent="0.2">
      <c r="I44" t="s">
        <v>75</v>
      </c>
      <c r="J44" t="s">
        <v>18</v>
      </c>
      <c r="K44" s="118">
        <v>41976.774305555555</v>
      </c>
      <c r="L44" s="118">
        <v>41976.777777777781</v>
      </c>
      <c r="M44">
        <v>300</v>
      </c>
      <c r="N44" t="s">
        <v>62</v>
      </c>
      <c r="O44" t="s">
        <v>88</v>
      </c>
      <c r="P44" s="115">
        <v>41976</v>
      </c>
      <c r="R44" t="s">
        <v>75</v>
      </c>
      <c r="S44" t="s">
        <v>18</v>
      </c>
      <c r="T44" s="115">
        <v>41975.572916666664</v>
      </c>
      <c r="U44" s="115">
        <v>41975.604166666664</v>
      </c>
      <c r="V44">
        <v>2700</v>
      </c>
      <c r="W44">
        <v>1620</v>
      </c>
      <c r="X44">
        <v>1080</v>
      </c>
      <c r="Y44" t="s">
        <v>93</v>
      </c>
      <c r="Z44" t="s">
        <v>85</v>
      </c>
    </row>
    <row r="45" spans="9:26" x14ac:dyDescent="0.2">
      <c r="I45" t="s">
        <v>75</v>
      </c>
      <c r="J45" t="s">
        <v>18</v>
      </c>
      <c r="K45" s="118">
        <v>41976.805555555555</v>
      </c>
      <c r="L45" s="118">
        <v>41976.809027777781</v>
      </c>
      <c r="M45">
        <v>300</v>
      </c>
      <c r="N45" t="s">
        <v>62</v>
      </c>
      <c r="O45" t="s">
        <v>88</v>
      </c>
      <c r="P45" s="115">
        <v>41976</v>
      </c>
      <c r="R45" t="s">
        <v>75</v>
      </c>
      <c r="S45" t="s">
        <v>18</v>
      </c>
      <c r="T45" s="115">
        <v>41975.607638888891</v>
      </c>
      <c r="U45" s="115">
        <v>41975.642361111109</v>
      </c>
      <c r="V45">
        <v>3000</v>
      </c>
      <c r="W45">
        <v>2520</v>
      </c>
      <c r="X45">
        <v>480</v>
      </c>
      <c r="Y45" t="s">
        <v>93</v>
      </c>
      <c r="Z45" t="s">
        <v>85</v>
      </c>
    </row>
    <row r="46" spans="9:26" x14ac:dyDescent="0.2">
      <c r="I46" t="s">
        <v>75</v>
      </c>
      <c r="J46" t="s">
        <v>18</v>
      </c>
      <c r="K46" s="118">
        <v>41976.840277777781</v>
      </c>
      <c r="L46" s="118">
        <v>41976.84375</v>
      </c>
      <c r="M46">
        <v>300</v>
      </c>
      <c r="N46" t="s">
        <v>62</v>
      </c>
      <c r="O46" t="s">
        <v>88</v>
      </c>
      <c r="P46" s="115">
        <v>41976</v>
      </c>
      <c r="R46" t="s">
        <v>75</v>
      </c>
      <c r="S46" t="s">
        <v>18</v>
      </c>
      <c r="T46" s="115">
        <v>41975.645833333336</v>
      </c>
      <c r="U46" s="115">
        <v>41975.673611111109</v>
      </c>
      <c r="V46">
        <v>2400</v>
      </c>
      <c r="W46">
        <v>2520</v>
      </c>
      <c r="X46">
        <v>-120</v>
      </c>
      <c r="Y46" t="s">
        <v>93</v>
      </c>
      <c r="Z46" t="s">
        <v>85</v>
      </c>
    </row>
    <row r="47" spans="9:26" x14ac:dyDescent="0.2">
      <c r="I47" t="s">
        <v>75</v>
      </c>
      <c r="J47" t="s">
        <v>18</v>
      </c>
      <c r="K47" s="118">
        <v>41976.868055555555</v>
      </c>
      <c r="L47" s="118">
        <v>41976.875</v>
      </c>
      <c r="M47">
        <v>600</v>
      </c>
      <c r="N47" t="s">
        <v>49</v>
      </c>
      <c r="O47" t="s">
        <v>89</v>
      </c>
      <c r="P47" s="115">
        <v>41976</v>
      </c>
      <c r="R47" t="s">
        <v>75</v>
      </c>
      <c r="S47" t="s">
        <v>18</v>
      </c>
      <c r="T47" s="115">
        <v>41975.677083333336</v>
      </c>
      <c r="U47" s="115">
        <v>41975.805555555555</v>
      </c>
      <c r="V47">
        <v>11100</v>
      </c>
      <c r="W47">
        <v>9780</v>
      </c>
      <c r="X47">
        <v>1320</v>
      </c>
      <c r="Y47" t="s">
        <v>94</v>
      </c>
      <c r="Z47" t="s">
        <v>85</v>
      </c>
    </row>
    <row r="48" spans="9:26" x14ac:dyDescent="0.2">
      <c r="I48" t="s">
        <v>75</v>
      </c>
      <c r="J48" t="s">
        <v>18</v>
      </c>
      <c r="K48" s="118">
        <v>41977.208333333336</v>
      </c>
      <c r="L48" s="118">
        <v>41977.211805555555</v>
      </c>
      <c r="M48">
        <v>300</v>
      </c>
      <c r="N48" t="s">
        <v>62</v>
      </c>
      <c r="O48" t="s">
        <v>88</v>
      </c>
      <c r="P48" s="115">
        <v>41977</v>
      </c>
      <c r="R48" t="s">
        <v>75</v>
      </c>
      <c r="S48" t="s">
        <v>18</v>
      </c>
      <c r="T48" s="115">
        <v>41975.809027777781</v>
      </c>
      <c r="U48" s="115">
        <v>41975.822916666664</v>
      </c>
      <c r="V48">
        <v>1200</v>
      </c>
      <c r="W48">
        <v>1200</v>
      </c>
      <c r="X48">
        <v>0</v>
      </c>
      <c r="Y48" t="s">
        <v>95</v>
      </c>
      <c r="Z48" t="s">
        <v>85</v>
      </c>
    </row>
    <row r="49" spans="9:26" x14ac:dyDescent="0.2">
      <c r="I49" t="s">
        <v>75</v>
      </c>
      <c r="J49" t="s">
        <v>18</v>
      </c>
      <c r="K49" s="118">
        <v>41977.246527777781</v>
      </c>
      <c r="L49" s="118">
        <v>41977.25</v>
      </c>
      <c r="M49">
        <v>300</v>
      </c>
      <c r="N49" t="s">
        <v>62</v>
      </c>
      <c r="O49" t="s">
        <v>88</v>
      </c>
      <c r="P49" s="115">
        <v>41977</v>
      </c>
      <c r="R49" t="s">
        <v>75</v>
      </c>
      <c r="S49" t="s">
        <v>18</v>
      </c>
      <c r="T49" s="115">
        <v>41975.826388888891</v>
      </c>
      <c r="U49" s="115">
        <v>41975.875</v>
      </c>
      <c r="V49">
        <v>4200</v>
      </c>
      <c r="W49">
        <v>4200</v>
      </c>
      <c r="X49">
        <v>0</v>
      </c>
      <c r="Y49" t="s">
        <v>96</v>
      </c>
      <c r="Z49" t="s">
        <v>85</v>
      </c>
    </row>
    <row r="50" spans="9:26" x14ac:dyDescent="0.2">
      <c r="I50" t="s">
        <v>75</v>
      </c>
      <c r="J50" t="s">
        <v>18</v>
      </c>
      <c r="K50" s="118">
        <v>41977.28125</v>
      </c>
      <c r="L50" s="118">
        <v>41977.288194444445</v>
      </c>
      <c r="M50">
        <v>600</v>
      </c>
      <c r="N50" t="s">
        <v>49</v>
      </c>
      <c r="O50" t="s">
        <v>89</v>
      </c>
      <c r="P50" s="115">
        <v>41977</v>
      </c>
      <c r="R50" t="s">
        <v>75</v>
      </c>
      <c r="S50" t="s">
        <v>18</v>
      </c>
      <c r="T50" s="115">
        <v>41976.253472222219</v>
      </c>
      <c r="U50" s="115">
        <v>41976.284722222219</v>
      </c>
      <c r="V50">
        <v>2700</v>
      </c>
      <c r="W50">
        <v>2520</v>
      </c>
      <c r="X50">
        <v>180</v>
      </c>
      <c r="Y50" t="s">
        <v>97</v>
      </c>
      <c r="Z50" t="s">
        <v>85</v>
      </c>
    </row>
    <row r="51" spans="9:26" x14ac:dyDescent="0.2">
      <c r="I51" t="s">
        <v>75</v>
      </c>
      <c r="J51" t="s">
        <v>18</v>
      </c>
      <c r="K51" s="118">
        <v>41977.288194444445</v>
      </c>
      <c r="L51" s="118">
        <v>41977.291666666664</v>
      </c>
      <c r="M51">
        <v>300</v>
      </c>
      <c r="N51" t="s">
        <v>62</v>
      </c>
      <c r="O51" t="s">
        <v>88</v>
      </c>
      <c r="P51" s="115">
        <v>41977</v>
      </c>
      <c r="R51" t="s">
        <v>75</v>
      </c>
      <c r="S51" t="s">
        <v>18</v>
      </c>
      <c r="T51" s="115">
        <v>41976.288194444445</v>
      </c>
      <c r="U51" s="115">
        <v>41976.3125</v>
      </c>
      <c r="V51">
        <v>2100</v>
      </c>
      <c r="W51">
        <v>2520</v>
      </c>
      <c r="X51">
        <v>-420</v>
      </c>
      <c r="Y51" t="s">
        <v>97</v>
      </c>
      <c r="Z51" t="s">
        <v>85</v>
      </c>
    </row>
    <row r="52" spans="9:26" x14ac:dyDescent="0.2">
      <c r="I52" t="s">
        <v>75</v>
      </c>
      <c r="J52" t="s">
        <v>18</v>
      </c>
      <c r="K52" s="118">
        <v>41977.322916666664</v>
      </c>
      <c r="L52" s="118">
        <v>41977.326388888891</v>
      </c>
      <c r="M52">
        <v>300</v>
      </c>
      <c r="N52" t="s">
        <v>62</v>
      </c>
      <c r="O52" t="s">
        <v>88</v>
      </c>
      <c r="P52" s="115">
        <v>41977</v>
      </c>
      <c r="R52" t="s">
        <v>75</v>
      </c>
      <c r="S52" t="s">
        <v>18</v>
      </c>
      <c r="T52" s="115">
        <v>41976.315972222219</v>
      </c>
      <c r="U52" s="115">
        <v>41976.361111111109</v>
      </c>
      <c r="V52">
        <v>3900</v>
      </c>
      <c r="W52">
        <v>2520</v>
      </c>
      <c r="X52">
        <v>1380</v>
      </c>
      <c r="Y52" t="s">
        <v>97</v>
      </c>
      <c r="Z52" t="s">
        <v>85</v>
      </c>
    </row>
    <row r="53" spans="9:26" x14ac:dyDescent="0.2">
      <c r="I53" t="s">
        <v>75</v>
      </c>
      <c r="J53" t="s">
        <v>18</v>
      </c>
      <c r="K53" s="118">
        <v>41977.361111111109</v>
      </c>
      <c r="L53" s="118">
        <v>41977.364583333336</v>
      </c>
      <c r="M53">
        <v>300</v>
      </c>
      <c r="N53" t="s">
        <v>62</v>
      </c>
      <c r="O53" t="s">
        <v>88</v>
      </c>
      <c r="P53" s="115">
        <v>41977</v>
      </c>
      <c r="R53" t="s">
        <v>75</v>
      </c>
      <c r="S53" t="s">
        <v>18</v>
      </c>
      <c r="T53" s="115">
        <v>41976.364583333336</v>
      </c>
      <c r="U53" s="115">
        <v>41976.399305555555</v>
      </c>
      <c r="V53">
        <v>3000</v>
      </c>
      <c r="W53">
        <v>2520</v>
      </c>
      <c r="X53">
        <v>480</v>
      </c>
      <c r="Y53" t="s">
        <v>97</v>
      </c>
      <c r="Z53" t="s">
        <v>85</v>
      </c>
    </row>
    <row r="54" spans="9:26" x14ac:dyDescent="0.2">
      <c r="I54" t="s">
        <v>75</v>
      </c>
      <c r="J54" t="s">
        <v>18</v>
      </c>
      <c r="K54" s="118">
        <v>41977.40625</v>
      </c>
      <c r="L54" s="118">
        <v>41977.409722222219</v>
      </c>
      <c r="M54">
        <v>300</v>
      </c>
      <c r="N54" t="s">
        <v>62</v>
      </c>
      <c r="O54" t="s">
        <v>88</v>
      </c>
      <c r="P54" s="115">
        <v>41977</v>
      </c>
      <c r="R54" t="s">
        <v>75</v>
      </c>
      <c r="S54" t="s">
        <v>18</v>
      </c>
      <c r="T54" s="115">
        <v>41976.402777777781</v>
      </c>
      <c r="U54" s="115">
        <v>41976.440972222219</v>
      </c>
      <c r="V54">
        <v>3300</v>
      </c>
      <c r="W54">
        <v>2520</v>
      </c>
      <c r="X54">
        <v>780</v>
      </c>
      <c r="Y54" t="s">
        <v>97</v>
      </c>
      <c r="Z54" t="s">
        <v>85</v>
      </c>
    </row>
    <row r="55" spans="9:26" x14ac:dyDescent="0.2">
      <c r="I55" t="s">
        <v>75</v>
      </c>
      <c r="J55" t="s">
        <v>18</v>
      </c>
      <c r="K55" s="118">
        <v>41977.451388888891</v>
      </c>
      <c r="L55" s="118">
        <v>41977.454861111109</v>
      </c>
      <c r="M55">
        <v>300</v>
      </c>
      <c r="N55" t="s">
        <v>62</v>
      </c>
      <c r="O55" t="s">
        <v>88</v>
      </c>
      <c r="P55" s="115">
        <v>41977</v>
      </c>
      <c r="R55" t="s">
        <v>75</v>
      </c>
      <c r="S55" t="s">
        <v>18</v>
      </c>
      <c r="T55" s="115">
        <v>41976.444444444445</v>
      </c>
      <c r="U55" s="115">
        <v>41976.479166666664</v>
      </c>
      <c r="V55">
        <v>3000</v>
      </c>
      <c r="W55">
        <v>2520</v>
      </c>
      <c r="X55">
        <v>480</v>
      </c>
      <c r="Y55" t="s">
        <v>97</v>
      </c>
      <c r="Z55" t="s">
        <v>85</v>
      </c>
    </row>
    <row r="56" spans="9:26" x14ac:dyDescent="0.2">
      <c r="I56" t="s">
        <v>75</v>
      </c>
      <c r="J56" t="s">
        <v>18</v>
      </c>
      <c r="K56" s="118">
        <v>41977.458333333336</v>
      </c>
      <c r="L56" s="118">
        <v>41977.461805555555</v>
      </c>
      <c r="M56">
        <v>300</v>
      </c>
      <c r="N56" t="s">
        <v>62</v>
      </c>
      <c r="O56" t="s">
        <v>88</v>
      </c>
      <c r="P56" s="115">
        <v>41977</v>
      </c>
      <c r="R56" t="s">
        <v>75</v>
      </c>
      <c r="S56" t="s">
        <v>18</v>
      </c>
      <c r="T56" s="115">
        <v>41976.482638888891</v>
      </c>
      <c r="U56" s="115">
        <v>41976.520833333336</v>
      </c>
      <c r="V56">
        <v>3300</v>
      </c>
      <c r="W56">
        <v>2700</v>
      </c>
      <c r="X56">
        <v>600</v>
      </c>
      <c r="Y56" t="s">
        <v>98</v>
      </c>
      <c r="Z56" t="s">
        <v>85</v>
      </c>
    </row>
    <row r="57" spans="9:26" x14ac:dyDescent="0.2">
      <c r="I57" t="s">
        <v>75</v>
      </c>
      <c r="J57" t="s">
        <v>18</v>
      </c>
      <c r="K57" s="118">
        <v>41977.541666666664</v>
      </c>
      <c r="L57" s="118">
        <v>41977.545138888891</v>
      </c>
      <c r="M57">
        <v>300</v>
      </c>
      <c r="N57" t="s">
        <v>62</v>
      </c>
      <c r="O57" t="s">
        <v>88</v>
      </c>
      <c r="P57" s="115">
        <v>41977</v>
      </c>
      <c r="R57" t="s">
        <v>75</v>
      </c>
      <c r="S57" t="s">
        <v>18</v>
      </c>
      <c r="T57" s="115">
        <v>41976.524305555555</v>
      </c>
      <c r="U57" s="115">
        <v>41976.541666666664</v>
      </c>
      <c r="V57">
        <v>1500</v>
      </c>
      <c r="W57">
        <v>1500</v>
      </c>
      <c r="X57">
        <v>0</v>
      </c>
      <c r="Y57" t="s">
        <v>98</v>
      </c>
      <c r="Z57" t="s">
        <v>85</v>
      </c>
    </row>
    <row r="58" spans="9:26" x14ac:dyDescent="0.2">
      <c r="I58" t="s">
        <v>75</v>
      </c>
      <c r="J58" t="s">
        <v>18</v>
      </c>
      <c r="K58" s="118">
        <v>41977.583333333336</v>
      </c>
      <c r="L58" s="118">
        <v>41977.586805555555</v>
      </c>
      <c r="M58">
        <v>300</v>
      </c>
      <c r="N58" t="s">
        <v>62</v>
      </c>
      <c r="O58" t="s">
        <v>88</v>
      </c>
      <c r="P58" s="115">
        <v>41977</v>
      </c>
      <c r="R58" t="s">
        <v>75</v>
      </c>
      <c r="S58" t="s">
        <v>18</v>
      </c>
      <c r="T58" s="115">
        <v>41976.541666666664</v>
      </c>
      <c r="U58" s="115">
        <v>41976.576388888891</v>
      </c>
      <c r="V58">
        <v>3000</v>
      </c>
      <c r="W58">
        <v>2760</v>
      </c>
      <c r="X58">
        <v>240</v>
      </c>
      <c r="Y58" t="s">
        <v>98</v>
      </c>
      <c r="Z58" t="s">
        <v>85</v>
      </c>
    </row>
    <row r="59" spans="9:26" x14ac:dyDescent="0.2">
      <c r="I59" t="s">
        <v>75</v>
      </c>
      <c r="J59" t="s">
        <v>18</v>
      </c>
      <c r="K59" s="118">
        <v>41977.625</v>
      </c>
      <c r="L59" s="118">
        <v>41977.628472222219</v>
      </c>
      <c r="M59">
        <v>300</v>
      </c>
      <c r="N59" t="s">
        <v>62</v>
      </c>
      <c r="O59" t="s">
        <v>88</v>
      </c>
      <c r="P59" s="115">
        <v>41977</v>
      </c>
      <c r="R59" t="s">
        <v>75</v>
      </c>
      <c r="S59" t="s">
        <v>18</v>
      </c>
      <c r="T59" s="115">
        <v>41976.579861111109</v>
      </c>
      <c r="U59" s="115">
        <v>41976.614583333336</v>
      </c>
      <c r="V59">
        <v>3000</v>
      </c>
      <c r="W59">
        <v>2760</v>
      </c>
      <c r="X59">
        <v>240</v>
      </c>
      <c r="Y59" t="s">
        <v>98</v>
      </c>
      <c r="Z59" t="s">
        <v>85</v>
      </c>
    </row>
    <row r="60" spans="9:26" x14ac:dyDescent="0.2">
      <c r="I60" t="s">
        <v>75</v>
      </c>
      <c r="J60" t="s">
        <v>18</v>
      </c>
      <c r="K60" s="118">
        <v>41977.670138888891</v>
      </c>
      <c r="L60" s="118">
        <v>41977.673611111109</v>
      </c>
      <c r="M60">
        <v>300</v>
      </c>
      <c r="N60" t="s">
        <v>62</v>
      </c>
      <c r="O60" t="s">
        <v>88</v>
      </c>
      <c r="P60" s="115">
        <v>41977</v>
      </c>
      <c r="R60" t="s">
        <v>75</v>
      </c>
      <c r="S60" t="s">
        <v>18</v>
      </c>
      <c r="T60" s="115">
        <v>41976.618055555555</v>
      </c>
      <c r="U60" s="115">
        <v>41976.65625</v>
      </c>
      <c r="V60">
        <v>3300</v>
      </c>
      <c r="W60">
        <v>2760</v>
      </c>
      <c r="X60">
        <v>540</v>
      </c>
      <c r="Y60" t="s">
        <v>98</v>
      </c>
      <c r="Z60" t="s">
        <v>85</v>
      </c>
    </row>
    <row r="61" spans="9:26" x14ac:dyDescent="0.2">
      <c r="I61" t="s">
        <v>75</v>
      </c>
      <c r="J61" t="s">
        <v>18</v>
      </c>
      <c r="K61" s="118">
        <v>41977.715277777781</v>
      </c>
      <c r="L61" s="118">
        <v>41977.71875</v>
      </c>
      <c r="M61">
        <v>300</v>
      </c>
      <c r="N61" t="s">
        <v>62</v>
      </c>
      <c r="O61" t="s">
        <v>88</v>
      </c>
      <c r="P61" s="115">
        <v>41977</v>
      </c>
      <c r="R61" t="s">
        <v>75</v>
      </c>
      <c r="S61" t="s">
        <v>18</v>
      </c>
      <c r="T61" s="115">
        <v>41976.659722222219</v>
      </c>
      <c r="U61" s="115">
        <v>41976.701388888891</v>
      </c>
      <c r="V61">
        <v>3600</v>
      </c>
      <c r="W61">
        <v>2760</v>
      </c>
      <c r="X61">
        <v>840</v>
      </c>
      <c r="Y61" t="s">
        <v>98</v>
      </c>
      <c r="Z61" t="s">
        <v>85</v>
      </c>
    </row>
    <row r="62" spans="9:26" x14ac:dyDescent="0.2">
      <c r="I62" t="s">
        <v>75</v>
      </c>
      <c r="J62" t="s">
        <v>18</v>
      </c>
      <c r="K62" s="118">
        <v>41977.756944444445</v>
      </c>
      <c r="L62" s="118">
        <v>41977.767361111109</v>
      </c>
      <c r="M62">
        <v>900</v>
      </c>
      <c r="N62" t="s">
        <v>56</v>
      </c>
      <c r="O62" t="s">
        <v>89</v>
      </c>
      <c r="P62" s="115">
        <v>41977</v>
      </c>
      <c r="R62" t="s">
        <v>75</v>
      </c>
      <c r="S62" t="s">
        <v>18</v>
      </c>
      <c r="T62" s="115">
        <v>41976.704861111109</v>
      </c>
      <c r="U62" s="115">
        <v>41976.743055555555</v>
      </c>
      <c r="V62">
        <v>3300</v>
      </c>
      <c r="W62">
        <v>2760</v>
      </c>
      <c r="X62">
        <v>540</v>
      </c>
      <c r="Y62" t="s">
        <v>98</v>
      </c>
      <c r="Z62" t="s">
        <v>85</v>
      </c>
    </row>
    <row r="63" spans="9:26" x14ac:dyDescent="0.2">
      <c r="I63" t="s">
        <v>75</v>
      </c>
      <c r="J63" t="s">
        <v>18</v>
      </c>
      <c r="K63" s="118">
        <v>41977.767361111109</v>
      </c>
      <c r="L63" s="118">
        <v>41977.770833333336</v>
      </c>
      <c r="M63">
        <v>300</v>
      </c>
      <c r="N63" t="s">
        <v>62</v>
      </c>
      <c r="O63" t="s">
        <v>88</v>
      </c>
      <c r="P63" s="115">
        <v>41977</v>
      </c>
      <c r="R63" t="s">
        <v>75</v>
      </c>
      <c r="S63" t="s">
        <v>18</v>
      </c>
      <c r="T63" s="115">
        <v>41976.746527777781</v>
      </c>
      <c r="U63" s="115">
        <v>41976.774305555555</v>
      </c>
      <c r="V63">
        <v>2400</v>
      </c>
      <c r="W63">
        <v>1980</v>
      </c>
      <c r="X63">
        <v>420</v>
      </c>
      <c r="Y63" t="s">
        <v>99</v>
      </c>
      <c r="Z63" t="s">
        <v>85</v>
      </c>
    </row>
    <row r="64" spans="9:26" x14ac:dyDescent="0.2">
      <c r="I64" t="s">
        <v>75</v>
      </c>
      <c r="J64" t="s">
        <v>18</v>
      </c>
      <c r="K64" s="118">
        <v>41977.8125</v>
      </c>
      <c r="L64" s="118">
        <v>41977.815972222219</v>
      </c>
      <c r="M64">
        <v>300</v>
      </c>
      <c r="N64" t="s">
        <v>62</v>
      </c>
      <c r="O64" t="s">
        <v>88</v>
      </c>
      <c r="P64" s="115">
        <v>41977</v>
      </c>
      <c r="R64" t="s">
        <v>75</v>
      </c>
      <c r="S64" t="s">
        <v>18</v>
      </c>
      <c r="T64" s="115">
        <v>41976.777777777781</v>
      </c>
      <c r="U64" s="115">
        <v>41976.805555555555</v>
      </c>
      <c r="V64">
        <v>2400</v>
      </c>
      <c r="W64">
        <v>1980</v>
      </c>
      <c r="X64">
        <v>420</v>
      </c>
      <c r="Y64" t="s">
        <v>99</v>
      </c>
      <c r="Z64" t="s">
        <v>85</v>
      </c>
    </row>
    <row r="65" spans="9:26" x14ac:dyDescent="0.2">
      <c r="I65" t="s">
        <v>75</v>
      </c>
      <c r="J65" t="s">
        <v>18</v>
      </c>
      <c r="K65" s="118">
        <v>41977.854166666664</v>
      </c>
      <c r="L65" s="118">
        <v>41977.857638888891</v>
      </c>
      <c r="M65">
        <v>300</v>
      </c>
      <c r="N65" t="s">
        <v>62</v>
      </c>
      <c r="O65" t="s">
        <v>88</v>
      </c>
      <c r="P65" s="115">
        <v>41977</v>
      </c>
      <c r="R65" t="s">
        <v>75</v>
      </c>
      <c r="S65" t="s">
        <v>18</v>
      </c>
      <c r="T65" s="115">
        <v>41976.809027777781</v>
      </c>
      <c r="U65" s="115">
        <v>41976.840277777781</v>
      </c>
      <c r="V65">
        <v>2700</v>
      </c>
      <c r="W65">
        <v>1980</v>
      </c>
      <c r="X65">
        <v>720</v>
      </c>
      <c r="Y65" t="s">
        <v>99</v>
      </c>
      <c r="Z65" t="s">
        <v>85</v>
      </c>
    </row>
    <row r="66" spans="9:26" x14ac:dyDescent="0.2">
      <c r="I66" t="s">
        <v>75</v>
      </c>
      <c r="J66" t="s">
        <v>18</v>
      </c>
      <c r="K66" s="118">
        <v>41977.868055555555</v>
      </c>
      <c r="L66" s="118">
        <v>41977.875</v>
      </c>
      <c r="M66">
        <v>600</v>
      </c>
      <c r="N66" t="s">
        <v>49</v>
      </c>
      <c r="O66" t="s">
        <v>89</v>
      </c>
      <c r="P66" s="115">
        <v>41977</v>
      </c>
      <c r="R66" t="s">
        <v>75</v>
      </c>
      <c r="S66" t="s">
        <v>18</v>
      </c>
      <c r="T66" s="115">
        <v>41976.84375</v>
      </c>
      <c r="U66" s="115">
        <v>41976.868055555555</v>
      </c>
      <c r="V66">
        <v>2100</v>
      </c>
      <c r="W66">
        <v>1980</v>
      </c>
      <c r="X66">
        <v>120</v>
      </c>
      <c r="Y66" t="s">
        <v>99</v>
      </c>
      <c r="Z66" t="s">
        <v>85</v>
      </c>
    </row>
    <row r="67" spans="9:26" x14ac:dyDescent="0.2">
      <c r="I67" t="s">
        <v>75</v>
      </c>
      <c r="J67" t="s">
        <v>18</v>
      </c>
      <c r="K67" s="118">
        <v>41978.208333333336</v>
      </c>
      <c r="L67" s="118">
        <v>41978.215277777781</v>
      </c>
      <c r="M67">
        <v>600</v>
      </c>
      <c r="N67" t="s">
        <v>13</v>
      </c>
      <c r="O67" t="s">
        <v>89</v>
      </c>
      <c r="P67" s="115">
        <v>41978</v>
      </c>
      <c r="R67" t="s">
        <v>75</v>
      </c>
      <c r="S67" t="s">
        <v>18</v>
      </c>
      <c r="T67" s="115">
        <v>41977.211805555555</v>
      </c>
      <c r="U67" s="115">
        <v>41977.246527777781</v>
      </c>
      <c r="V67">
        <v>3000</v>
      </c>
      <c r="W67">
        <v>1980</v>
      </c>
      <c r="X67">
        <v>1020</v>
      </c>
      <c r="Y67" t="s">
        <v>99</v>
      </c>
      <c r="Z67" t="s">
        <v>85</v>
      </c>
    </row>
    <row r="68" spans="9:26" x14ac:dyDescent="0.2">
      <c r="I68" t="s">
        <v>75</v>
      </c>
      <c r="J68" t="s">
        <v>18</v>
      </c>
      <c r="K68" s="118">
        <v>41978.215277777781</v>
      </c>
      <c r="L68" s="118">
        <v>41978.21875</v>
      </c>
      <c r="M68">
        <v>300</v>
      </c>
      <c r="N68" t="s">
        <v>62</v>
      </c>
      <c r="O68" t="s">
        <v>88</v>
      </c>
      <c r="P68" s="115">
        <v>41978</v>
      </c>
      <c r="R68" t="s">
        <v>75</v>
      </c>
      <c r="S68" t="s">
        <v>18</v>
      </c>
      <c r="T68" s="115">
        <v>41977.25</v>
      </c>
      <c r="U68" s="115">
        <v>41977.28125</v>
      </c>
      <c r="V68">
        <v>2700</v>
      </c>
      <c r="W68">
        <v>1980</v>
      </c>
      <c r="X68">
        <v>720</v>
      </c>
      <c r="Y68" t="s">
        <v>99</v>
      </c>
      <c r="Z68" t="s">
        <v>85</v>
      </c>
    </row>
    <row r="69" spans="9:26" x14ac:dyDescent="0.2">
      <c r="I69" t="s">
        <v>75</v>
      </c>
      <c r="J69" t="s">
        <v>18</v>
      </c>
      <c r="K69" s="118">
        <v>41978.256944444445</v>
      </c>
      <c r="L69" s="118">
        <v>41978.260416666664</v>
      </c>
      <c r="M69">
        <v>300</v>
      </c>
      <c r="N69" t="s">
        <v>62</v>
      </c>
      <c r="O69" t="s">
        <v>88</v>
      </c>
      <c r="P69" s="115">
        <v>41978</v>
      </c>
      <c r="R69" t="s">
        <v>75</v>
      </c>
      <c r="S69" t="s">
        <v>18</v>
      </c>
      <c r="T69" s="115">
        <v>41977.291666666664</v>
      </c>
      <c r="U69" s="115">
        <v>41977.322916666664</v>
      </c>
      <c r="V69">
        <v>2700</v>
      </c>
      <c r="W69">
        <v>1980</v>
      </c>
      <c r="X69">
        <v>720</v>
      </c>
      <c r="Y69" t="s">
        <v>99</v>
      </c>
      <c r="Z69" t="s">
        <v>85</v>
      </c>
    </row>
    <row r="70" spans="9:26" x14ac:dyDescent="0.2">
      <c r="I70" t="s">
        <v>75</v>
      </c>
      <c r="J70" t="s">
        <v>18</v>
      </c>
      <c r="K70" s="118">
        <v>41978.298611111109</v>
      </c>
      <c r="L70" s="118">
        <v>41978.302083333336</v>
      </c>
      <c r="M70">
        <v>300</v>
      </c>
      <c r="N70" t="s">
        <v>62</v>
      </c>
      <c r="O70" t="s">
        <v>88</v>
      </c>
      <c r="P70" s="115">
        <v>41978</v>
      </c>
      <c r="R70" t="s">
        <v>75</v>
      </c>
      <c r="S70" t="s">
        <v>18</v>
      </c>
      <c r="T70" s="115">
        <v>41977.326388888891</v>
      </c>
      <c r="U70" s="115">
        <v>41977.361111111109</v>
      </c>
      <c r="V70">
        <v>3000</v>
      </c>
      <c r="W70">
        <v>3000</v>
      </c>
      <c r="X70">
        <v>0</v>
      </c>
      <c r="Y70" t="s">
        <v>100</v>
      </c>
      <c r="Z70" t="s">
        <v>85</v>
      </c>
    </row>
    <row r="71" spans="9:26" x14ac:dyDescent="0.2">
      <c r="I71" t="s">
        <v>75</v>
      </c>
      <c r="J71" t="s">
        <v>18</v>
      </c>
      <c r="K71" s="118">
        <v>41978.336805555555</v>
      </c>
      <c r="L71" s="118">
        <v>41978.340277777781</v>
      </c>
      <c r="M71">
        <v>300</v>
      </c>
      <c r="N71" t="s">
        <v>62</v>
      </c>
      <c r="O71" t="s">
        <v>88</v>
      </c>
      <c r="P71" s="115">
        <v>41978</v>
      </c>
      <c r="R71" t="s">
        <v>75</v>
      </c>
      <c r="S71" t="s">
        <v>18</v>
      </c>
      <c r="T71" s="115">
        <v>41977.364583333336</v>
      </c>
      <c r="U71" s="115">
        <v>41977.40625</v>
      </c>
      <c r="V71">
        <v>3600</v>
      </c>
      <c r="W71">
        <v>3000</v>
      </c>
      <c r="X71">
        <v>600</v>
      </c>
      <c r="Y71" t="s">
        <v>100</v>
      </c>
      <c r="Z71" t="s">
        <v>85</v>
      </c>
    </row>
    <row r="72" spans="9:26" x14ac:dyDescent="0.2">
      <c r="I72" t="s">
        <v>75</v>
      </c>
      <c r="J72" t="s">
        <v>18</v>
      </c>
      <c r="K72" s="118">
        <v>41978.378472222219</v>
      </c>
      <c r="L72" s="118">
        <v>41978.381944444445</v>
      </c>
      <c r="M72">
        <v>300</v>
      </c>
      <c r="N72" t="s">
        <v>62</v>
      </c>
      <c r="O72" t="s">
        <v>88</v>
      </c>
      <c r="P72" s="115">
        <v>41978</v>
      </c>
      <c r="R72" t="s">
        <v>75</v>
      </c>
      <c r="S72" t="s">
        <v>18</v>
      </c>
      <c r="T72" s="115">
        <v>41977.409722222219</v>
      </c>
      <c r="U72" s="115">
        <v>41977.451388888891</v>
      </c>
      <c r="V72">
        <v>3600</v>
      </c>
      <c r="W72">
        <v>3000</v>
      </c>
      <c r="X72">
        <v>600</v>
      </c>
      <c r="Y72" t="s">
        <v>100</v>
      </c>
      <c r="Z72" t="s">
        <v>85</v>
      </c>
    </row>
    <row r="73" spans="9:26" x14ac:dyDescent="0.2">
      <c r="I73" t="s">
        <v>75</v>
      </c>
      <c r="J73" t="s">
        <v>18</v>
      </c>
      <c r="K73" s="118">
        <v>41978.420138888891</v>
      </c>
      <c r="L73" s="118">
        <v>41978.423611111109</v>
      </c>
      <c r="M73">
        <v>300</v>
      </c>
      <c r="N73" t="s">
        <v>62</v>
      </c>
      <c r="O73" t="s">
        <v>88</v>
      </c>
      <c r="P73" s="115">
        <v>41978</v>
      </c>
      <c r="R73" t="s">
        <v>75</v>
      </c>
      <c r="S73" t="s">
        <v>18</v>
      </c>
      <c r="T73" s="115">
        <v>41977.454861111109</v>
      </c>
      <c r="U73" s="115">
        <v>41977.458333333336</v>
      </c>
      <c r="V73">
        <v>300</v>
      </c>
      <c r="W73">
        <v>3000</v>
      </c>
      <c r="X73">
        <v>-2700</v>
      </c>
      <c r="Y73" t="s">
        <v>100</v>
      </c>
      <c r="Z73" t="s">
        <v>85</v>
      </c>
    </row>
    <row r="74" spans="9:26" x14ac:dyDescent="0.2">
      <c r="I74" t="s">
        <v>75</v>
      </c>
      <c r="J74" t="s">
        <v>18</v>
      </c>
      <c r="K74" s="118">
        <v>41978.461805555555</v>
      </c>
      <c r="L74" s="118">
        <v>41978.465277777781</v>
      </c>
      <c r="M74">
        <v>300</v>
      </c>
      <c r="N74" t="s">
        <v>62</v>
      </c>
      <c r="O74" t="s">
        <v>88</v>
      </c>
      <c r="P74" s="115">
        <v>41978</v>
      </c>
      <c r="R74" t="s">
        <v>75</v>
      </c>
      <c r="S74" t="s">
        <v>18</v>
      </c>
      <c r="T74" s="115">
        <v>41977.461805555555</v>
      </c>
      <c r="U74" s="115">
        <v>41977.541666666664</v>
      </c>
      <c r="V74">
        <v>6900</v>
      </c>
      <c r="W74">
        <v>3000</v>
      </c>
      <c r="X74">
        <v>3900</v>
      </c>
      <c r="Y74" t="s">
        <v>100</v>
      </c>
      <c r="Z74" t="s">
        <v>85</v>
      </c>
    </row>
    <row r="75" spans="9:26" x14ac:dyDescent="0.2">
      <c r="I75" t="s">
        <v>75</v>
      </c>
      <c r="J75" t="s">
        <v>18</v>
      </c>
      <c r="K75" s="118">
        <v>41978.503472222219</v>
      </c>
      <c r="L75" s="118">
        <v>41978.506944444445</v>
      </c>
      <c r="M75">
        <v>300</v>
      </c>
      <c r="N75" t="s">
        <v>62</v>
      </c>
      <c r="O75" t="s">
        <v>88</v>
      </c>
      <c r="P75" s="115">
        <v>41978</v>
      </c>
      <c r="R75" t="s">
        <v>75</v>
      </c>
      <c r="S75" t="s">
        <v>18</v>
      </c>
      <c r="T75" s="115">
        <v>41977.545138888891</v>
      </c>
      <c r="U75" s="115">
        <v>41977.583333333336</v>
      </c>
      <c r="V75">
        <v>3300</v>
      </c>
      <c r="W75">
        <v>3000</v>
      </c>
      <c r="X75">
        <v>300</v>
      </c>
      <c r="Y75" t="s">
        <v>100</v>
      </c>
      <c r="Z75" t="s">
        <v>85</v>
      </c>
    </row>
    <row r="76" spans="9:26" x14ac:dyDescent="0.2">
      <c r="I76" t="s">
        <v>75</v>
      </c>
      <c r="J76" t="s">
        <v>18</v>
      </c>
      <c r="K76" s="118">
        <v>41978.541666666664</v>
      </c>
      <c r="L76" s="118">
        <v>41978.545138888891</v>
      </c>
      <c r="M76">
        <v>300</v>
      </c>
      <c r="N76" t="s">
        <v>62</v>
      </c>
      <c r="O76" t="s">
        <v>88</v>
      </c>
      <c r="P76" s="115">
        <v>41978</v>
      </c>
      <c r="R76" t="s">
        <v>75</v>
      </c>
      <c r="S76" t="s">
        <v>18</v>
      </c>
      <c r="T76" s="115">
        <v>41977.586805555555</v>
      </c>
      <c r="U76" s="115">
        <v>41977.625</v>
      </c>
      <c r="V76">
        <v>3300</v>
      </c>
      <c r="W76">
        <v>3000</v>
      </c>
      <c r="X76">
        <v>300</v>
      </c>
      <c r="Y76" t="s">
        <v>100</v>
      </c>
      <c r="Z76" t="s">
        <v>85</v>
      </c>
    </row>
    <row r="77" spans="9:26" x14ac:dyDescent="0.2">
      <c r="I77" t="s">
        <v>75</v>
      </c>
      <c r="J77" t="s">
        <v>18</v>
      </c>
      <c r="K77" s="118">
        <v>41978.586805555555</v>
      </c>
      <c r="L77" s="118">
        <v>41978.590277777781</v>
      </c>
      <c r="M77">
        <v>300</v>
      </c>
      <c r="N77" t="s">
        <v>62</v>
      </c>
      <c r="O77" t="s">
        <v>88</v>
      </c>
      <c r="P77" s="115">
        <v>41978</v>
      </c>
      <c r="R77" t="s">
        <v>75</v>
      </c>
      <c r="S77" t="s">
        <v>18</v>
      </c>
      <c r="T77" s="115">
        <v>41977.628472222219</v>
      </c>
      <c r="U77" s="115">
        <v>41977.670138888891</v>
      </c>
      <c r="V77">
        <v>3600</v>
      </c>
      <c r="W77">
        <v>3000</v>
      </c>
      <c r="X77">
        <v>600</v>
      </c>
      <c r="Y77" t="s">
        <v>100</v>
      </c>
      <c r="Z77" t="s">
        <v>85</v>
      </c>
    </row>
    <row r="78" spans="9:26" x14ac:dyDescent="0.2">
      <c r="I78" t="s">
        <v>75</v>
      </c>
      <c r="J78" t="s">
        <v>18</v>
      </c>
      <c r="K78" s="118">
        <v>41978.631944444445</v>
      </c>
      <c r="L78" s="118">
        <v>41978.635416666664</v>
      </c>
      <c r="M78">
        <v>300</v>
      </c>
      <c r="N78" t="s">
        <v>62</v>
      </c>
      <c r="O78" t="s">
        <v>88</v>
      </c>
      <c r="P78" s="115">
        <v>41978</v>
      </c>
      <c r="R78" t="s">
        <v>75</v>
      </c>
      <c r="S78" t="s">
        <v>18</v>
      </c>
      <c r="T78" s="115">
        <v>41977.673611111109</v>
      </c>
      <c r="U78" s="115">
        <v>41977.715277777781</v>
      </c>
      <c r="V78">
        <v>3600</v>
      </c>
      <c r="W78">
        <v>3000</v>
      </c>
      <c r="X78">
        <v>600</v>
      </c>
      <c r="Y78" t="s">
        <v>100</v>
      </c>
      <c r="Z78" t="s">
        <v>85</v>
      </c>
    </row>
    <row r="79" spans="9:26" x14ac:dyDescent="0.2">
      <c r="I79" t="s">
        <v>75</v>
      </c>
      <c r="J79" t="s">
        <v>18</v>
      </c>
      <c r="K79" s="118">
        <v>41978.6875</v>
      </c>
      <c r="L79" s="118">
        <v>41978.690972222219</v>
      </c>
      <c r="M79">
        <v>300</v>
      </c>
      <c r="N79" t="s">
        <v>62</v>
      </c>
      <c r="O79" t="s">
        <v>88</v>
      </c>
      <c r="P79" s="115">
        <v>41978</v>
      </c>
      <c r="R79" t="s">
        <v>75</v>
      </c>
      <c r="S79" t="s">
        <v>18</v>
      </c>
      <c r="T79" s="115">
        <v>41977.71875</v>
      </c>
      <c r="U79" s="115">
        <v>41977.756944444445</v>
      </c>
      <c r="V79">
        <v>3300</v>
      </c>
      <c r="W79">
        <v>3000</v>
      </c>
      <c r="X79">
        <v>300</v>
      </c>
      <c r="Y79" t="s">
        <v>100</v>
      </c>
      <c r="Z79" t="s">
        <v>85</v>
      </c>
    </row>
    <row r="80" spans="9:26" x14ac:dyDescent="0.2">
      <c r="I80" t="s">
        <v>75</v>
      </c>
      <c r="J80" t="s">
        <v>18</v>
      </c>
      <c r="K80" s="118">
        <v>41978.732638888891</v>
      </c>
      <c r="L80" s="118">
        <v>41978.75</v>
      </c>
      <c r="M80">
        <v>1500</v>
      </c>
      <c r="N80" t="s">
        <v>49</v>
      </c>
      <c r="O80" t="s">
        <v>89</v>
      </c>
      <c r="P80" s="115">
        <v>41978</v>
      </c>
      <c r="R80" t="s">
        <v>75</v>
      </c>
      <c r="S80" t="s">
        <v>18</v>
      </c>
      <c r="T80" s="115">
        <v>41977.770833333336</v>
      </c>
      <c r="U80" s="115">
        <v>41977.8125</v>
      </c>
      <c r="V80">
        <v>3600</v>
      </c>
      <c r="W80">
        <v>3000</v>
      </c>
      <c r="X80">
        <v>600</v>
      </c>
      <c r="Y80" t="s">
        <v>100</v>
      </c>
      <c r="Z80" t="s">
        <v>85</v>
      </c>
    </row>
    <row r="81" spans="9:26" x14ac:dyDescent="0.2">
      <c r="I81" t="s">
        <v>75</v>
      </c>
      <c r="J81" t="s">
        <v>18</v>
      </c>
      <c r="K81" s="118">
        <v>41978.75</v>
      </c>
      <c r="L81" s="118">
        <v>41978.760416666664</v>
      </c>
      <c r="M81">
        <v>900</v>
      </c>
      <c r="N81" t="s">
        <v>56</v>
      </c>
      <c r="O81" t="s">
        <v>89</v>
      </c>
      <c r="P81" s="115">
        <v>41978</v>
      </c>
      <c r="R81" t="s">
        <v>75</v>
      </c>
      <c r="S81" t="s">
        <v>18</v>
      </c>
      <c r="T81" s="115">
        <v>41977.815972222219</v>
      </c>
      <c r="U81" s="115">
        <v>41977.854166666664</v>
      </c>
      <c r="V81">
        <v>3300</v>
      </c>
      <c r="W81">
        <v>3000</v>
      </c>
      <c r="X81">
        <v>300</v>
      </c>
      <c r="Y81" t="s">
        <v>100</v>
      </c>
      <c r="Z81" t="s">
        <v>85</v>
      </c>
    </row>
    <row r="82" spans="9:26" x14ac:dyDescent="0.2">
      <c r="I82" t="s">
        <v>75</v>
      </c>
      <c r="J82" t="s">
        <v>18</v>
      </c>
      <c r="K82" s="118">
        <v>41978.760416666664</v>
      </c>
      <c r="L82" s="118">
        <v>41978.8125</v>
      </c>
      <c r="M82">
        <v>4500</v>
      </c>
      <c r="N82" t="s">
        <v>49</v>
      </c>
      <c r="O82" t="s">
        <v>89</v>
      </c>
      <c r="P82" s="115">
        <v>41978</v>
      </c>
      <c r="R82" t="s">
        <v>75</v>
      </c>
      <c r="S82" t="s">
        <v>18</v>
      </c>
      <c r="T82" s="115">
        <v>41977.857638888891</v>
      </c>
      <c r="U82" s="115">
        <v>41977.868055555555</v>
      </c>
      <c r="V82">
        <v>900</v>
      </c>
      <c r="W82">
        <v>900</v>
      </c>
      <c r="X82">
        <v>0</v>
      </c>
      <c r="Y82" t="s">
        <v>101</v>
      </c>
      <c r="Z82" t="s">
        <v>85</v>
      </c>
    </row>
    <row r="83" spans="9:26" x14ac:dyDescent="0.2">
      <c r="I83" t="s">
        <v>75</v>
      </c>
      <c r="J83" t="s">
        <v>18</v>
      </c>
      <c r="K83" s="118">
        <v>41978.8125</v>
      </c>
      <c r="L83" s="118">
        <v>41978.815972222219</v>
      </c>
      <c r="M83">
        <v>300</v>
      </c>
      <c r="N83" t="s">
        <v>62</v>
      </c>
      <c r="O83" t="s">
        <v>88</v>
      </c>
      <c r="P83" s="115">
        <v>41978</v>
      </c>
      <c r="R83" t="s">
        <v>75</v>
      </c>
      <c r="S83" t="s">
        <v>18</v>
      </c>
      <c r="T83" s="115">
        <v>41978.21875</v>
      </c>
      <c r="U83" s="115">
        <v>41978.256944444445</v>
      </c>
      <c r="V83">
        <v>3300</v>
      </c>
      <c r="W83">
        <v>2700</v>
      </c>
      <c r="X83">
        <v>600</v>
      </c>
      <c r="Y83" t="s">
        <v>101</v>
      </c>
      <c r="Z83" t="s">
        <v>85</v>
      </c>
    </row>
    <row r="84" spans="9:26" x14ac:dyDescent="0.2">
      <c r="I84" t="s">
        <v>75</v>
      </c>
      <c r="J84" t="s">
        <v>18</v>
      </c>
      <c r="K84" s="118">
        <v>41978.868055555555</v>
      </c>
      <c r="L84" s="118">
        <v>41978.875</v>
      </c>
      <c r="M84">
        <v>600</v>
      </c>
      <c r="N84" t="s">
        <v>49</v>
      </c>
      <c r="O84" t="s">
        <v>89</v>
      </c>
      <c r="P84" s="115">
        <v>41978</v>
      </c>
      <c r="R84" t="s">
        <v>75</v>
      </c>
      <c r="S84" t="s">
        <v>18</v>
      </c>
      <c r="T84" s="115">
        <v>41978.260416666664</v>
      </c>
      <c r="U84" s="115">
        <v>41978.298611111109</v>
      </c>
      <c r="V84">
        <v>3300</v>
      </c>
      <c r="W84">
        <v>2700</v>
      </c>
      <c r="X84">
        <v>600</v>
      </c>
      <c r="Y84" t="s">
        <v>101</v>
      </c>
      <c r="Z84" t="s">
        <v>85</v>
      </c>
    </row>
    <row r="85" spans="9:26" x14ac:dyDescent="0.2">
      <c r="I85" t="s">
        <v>75</v>
      </c>
      <c r="J85" t="s">
        <v>18</v>
      </c>
      <c r="K85" s="118">
        <v>41981.208333333336</v>
      </c>
      <c r="L85" s="118">
        <v>41981.225694444445</v>
      </c>
      <c r="M85">
        <v>1500</v>
      </c>
      <c r="N85" t="s">
        <v>13</v>
      </c>
      <c r="O85" t="s">
        <v>89</v>
      </c>
      <c r="P85" s="115">
        <v>41981</v>
      </c>
      <c r="R85" t="s">
        <v>75</v>
      </c>
      <c r="S85" t="s">
        <v>18</v>
      </c>
      <c r="T85" s="115">
        <v>41978.302083333336</v>
      </c>
      <c r="U85" s="115">
        <v>41978.336805555555</v>
      </c>
      <c r="V85">
        <v>3000</v>
      </c>
      <c r="W85">
        <v>2700</v>
      </c>
      <c r="X85">
        <v>300</v>
      </c>
      <c r="Y85" t="s">
        <v>101</v>
      </c>
      <c r="Z85" t="s">
        <v>85</v>
      </c>
    </row>
    <row r="86" spans="9:26" x14ac:dyDescent="0.2">
      <c r="I86" t="s">
        <v>75</v>
      </c>
      <c r="J86" t="s">
        <v>18</v>
      </c>
      <c r="K86" s="118">
        <v>41981.225694444445</v>
      </c>
      <c r="L86" s="118">
        <v>41981.232638888891</v>
      </c>
      <c r="M86">
        <v>600</v>
      </c>
      <c r="N86" t="s">
        <v>62</v>
      </c>
      <c r="O86" t="s">
        <v>88</v>
      </c>
      <c r="P86" s="115">
        <v>41981</v>
      </c>
      <c r="R86" t="s">
        <v>75</v>
      </c>
      <c r="S86" t="s">
        <v>18</v>
      </c>
      <c r="T86" s="115">
        <v>41978.340277777781</v>
      </c>
      <c r="U86" s="115">
        <v>41978.378472222219</v>
      </c>
      <c r="V86">
        <v>3300</v>
      </c>
      <c r="W86">
        <v>2700</v>
      </c>
      <c r="X86">
        <v>600</v>
      </c>
      <c r="Y86" t="s">
        <v>101</v>
      </c>
      <c r="Z86" t="s">
        <v>85</v>
      </c>
    </row>
    <row r="87" spans="9:26" x14ac:dyDescent="0.2">
      <c r="I87" t="s">
        <v>75</v>
      </c>
      <c r="J87" t="s">
        <v>18</v>
      </c>
      <c r="K87" s="118">
        <v>41981.329861111109</v>
      </c>
      <c r="L87" s="118">
        <v>41981.333333333336</v>
      </c>
      <c r="M87">
        <v>300</v>
      </c>
      <c r="N87" t="s">
        <v>62</v>
      </c>
      <c r="O87" t="s">
        <v>88</v>
      </c>
      <c r="P87" s="115">
        <v>41981</v>
      </c>
      <c r="R87" t="s">
        <v>75</v>
      </c>
      <c r="S87" t="s">
        <v>18</v>
      </c>
      <c r="T87" s="115">
        <v>41978.381944444445</v>
      </c>
      <c r="U87" s="115">
        <v>41978.420138888891</v>
      </c>
      <c r="V87">
        <v>3300</v>
      </c>
      <c r="W87">
        <v>2700</v>
      </c>
      <c r="X87">
        <v>600</v>
      </c>
      <c r="Y87" t="s">
        <v>101</v>
      </c>
      <c r="Z87" t="s">
        <v>85</v>
      </c>
    </row>
    <row r="88" spans="9:26" x14ac:dyDescent="0.2">
      <c r="I88" t="s">
        <v>75</v>
      </c>
      <c r="J88" t="s">
        <v>18</v>
      </c>
      <c r="K88" s="118">
        <v>41981.430555555555</v>
      </c>
      <c r="L88" s="118">
        <v>41981.434027777781</v>
      </c>
      <c r="M88">
        <v>300</v>
      </c>
      <c r="N88" t="s">
        <v>62</v>
      </c>
      <c r="O88" t="s">
        <v>88</v>
      </c>
      <c r="P88" s="115">
        <v>41981</v>
      </c>
      <c r="R88" t="s">
        <v>75</v>
      </c>
      <c r="S88" t="s">
        <v>19</v>
      </c>
      <c r="T88" s="115">
        <v>41976.5625</v>
      </c>
      <c r="U88" s="115">
        <v>41976.618055555555</v>
      </c>
      <c r="V88">
        <v>4800</v>
      </c>
      <c r="W88">
        <v>4500</v>
      </c>
      <c r="X88">
        <v>300</v>
      </c>
      <c r="Y88" t="s">
        <v>114</v>
      </c>
    </row>
    <row r="89" spans="9:26" x14ac:dyDescent="0.2">
      <c r="I89" t="s">
        <v>75</v>
      </c>
      <c r="J89" t="s">
        <v>18</v>
      </c>
      <c r="K89" s="118">
        <v>41981.486111111109</v>
      </c>
      <c r="L89" s="118">
        <v>41981.489583333336</v>
      </c>
      <c r="M89">
        <v>300</v>
      </c>
      <c r="N89" t="s">
        <v>62</v>
      </c>
      <c r="O89" t="s">
        <v>88</v>
      </c>
      <c r="P89" s="115">
        <v>41981</v>
      </c>
      <c r="R89" t="s">
        <v>75</v>
      </c>
      <c r="S89" t="s">
        <v>19</v>
      </c>
      <c r="T89" s="115">
        <v>41976.621527777781</v>
      </c>
      <c r="U89" s="115">
        <v>41976.6875</v>
      </c>
      <c r="V89">
        <v>5700</v>
      </c>
      <c r="W89">
        <v>4500</v>
      </c>
      <c r="X89">
        <v>1200</v>
      </c>
      <c r="Y89" t="s">
        <v>114</v>
      </c>
    </row>
    <row r="90" spans="9:26" x14ac:dyDescent="0.2">
      <c r="I90" t="s">
        <v>75</v>
      </c>
      <c r="J90" t="s">
        <v>18</v>
      </c>
      <c r="K90" s="118">
        <v>41981.520833333336</v>
      </c>
      <c r="L90" s="118">
        <v>41981.541666666664</v>
      </c>
      <c r="M90">
        <v>1800</v>
      </c>
      <c r="N90" t="s">
        <v>49</v>
      </c>
      <c r="O90" t="s">
        <v>89</v>
      </c>
      <c r="P90" s="115">
        <v>41981</v>
      </c>
      <c r="R90" t="s">
        <v>75</v>
      </c>
      <c r="S90" t="s">
        <v>19</v>
      </c>
      <c r="T90" s="115">
        <v>41976.694444444445</v>
      </c>
      <c r="U90" s="115">
        <v>41976.760416666664</v>
      </c>
      <c r="V90">
        <v>5700</v>
      </c>
      <c r="W90">
        <v>7800</v>
      </c>
      <c r="X90">
        <v>-2100</v>
      </c>
      <c r="Y90" t="s">
        <v>115</v>
      </c>
    </row>
    <row r="91" spans="9:26" x14ac:dyDescent="0.2">
      <c r="I91" t="s">
        <v>75</v>
      </c>
      <c r="J91" t="s">
        <v>18</v>
      </c>
      <c r="K91" s="118">
        <v>41982.246527777781</v>
      </c>
      <c r="L91" s="118">
        <v>41982.25</v>
      </c>
      <c r="M91">
        <v>300</v>
      </c>
      <c r="N91" t="s">
        <v>62</v>
      </c>
      <c r="O91" t="s">
        <v>88</v>
      </c>
      <c r="P91" s="115">
        <v>41982</v>
      </c>
      <c r="R91" t="s">
        <v>75</v>
      </c>
      <c r="S91" t="s">
        <v>19</v>
      </c>
      <c r="T91" s="115">
        <v>41976.760416666664</v>
      </c>
      <c r="U91" s="115">
        <v>41976.850694444445</v>
      </c>
      <c r="V91">
        <v>7800</v>
      </c>
      <c r="W91">
        <v>7800</v>
      </c>
      <c r="X91">
        <v>0</v>
      </c>
      <c r="Y91" t="s">
        <v>115</v>
      </c>
    </row>
    <row r="92" spans="9:26" x14ac:dyDescent="0.2">
      <c r="I92" t="s">
        <v>75</v>
      </c>
      <c r="J92" t="s">
        <v>18</v>
      </c>
      <c r="K92" s="118">
        <v>41982.309027777781</v>
      </c>
      <c r="L92" s="118">
        <v>41982.3125</v>
      </c>
      <c r="M92">
        <v>300</v>
      </c>
      <c r="N92" t="s">
        <v>62</v>
      </c>
      <c r="O92" t="s">
        <v>88</v>
      </c>
      <c r="P92" s="115">
        <v>41982</v>
      </c>
      <c r="R92" t="s">
        <v>75</v>
      </c>
      <c r="S92" t="s">
        <v>19</v>
      </c>
      <c r="T92" s="115">
        <v>41977.21875</v>
      </c>
      <c r="U92" s="115">
        <v>41977.284722222219</v>
      </c>
      <c r="V92">
        <v>5700</v>
      </c>
      <c r="W92">
        <v>5700</v>
      </c>
      <c r="X92">
        <v>0</v>
      </c>
      <c r="Y92" t="s">
        <v>116</v>
      </c>
    </row>
    <row r="93" spans="9:26" x14ac:dyDescent="0.2">
      <c r="I93" t="s">
        <v>75</v>
      </c>
      <c r="J93" t="s">
        <v>18</v>
      </c>
      <c r="K93" s="118">
        <v>41982.340277777781</v>
      </c>
      <c r="L93" s="118">
        <v>41982.34375</v>
      </c>
      <c r="M93">
        <v>300</v>
      </c>
      <c r="N93" t="s">
        <v>62</v>
      </c>
      <c r="O93" t="s">
        <v>88</v>
      </c>
      <c r="P93" s="115">
        <v>41982</v>
      </c>
      <c r="R93" t="s">
        <v>75</v>
      </c>
      <c r="S93" t="s">
        <v>19</v>
      </c>
      <c r="T93" s="115">
        <v>41977.302083333336</v>
      </c>
      <c r="U93" s="115">
        <v>41977.375</v>
      </c>
      <c r="V93">
        <v>6300</v>
      </c>
      <c r="W93">
        <v>5700</v>
      </c>
      <c r="X93">
        <v>600</v>
      </c>
      <c r="Y93" t="s">
        <v>116</v>
      </c>
    </row>
    <row r="94" spans="9:26" x14ac:dyDescent="0.2">
      <c r="I94" t="s">
        <v>75</v>
      </c>
      <c r="J94" t="s">
        <v>18</v>
      </c>
      <c r="K94" s="118">
        <v>41982.350694444445</v>
      </c>
      <c r="L94" s="118">
        <v>41982.354166666664</v>
      </c>
      <c r="M94">
        <v>300</v>
      </c>
      <c r="N94" t="s">
        <v>62</v>
      </c>
      <c r="O94" t="s">
        <v>88</v>
      </c>
      <c r="P94" s="115">
        <v>41982</v>
      </c>
      <c r="R94" t="s">
        <v>75</v>
      </c>
      <c r="S94" t="s">
        <v>19</v>
      </c>
      <c r="T94" s="115">
        <v>41977.375</v>
      </c>
      <c r="U94" s="115">
        <v>41977.520833333336</v>
      </c>
      <c r="V94">
        <v>12600</v>
      </c>
      <c r="W94">
        <v>8100</v>
      </c>
      <c r="X94">
        <v>4500</v>
      </c>
      <c r="Y94" t="s">
        <v>117</v>
      </c>
    </row>
    <row r="95" spans="9:26" x14ac:dyDescent="0.2">
      <c r="I95" t="s">
        <v>75</v>
      </c>
      <c r="J95" t="s">
        <v>18</v>
      </c>
      <c r="K95" s="118">
        <v>41982.357638888891</v>
      </c>
      <c r="L95" s="118">
        <v>41982.361111111109</v>
      </c>
      <c r="M95">
        <v>300</v>
      </c>
      <c r="N95" t="s">
        <v>62</v>
      </c>
      <c r="O95" t="s">
        <v>88</v>
      </c>
      <c r="P95" s="115">
        <v>41982</v>
      </c>
      <c r="R95" t="s">
        <v>75</v>
      </c>
      <c r="S95" t="s">
        <v>19</v>
      </c>
      <c r="T95" s="115">
        <v>41977.524305555555</v>
      </c>
      <c r="U95" s="115">
        <v>41977.541666666664</v>
      </c>
      <c r="V95">
        <v>1500</v>
      </c>
      <c r="W95">
        <v>1500</v>
      </c>
      <c r="X95">
        <v>0</v>
      </c>
      <c r="Y95" t="s">
        <v>117</v>
      </c>
    </row>
    <row r="96" spans="9:26" x14ac:dyDescent="0.2">
      <c r="I96" t="s">
        <v>75</v>
      </c>
      <c r="J96" t="s">
        <v>18</v>
      </c>
      <c r="K96" s="118">
        <v>41982.364583333336</v>
      </c>
      <c r="L96" s="118">
        <v>41982.368055555555</v>
      </c>
      <c r="M96">
        <v>300</v>
      </c>
      <c r="N96" t="s">
        <v>62</v>
      </c>
      <c r="O96" t="s">
        <v>88</v>
      </c>
      <c r="P96" s="115">
        <v>41982</v>
      </c>
      <c r="R96" t="s">
        <v>75</v>
      </c>
      <c r="S96" t="s">
        <v>19</v>
      </c>
      <c r="T96" s="115">
        <v>41977.545138888891</v>
      </c>
      <c r="U96" s="115">
        <v>41977.604166666664</v>
      </c>
      <c r="V96">
        <v>5100</v>
      </c>
      <c r="W96">
        <v>6600</v>
      </c>
      <c r="X96">
        <v>-1500</v>
      </c>
      <c r="Y96" t="s">
        <v>117</v>
      </c>
    </row>
    <row r="97" spans="9:25" x14ac:dyDescent="0.2">
      <c r="I97" t="s">
        <v>75</v>
      </c>
      <c r="J97" t="s">
        <v>18</v>
      </c>
      <c r="K97" s="118">
        <v>41982.371527777781</v>
      </c>
      <c r="L97" s="118">
        <v>41982.375</v>
      </c>
      <c r="M97">
        <v>300</v>
      </c>
      <c r="N97" t="s">
        <v>62</v>
      </c>
      <c r="O97" t="s">
        <v>88</v>
      </c>
      <c r="P97" s="115">
        <v>41982</v>
      </c>
      <c r="R97" t="s">
        <v>75</v>
      </c>
      <c r="S97" t="s">
        <v>19</v>
      </c>
      <c r="T97" s="115">
        <v>41977.604166666664</v>
      </c>
      <c r="U97" s="115">
        <v>41977.666666666664</v>
      </c>
      <c r="V97">
        <v>5400</v>
      </c>
      <c r="W97">
        <v>8100</v>
      </c>
      <c r="X97">
        <v>-2700</v>
      </c>
      <c r="Y97" t="s">
        <v>117</v>
      </c>
    </row>
    <row r="98" spans="9:25" x14ac:dyDescent="0.2">
      <c r="I98" t="s">
        <v>75</v>
      </c>
      <c r="J98" t="s">
        <v>18</v>
      </c>
      <c r="K98" s="118">
        <v>41982.378472222219</v>
      </c>
      <c r="L98" s="118">
        <v>41982.381944444445</v>
      </c>
      <c r="M98">
        <v>300</v>
      </c>
      <c r="N98" t="s">
        <v>62</v>
      </c>
      <c r="O98" t="s">
        <v>88</v>
      </c>
      <c r="P98" s="115">
        <v>41982</v>
      </c>
      <c r="R98" t="s">
        <v>75</v>
      </c>
      <c r="S98" t="s">
        <v>19</v>
      </c>
      <c r="T98" s="115">
        <v>41977.670138888891</v>
      </c>
      <c r="U98" s="115">
        <v>41977.722222222219</v>
      </c>
      <c r="V98">
        <v>4500</v>
      </c>
      <c r="W98">
        <v>3300</v>
      </c>
      <c r="X98">
        <v>1200</v>
      </c>
      <c r="Y98" t="s">
        <v>118</v>
      </c>
    </row>
    <row r="99" spans="9:25" x14ac:dyDescent="0.2">
      <c r="I99" t="s">
        <v>75</v>
      </c>
      <c r="J99" t="s">
        <v>18</v>
      </c>
      <c r="K99" s="118">
        <v>41982.416666666664</v>
      </c>
      <c r="L99" s="118">
        <v>41982.420138888891</v>
      </c>
      <c r="M99">
        <v>300</v>
      </c>
      <c r="N99" t="s">
        <v>62</v>
      </c>
      <c r="O99" t="s">
        <v>88</v>
      </c>
      <c r="P99" s="115">
        <v>41982</v>
      </c>
      <c r="R99" t="s">
        <v>75</v>
      </c>
      <c r="S99" t="s">
        <v>19</v>
      </c>
      <c r="T99" s="115">
        <v>41977.725694444445</v>
      </c>
      <c r="U99" s="115">
        <v>41977.739583333336</v>
      </c>
      <c r="V99">
        <v>1200</v>
      </c>
      <c r="W99">
        <v>300</v>
      </c>
      <c r="X99">
        <v>900</v>
      </c>
      <c r="Y99" t="s">
        <v>119</v>
      </c>
    </row>
    <row r="100" spans="9:25" x14ac:dyDescent="0.2">
      <c r="I100" t="s">
        <v>75</v>
      </c>
      <c r="J100" t="s">
        <v>18</v>
      </c>
      <c r="K100" s="118">
        <v>41982.479166666664</v>
      </c>
      <c r="L100" s="118">
        <v>41982.486111111109</v>
      </c>
      <c r="M100">
        <v>600</v>
      </c>
      <c r="N100" t="s">
        <v>49</v>
      </c>
      <c r="O100" t="s">
        <v>89</v>
      </c>
      <c r="P100" s="115">
        <v>41982</v>
      </c>
      <c r="R100" t="s">
        <v>75</v>
      </c>
      <c r="S100" t="s">
        <v>19</v>
      </c>
      <c r="T100" s="115">
        <v>41977.743055555555</v>
      </c>
      <c r="U100" s="115">
        <v>41977.75</v>
      </c>
      <c r="V100">
        <v>600</v>
      </c>
      <c r="W100">
        <v>300</v>
      </c>
      <c r="X100">
        <v>300</v>
      </c>
      <c r="Y100" t="s">
        <v>120</v>
      </c>
    </row>
    <row r="101" spans="9:25" x14ac:dyDescent="0.2">
      <c r="I101" t="s">
        <v>75</v>
      </c>
      <c r="J101" t="s">
        <v>19</v>
      </c>
      <c r="K101" s="118">
        <v>41976.618055555555</v>
      </c>
      <c r="L101" s="118">
        <v>41976.621527777781</v>
      </c>
      <c r="M101">
        <v>300</v>
      </c>
      <c r="N101" t="s">
        <v>62</v>
      </c>
      <c r="O101" t="s">
        <v>88</v>
      </c>
      <c r="P101" s="115">
        <v>41976</v>
      </c>
      <c r="R101" t="s">
        <v>75</v>
      </c>
      <c r="S101" t="s">
        <v>19</v>
      </c>
      <c r="T101" s="115">
        <v>41977.753472222219</v>
      </c>
      <c r="U101" s="115">
        <v>41977.791666666664</v>
      </c>
      <c r="V101">
        <v>3300</v>
      </c>
      <c r="W101">
        <v>3300</v>
      </c>
      <c r="X101">
        <v>0</v>
      </c>
      <c r="Y101" t="s">
        <v>118</v>
      </c>
    </row>
    <row r="102" spans="9:25" x14ac:dyDescent="0.2">
      <c r="I102" t="s">
        <v>75</v>
      </c>
      <c r="J102" t="s">
        <v>19</v>
      </c>
      <c r="K102" s="118">
        <v>41976.6875</v>
      </c>
      <c r="L102" s="118">
        <v>41976.694444444445</v>
      </c>
      <c r="M102">
        <v>600</v>
      </c>
      <c r="N102" t="s">
        <v>16</v>
      </c>
      <c r="O102" t="s">
        <v>89</v>
      </c>
      <c r="P102" s="115">
        <v>41976</v>
      </c>
      <c r="R102" t="s">
        <v>75</v>
      </c>
      <c r="S102" t="s">
        <v>19</v>
      </c>
      <c r="T102" s="115">
        <v>41977.795138888891</v>
      </c>
      <c r="U102" s="115">
        <v>41977.805555555555</v>
      </c>
      <c r="V102">
        <v>900</v>
      </c>
      <c r="W102">
        <v>300</v>
      </c>
      <c r="X102">
        <v>600</v>
      </c>
      <c r="Y102" t="s">
        <v>120</v>
      </c>
    </row>
    <row r="103" spans="9:25" x14ac:dyDescent="0.2">
      <c r="I103" t="s">
        <v>75</v>
      </c>
      <c r="J103" t="s">
        <v>19</v>
      </c>
      <c r="K103" s="118">
        <v>41976.6875</v>
      </c>
      <c r="L103" s="118">
        <v>41976.694444444445</v>
      </c>
      <c r="M103">
        <v>600</v>
      </c>
      <c r="N103" t="s">
        <v>16</v>
      </c>
      <c r="O103" t="s">
        <v>89</v>
      </c>
      <c r="P103" s="115">
        <v>41976</v>
      </c>
      <c r="R103" t="s">
        <v>75</v>
      </c>
      <c r="S103" t="s">
        <v>19</v>
      </c>
      <c r="T103" s="115">
        <v>41977.809027777781</v>
      </c>
      <c r="U103" s="115">
        <v>41977.836805555555</v>
      </c>
      <c r="V103">
        <v>2400</v>
      </c>
      <c r="W103">
        <v>1800</v>
      </c>
      <c r="X103">
        <v>600</v>
      </c>
      <c r="Y103" t="s">
        <v>121</v>
      </c>
    </row>
    <row r="104" spans="9:25" x14ac:dyDescent="0.2">
      <c r="I104" t="s">
        <v>75</v>
      </c>
      <c r="J104" t="s">
        <v>19</v>
      </c>
      <c r="K104" s="118">
        <v>41976.850694444445</v>
      </c>
      <c r="L104" s="118">
        <v>41976.857638888891</v>
      </c>
      <c r="M104">
        <v>600</v>
      </c>
      <c r="N104" t="s">
        <v>49</v>
      </c>
      <c r="O104" t="s">
        <v>89</v>
      </c>
      <c r="P104" s="115">
        <v>41976</v>
      </c>
      <c r="R104" t="s">
        <v>75</v>
      </c>
      <c r="S104" t="s">
        <v>19</v>
      </c>
      <c r="T104" s="115">
        <v>41977.840277777781</v>
      </c>
      <c r="U104" s="115">
        <v>41977.868055555555</v>
      </c>
      <c r="V104">
        <v>2400</v>
      </c>
      <c r="W104">
        <v>1800</v>
      </c>
      <c r="X104">
        <v>600</v>
      </c>
      <c r="Y104" t="s">
        <v>121</v>
      </c>
    </row>
    <row r="105" spans="9:25" x14ac:dyDescent="0.2">
      <c r="I105" t="s">
        <v>75</v>
      </c>
      <c r="J105" t="s">
        <v>19</v>
      </c>
      <c r="K105" s="118">
        <v>41977.208333333336</v>
      </c>
      <c r="L105" s="118">
        <v>41977.21875</v>
      </c>
      <c r="M105">
        <v>900</v>
      </c>
      <c r="N105" t="s">
        <v>62</v>
      </c>
      <c r="O105" t="s">
        <v>88</v>
      </c>
      <c r="P105" s="115">
        <v>41977</v>
      </c>
      <c r="R105" t="s">
        <v>75</v>
      </c>
      <c r="S105" t="s">
        <v>19</v>
      </c>
      <c r="T105" s="115">
        <v>41978.229166666664</v>
      </c>
      <c r="U105" s="115">
        <v>41978.253472222219</v>
      </c>
      <c r="V105">
        <v>2100</v>
      </c>
      <c r="W105">
        <v>1800</v>
      </c>
      <c r="X105">
        <v>300</v>
      </c>
      <c r="Y105" t="s">
        <v>121</v>
      </c>
    </row>
    <row r="106" spans="9:25" x14ac:dyDescent="0.2">
      <c r="I106" t="s">
        <v>75</v>
      </c>
      <c r="J106" t="s">
        <v>19</v>
      </c>
      <c r="K106" s="118">
        <v>41977.284722222219</v>
      </c>
      <c r="L106" s="118">
        <v>41977.288194444445</v>
      </c>
      <c r="M106">
        <v>300</v>
      </c>
      <c r="N106" t="s">
        <v>50</v>
      </c>
      <c r="O106" t="s">
        <v>89</v>
      </c>
      <c r="P106" s="115">
        <v>41977</v>
      </c>
      <c r="R106" t="s">
        <v>75</v>
      </c>
      <c r="S106" t="s">
        <v>19</v>
      </c>
      <c r="T106" s="115">
        <v>41978.256944444445</v>
      </c>
      <c r="U106" s="115">
        <v>41978.277777777781</v>
      </c>
      <c r="V106">
        <v>1800</v>
      </c>
      <c r="W106">
        <v>1800</v>
      </c>
      <c r="X106">
        <v>0</v>
      </c>
      <c r="Y106" t="s">
        <v>121</v>
      </c>
    </row>
    <row r="107" spans="9:25" x14ac:dyDescent="0.2">
      <c r="I107" t="s">
        <v>75</v>
      </c>
      <c r="J107" t="s">
        <v>19</v>
      </c>
      <c r="K107" s="118">
        <v>41977.288194444445</v>
      </c>
      <c r="L107" s="118">
        <v>41977.302083333336</v>
      </c>
      <c r="M107">
        <v>1200</v>
      </c>
      <c r="N107" t="s">
        <v>62</v>
      </c>
      <c r="O107" t="s">
        <v>88</v>
      </c>
      <c r="P107" s="115">
        <v>41977</v>
      </c>
      <c r="R107" t="s">
        <v>75</v>
      </c>
      <c r="S107" t="s">
        <v>19</v>
      </c>
      <c r="T107" s="115">
        <v>41978.28125</v>
      </c>
      <c r="U107" s="115">
        <v>41978.302083333336</v>
      </c>
      <c r="V107">
        <v>1800</v>
      </c>
      <c r="W107">
        <v>1800</v>
      </c>
      <c r="X107">
        <v>0</v>
      </c>
      <c r="Y107" t="s">
        <v>121</v>
      </c>
    </row>
    <row r="108" spans="9:25" x14ac:dyDescent="0.2">
      <c r="I108" t="s">
        <v>75</v>
      </c>
      <c r="J108" t="s">
        <v>19</v>
      </c>
      <c r="K108" s="118">
        <v>41977.520833333336</v>
      </c>
      <c r="L108" s="118">
        <v>41977.524305555555</v>
      </c>
      <c r="M108">
        <v>300</v>
      </c>
      <c r="N108" t="s">
        <v>62</v>
      </c>
      <c r="O108" t="s">
        <v>88</v>
      </c>
      <c r="P108" s="115">
        <v>41977</v>
      </c>
      <c r="R108" t="s">
        <v>75</v>
      </c>
      <c r="S108" t="s">
        <v>19</v>
      </c>
      <c r="T108" s="115">
        <v>41978.305555555555</v>
      </c>
      <c r="U108" s="115">
        <v>41978.326388888891</v>
      </c>
      <c r="V108">
        <v>1800</v>
      </c>
      <c r="W108">
        <v>1800</v>
      </c>
      <c r="X108">
        <v>0</v>
      </c>
      <c r="Y108" t="s">
        <v>121</v>
      </c>
    </row>
    <row r="109" spans="9:25" x14ac:dyDescent="0.2">
      <c r="I109" t="s">
        <v>75</v>
      </c>
      <c r="J109" t="s">
        <v>19</v>
      </c>
      <c r="K109" s="118">
        <v>41977.541666666664</v>
      </c>
      <c r="L109" s="118">
        <v>41977.545138888891</v>
      </c>
      <c r="M109">
        <v>300</v>
      </c>
      <c r="N109" t="s">
        <v>62</v>
      </c>
      <c r="O109" t="s">
        <v>88</v>
      </c>
      <c r="P109" s="115">
        <v>41977</v>
      </c>
      <c r="R109" t="s">
        <v>75</v>
      </c>
      <c r="S109" t="s">
        <v>19</v>
      </c>
      <c r="T109" s="115">
        <v>41978.329861111109</v>
      </c>
      <c r="U109" s="115">
        <v>41978.354166666664</v>
      </c>
      <c r="V109">
        <v>2100</v>
      </c>
      <c r="W109">
        <v>1800</v>
      </c>
      <c r="X109">
        <v>300</v>
      </c>
      <c r="Y109" t="s">
        <v>121</v>
      </c>
    </row>
    <row r="110" spans="9:25" x14ac:dyDescent="0.2">
      <c r="I110" t="s">
        <v>75</v>
      </c>
      <c r="J110" t="s">
        <v>19</v>
      </c>
      <c r="K110" s="118">
        <v>41977.666666666664</v>
      </c>
      <c r="L110" s="118">
        <v>41977.670138888891</v>
      </c>
      <c r="M110">
        <v>300</v>
      </c>
      <c r="N110" t="s">
        <v>62</v>
      </c>
      <c r="O110" t="s">
        <v>88</v>
      </c>
      <c r="P110" s="115">
        <v>41977</v>
      </c>
      <c r="R110" t="s">
        <v>75</v>
      </c>
      <c r="S110" t="s">
        <v>19</v>
      </c>
      <c r="T110" s="115">
        <v>41978.357638888891</v>
      </c>
      <c r="U110" s="115">
        <v>41978.381944444445</v>
      </c>
      <c r="V110">
        <v>2100</v>
      </c>
      <c r="W110">
        <v>1800</v>
      </c>
      <c r="X110">
        <v>300</v>
      </c>
      <c r="Y110" t="s">
        <v>121</v>
      </c>
    </row>
    <row r="111" spans="9:25" x14ac:dyDescent="0.2">
      <c r="I111" t="s">
        <v>75</v>
      </c>
      <c r="J111" t="s">
        <v>19</v>
      </c>
      <c r="K111" s="118">
        <v>41977.722222222219</v>
      </c>
      <c r="L111" s="118">
        <v>41977.725694444445</v>
      </c>
      <c r="M111">
        <v>300</v>
      </c>
      <c r="N111" t="s">
        <v>62</v>
      </c>
      <c r="O111" t="s">
        <v>88</v>
      </c>
      <c r="P111" s="115">
        <v>41977</v>
      </c>
      <c r="R111" t="s">
        <v>75</v>
      </c>
      <c r="S111" t="s">
        <v>19</v>
      </c>
      <c r="T111" s="115">
        <v>41978.385416666664</v>
      </c>
      <c r="U111" s="115">
        <v>41978.409722222219</v>
      </c>
      <c r="V111">
        <v>2100</v>
      </c>
      <c r="W111">
        <v>1800</v>
      </c>
      <c r="X111">
        <v>300</v>
      </c>
      <c r="Y111" t="s">
        <v>121</v>
      </c>
    </row>
    <row r="112" spans="9:25" x14ac:dyDescent="0.2">
      <c r="I112" t="s">
        <v>75</v>
      </c>
      <c r="J112" t="s">
        <v>19</v>
      </c>
      <c r="K112" s="118">
        <v>41977.739583333336</v>
      </c>
      <c r="L112" s="118">
        <v>41977.743055555555</v>
      </c>
      <c r="M112">
        <v>300</v>
      </c>
      <c r="N112" t="s">
        <v>62</v>
      </c>
      <c r="O112" t="s">
        <v>88</v>
      </c>
      <c r="P112" s="115">
        <v>41977</v>
      </c>
      <c r="R112" t="s">
        <v>75</v>
      </c>
      <c r="S112" t="s">
        <v>19</v>
      </c>
      <c r="T112" s="115">
        <v>41978.413194444445</v>
      </c>
      <c r="U112" s="115">
        <v>41978.4375</v>
      </c>
      <c r="V112">
        <v>2100</v>
      </c>
      <c r="W112">
        <v>1800</v>
      </c>
      <c r="X112">
        <v>300</v>
      </c>
      <c r="Y112" t="s">
        <v>121</v>
      </c>
    </row>
    <row r="113" spans="9:25" x14ac:dyDescent="0.2">
      <c r="I113" t="s">
        <v>75</v>
      </c>
      <c r="J113" t="s">
        <v>19</v>
      </c>
      <c r="K113" s="118">
        <v>41977.75</v>
      </c>
      <c r="L113" s="118">
        <v>41977.753472222219</v>
      </c>
      <c r="M113">
        <v>300</v>
      </c>
      <c r="N113" t="s">
        <v>62</v>
      </c>
      <c r="O113" t="s">
        <v>88</v>
      </c>
      <c r="P113" s="115">
        <v>41977</v>
      </c>
      <c r="R113" t="s">
        <v>75</v>
      </c>
      <c r="S113" t="s">
        <v>19</v>
      </c>
      <c r="T113" s="115">
        <v>41978.440972222219</v>
      </c>
      <c r="U113" s="115">
        <v>41978.461805555555</v>
      </c>
      <c r="V113">
        <v>1800</v>
      </c>
      <c r="W113">
        <v>1800</v>
      </c>
      <c r="X113">
        <v>0</v>
      </c>
      <c r="Y113" t="s">
        <v>121</v>
      </c>
    </row>
    <row r="114" spans="9:25" x14ac:dyDescent="0.2">
      <c r="I114" t="s">
        <v>75</v>
      </c>
      <c r="J114" t="s">
        <v>19</v>
      </c>
      <c r="K114" s="118">
        <v>41977.791666666664</v>
      </c>
      <c r="L114" s="118">
        <v>41977.795138888891</v>
      </c>
      <c r="M114">
        <v>300</v>
      </c>
      <c r="N114" t="s">
        <v>62</v>
      </c>
      <c r="O114" t="s">
        <v>88</v>
      </c>
      <c r="P114" s="115">
        <v>41977</v>
      </c>
      <c r="R114" t="s">
        <v>75</v>
      </c>
      <c r="S114" t="s">
        <v>19</v>
      </c>
      <c r="T114" s="115">
        <v>41978.465277777781</v>
      </c>
      <c r="U114" s="115">
        <v>41978.489583333336</v>
      </c>
      <c r="V114">
        <v>2100</v>
      </c>
      <c r="W114">
        <v>1800</v>
      </c>
      <c r="X114">
        <v>300</v>
      </c>
      <c r="Y114" t="s">
        <v>121</v>
      </c>
    </row>
    <row r="115" spans="9:25" x14ac:dyDescent="0.2">
      <c r="I115" t="s">
        <v>75</v>
      </c>
      <c r="J115" t="s">
        <v>19</v>
      </c>
      <c r="K115" s="118">
        <v>41977.805555555555</v>
      </c>
      <c r="L115" s="118">
        <v>41977.809027777781</v>
      </c>
      <c r="M115">
        <v>300</v>
      </c>
      <c r="N115" t="s">
        <v>62</v>
      </c>
      <c r="O115" t="s">
        <v>88</v>
      </c>
      <c r="P115" s="115">
        <v>41977</v>
      </c>
      <c r="R115" t="s">
        <v>75</v>
      </c>
      <c r="S115" t="s">
        <v>19</v>
      </c>
      <c r="T115" s="115">
        <v>41978.493055555555</v>
      </c>
      <c r="U115" s="115">
        <v>41978.513888888891</v>
      </c>
      <c r="V115">
        <v>1800</v>
      </c>
      <c r="W115">
        <v>1800</v>
      </c>
      <c r="X115">
        <v>0</v>
      </c>
      <c r="Y115" t="s">
        <v>121</v>
      </c>
    </row>
    <row r="116" spans="9:25" x14ac:dyDescent="0.2">
      <c r="I116" t="s">
        <v>75</v>
      </c>
      <c r="J116" t="s">
        <v>19</v>
      </c>
      <c r="K116" s="118">
        <v>41977.836805555555</v>
      </c>
      <c r="L116" s="118">
        <v>41977.840277777781</v>
      </c>
      <c r="M116">
        <v>300</v>
      </c>
      <c r="N116" t="s">
        <v>62</v>
      </c>
      <c r="O116" t="s">
        <v>88</v>
      </c>
      <c r="P116" s="115">
        <v>41977</v>
      </c>
      <c r="R116" t="s">
        <v>75</v>
      </c>
      <c r="S116" t="s">
        <v>19</v>
      </c>
      <c r="T116" s="115">
        <v>41978.517361111109</v>
      </c>
      <c r="U116" s="115">
        <v>41978.538194444445</v>
      </c>
      <c r="V116">
        <v>1800</v>
      </c>
      <c r="W116">
        <v>1800</v>
      </c>
      <c r="X116">
        <v>0</v>
      </c>
      <c r="Y116" t="s">
        <v>121</v>
      </c>
    </row>
    <row r="117" spans="9:25" x14ac:dyDescent="0.2">
      <c r="I117" t="s">
        <v>75</v>
      </c>
      <c r="J117" t="s">
        <v>19</v>
      </c>
      <c r="K117" s="118">
        <v>41977.868055555555</v>
      </c>
      <c r="L117" s="118">
        <v>41977.875</v>
      </c>
      <c r="M117">
        <v>600</v>
      </c>
      <c r="N117" t="s">
        <v>49</v>
      </c>
      <c r="O117" t="s">
        <v>89</v>
      </c>
      <c r="P117" s="115">
        <v>41977</v>
      </c>
      <c r="R117" t="s">
        <v>75</v>
      </c>
      <c r="S117" t="s">
        <v>19</v>
      </c>
      <c r="T117" s="115">
        <v>41981.229166666664</v>
      </c>
      <c r="U117" s="115">
        <v>41981.274305555555</v>
      </c>
      <c r="V117">
        <v>3900</v>
      </c>
      <c r="W117">
        <v>3000</v>
      </c>
      <c r="X117">
        <v>900</v>
      </c>
      <c r="Y117" t="s">
        <v>102</v>
      </c>
    </row>
    <row r="118" spans="9:25" x14ac:dyDescent="0.2">
      <c r="I118" t="s">
        <v>75</v>
      </c>
      <c r="J118" t="s">
        <v>19</v>
      </c>
      <c r="K118" s="118">
        <v>41978.253472222219</v>
      </c>
      <c r="L118" s="118">
        <v>41978.256944444445</v>
      </c>
      <c r="M118">
        <v>300</v>
      </c>
      <c r="N118" t="s">
        <v>62</v>
      </c>
      <c r="O118" t="s">
        <v>88</v>
      </c>
      <c r="P118" s="115">
        <v>41978</v>
      </c>
      <c r="R118" t="s">
        <v>75</v>
      </c>
      <c r="S118" t="s">
        <v>19</v>
      </c>
      <c r="T118" s="115">
        <v>41981.277777777781</v>
      </c>
      <c r="U118" s="115">
        <v>41981.319444444445</v>
      </c>
      <c r="V118">
        <v>3600</v>
      </c>
      <c r="W118">
        <v>3000</v>
      </c>
      <c r="X118">
        <v>600</v>
      </c>
      <c r="Y118" t="s">
        <v>102</v>
      </c>
    </row>
    <row r="119" spans="9:25" x14ac:dyDescent="0.2">
      <c r="I119" t="s">
        <v>75</v>
      </c>
      <c r="J119" t="s">
        <v>19</v>
      </c>
      <c r="K119" s="118">
        <v>41978.277777777781</v>
      </c>
      <c r="L119" s="118">
        <v>41978.28125</v>
      </c>
      <c r="M119">
        <v>300</v>
      </c>
      <c r="N119" t="s">
        <v>62</v>
      </c>
      <c r="O119" t="s">
        <v>88</v>
      </c>
      <c r="P119" s="115">
        <v>41978</v>
      </c>
      <c r="R119" t="s">
        <v>75</v>
      </c>
      <c r="S119" t="s">
        <v>19</v>
      </c>
      <c r="T119" s="115">
        <v>41981.322916666664</v>
      </c>
      <c r="U119" s="115">
        <v>41981.364583333336</v>
      </c>
      <c r="V119">
        <v>3600</v>
      </c>
      <c r="W119">
        <v>3000</v>
      </c>
      <c r="X119">
        <v>600</v>
      </c>
      <c r="Y119" t="s">
        <v>102</v>
      </c>
    </row>
    <row r="120" spans="9:25" x14ac:dyDescent="0.2">
      <c r="I120" t="s">
        <v>75</v>
      </c>
      <c r="J120" t="s">
        <v>19</v>
      </c>
      <c r="K120" s="118">
        <v>41978.302083333336</v>
      </c>
      <c r="L120" s="118">
        <v>41978.305555555555</v>
      </c>
      <c r="M120">
        <v>300</v>
      </c>
      <c r="N120" t="s">
        <v>62</v>
      </c>
      <c r="O120" t="s">
        <v>88</v>
      </c>
      <c r="P120" s="115">
        <v>41978</v>
      </c>
      <c r="R120" t="s">
        <v>75</v>
      </c>
      <c r="S120" t="s">
        <v>19</v>
      </c>
      <c r="T120" s="115">
        <v>41981.368055555555</v>
      </c>
      <c r="U120" s="115">
        <v>41981.420138888891</v>
      </c>
      <c r="V120">
        <v>4500</v>
      </c>
      <c r="W120">
        <v>3300</v>
      </c>
      <c r="X120">
        <v>1200</v>
      </c>
      <c r="Y120" t="s">
        <v>122</v>
      </c>
    </row>
    <row r="121" spans="9:25" x14ac:dyDescent="0.2">
      <c r="I121" t="s">
        <v>75</v>
      </c>
      <c r="J121" t="s">
        <v>19</v>
      </c>
      <c r="K121" s="118">
        <v>41978.326388888891</v>
      </c>
      <c r="L121" s="118">
        <v>41978.329861111109</v>
      </c>
      <c r="M121">
        <v>300</v>
      </c>
      <c r="N121" t="s">
        <v>62</v>
      </c>
      <c r="O121" t="s">
        <v>88</v>
      </c>
      <c r="P121" s="115">
        <v>41978</v>
      </c>
      <c r="R121" t="s">
        <v>75</v>
      </c>
      <c r="S121" t="s">
        <v>19</v>
      </c>
      <c r="T121" s="115">
        <v>41981.423611111109</v>
      </c>
      <c r="U121" s="115">
        <v>41981.482638888891</v>
      </c>
      <c r="V121">
        <v>5100</v>
      </c>
      <c r="W121">
        <v>3300</v>
      </c>
      <c r="X121">
        <v>1800</v>
      </c>
      <c r="Y121" t="s">
        <v>122</v>
      </c>
    </row>
    <row r="122" spans="9:25" x14ac:dyDescent="0.2">
      <c r="I122" t="s">
        <v>75</v>
      </c>
      <c r="J122" t="s">
        <v>19</v>
      </c>
      <c r="K122" s="118">
        <v>41978.354166666664</v>
      </c>
      <c r="L122" s="118">
        <v>41978.357638888891</v>
      </c>
      <c r="M122">
        <v>300</v>
      </c>
      <c r="N122" t="s">
        <v>62</v>
      </c>
      <c r="O122" t="s">
        <v>88</v>
      </c>
      <c r="P122" s="115">
        <v>41978</v>
      </c>
      <c r="R122" t="s">
        <v>75</v>
      </c>
      <c r="S122" t="s">
        <v>19</v>
      </c>
      <c r="T122" s="115">
        <v>41981.482638888891</v>
      </c>
      <c r="U122" s="115">
        <v>41981.513888888891</v>
      </c>
      <c r="V122">
        <v>2700</v>
      </c>
      <c r="W122">
        <v>2700</v>
      </c>
      <c r="X122">
        <v>0</v>
      </c>
      <c r="Y122" t="s">
        <v>123</v>
      </c>
    </row>
    <row r="123" spans="9:25" x14ac:dyDescent="0.2">
      <c r="I123" t="s">
        <v>75</v>
      </c>
      <c r="J123" t="s">
        <v>19</v>
      </c>
      <c r="K123" s="118">
        <v>41978.381944444445</v>
      </c>
      <c r="L123" s="118">
        <v>41978.385416666664</v>
      </c>
      <c r="M123">
        <v>300</v>
      </c>
      <c r="N123" t="s">
        <v>62</v>
      </c>
      <c r="O123" t="s">
        <v>88</v>
      </c>
      <c r="P123" s="115">
        <v>41978</v>
      </c>
      <c r="R123" t="s">
        <v>75</v>
      </c>
      <c r="S123" t="s">
        <v>19</v>
      </c>
      <c r="T123" s="115">
        <v>41981.517361111109</v>
      </c>
      <c r="U123" s="115">
        <v>41981.541666666664</v>
      </c>
      <c r="V123">
        <v>2100</v>
      </c>
      <c r="W123">
        <v>1800</v>
      </c>
      <c r="X123">
        <v>300</v>
      </c>
      <c r="Y123" t="s">
        <v>123</v>
      </c>
    </row>
    <row r="124" spans="9:25" x14ac:dyDescent="0.2">
      <c r="I124" t="s">
        <v>75</v>
      </c>
      <c r="J124" t="s">
        <v>19</v>
      </c>
      <c r="K124" s="118">
        <v>41978.409722222219</v>
      </c>
      <c r="L124" s="118">
        <v>41978.413194444445</v>
      </c>
      <c r="M124">
        <v>300</v>
      </c>
      <c r="N124" t="s">
        <v>62</v>
      </c>
      <c r="O124" t="s">
        <v>88</v>
      </c>
      <c r="P124" s="115">
        <v>41978</v>
      </c>
      <c r="R124" t="s">
        <v>75</v>
      </c>
      <c r="S124" t="s">
        <v>19</v>
      </c>
      <c r="T124" s="115">
        <v>41981.541666666664</v>
      </c>
      <c r="U124" s="115">
        <v>41981.552083333336</v>
      </c>
      <c r="V124">
        <v>900</v>
      </c>
      <c r="W124">
        <v>900</v>
      </c>
      <c r="X124">
        <v>0</v>
      </c>
      <c r="Y124" t="s">
        <v>123</v>
      </c>
    </row>
    <row r="125" spans="9:25" x14ac:dyDescent="0.2">
      <c r="I125" t="s">
        <v>75</v>
      </c>
      <c r="J125" t="s">
        <v>19</v>
      </c>
      <c r="K125" s="118">
        <v>41978.4375</v>
      </c>
      <c r="L125" s="118">
        <v>41978.440972222219</v>
      </c>
      <c r="M125">
        <v>300</v>
      </c>
      <c r="N125" t="s">
        <v>62</v>
      </c>
      <c r="O125" t="s">
        <v>88</v>
      </c>
      <c r="P125" s="115">
        <v>41978</v>
      </c>
      <c r="R125" t="s">
        <v>75</v>
      </c>
      <c r="S125" t="s">
        <v>19</v>
      </c>
      <c r="T125" s="115">
        <v>41981.555555555555</v>
      </c>
      <c r="U125" s="115">
        <v>41981.586805555555</v>
      </c>
      <c r="V125">
        <v>2700</v>
      </c>
      <c r="W125">
        <v>2700</v>
      </c>
      <c r="X125">
        <v>0</v>
      </c>
      <c r="Y125" t="s">
        <v>123</v>
      </c>
    </row>
    <row r="126" spans="9:25" x14ac:dyDescent="0.2">
      <c r="I126" t="s">
        <v>75</v>
      </c>
      <c r="J126" t="s">
        <v>19</v>
      </c>
      <c r="K126" s="118">
        <v>41978.461805555555</v>
      </c>
      <c r="L126" s="118">
        <v>41978.465277777781</v>
      </c>
      <c r="M126">
        <v>300</v>
      </c>
      <c r="N126" t="s">
        <v>62</v>
      </c>
      <c r="O126" t="s">
        <v>88</v>
      </c>
      <c r="P126" s="115">
        <v>41978</v>
      </c>
      <c r="R126" t="s">
        <v>75</v>
      </c>
      <c r="S126" t="s">
        <v>19</v>
      </c>
      <c r="T126" s="115">
        <v>41981.59375</v>
      </c>
      <c r="U126" s="115">
        <v>41981.625</v>
      </c>
      <c r="V126">
        <v>2700</v>
      </c>
      <c r="W126">
        <v>2700</v>
      </c>
      <c r="X126">
        <v>0</v>
      </c>
      <c r="Y126" t="s">
        <v>123</v>
      </c>
    </row>
    <row r="127" spans="9:25" x14ac:dyDescent="0.2">
      <c r="I127" t="s">
        <v>75</v>
      </c>
      <c r="J127" t="s">
        <v>19</v>
      </c>
      <c r="K127" s="118">
        <v>41978.489583333336</v>
      </c>
      <c r="L127" s="118">
        <v>41978.493055555555</v>
      </c>
      <c r="M127">
        <v>300</v>
      </c>
      <c r="N127" t="s">
        <v>62</v>
      </c>
      <c r="O127" t="s">
        <v>88</v>
      </c>
      <c r="P127" s="115">
        <v>41978</v>
      </c>
      <c r="R127" t="s">
        <v>75</v>
      </c>
      <c r="S127" t="s">
        <v>19</v>
      </c>
      <c r="T127" s="115">
        <v>41981.628472222219</v>
      </c>
      <c r="U127" s="115">
        <v>41981.659722222219</v>
      </c>
      <c r="V127">
        <v>2700</v>
      </c>
      <c r="W127">
        <v>2700</v>
      </c>
      <c r="X127">
        <v>0</v>
      </c>
      <c r="Y127" t="s">
        <v>123</v>
      </c>
    </row>
    <row r="128" spans="9:25" x14ac:dyDescent="0.2">
      <c r="I128" t="s">
        <v>75</v>
      </c>
      <c r="J128" t="s">
        <v>19</v>
      </c>
      <c r="K128" s="118">
        <v>41978.513888888891</v>
      </c>
      <c r="L128" s="118">
        <v>41978.517361111109</v>
      </c>
      <c r="M128">
        <v>300</v>
      </c>
      <c r="N128" t="s">
        <v>62</v>
      </c>
      <c r="O128" t="s">
        <v>88</v>
      </c>
      <c r="P128" s="115">
        <v>41978</v>
      </c>
      <c r="R128" t="s">
        <v>75</v>
      </c>
      <c r="S128" t="s">
        <v>19</v>
      </c>
      <c r="T128" s="115">
        <v>41981.663194444445</v>
      </c>
      <c r="U128" s="115">
        <v>41981.694444444445</v>
      </c>
      <c r="V128">
        <v>2700</v>
      </c>
      <c r="W128">
        <v>2700</v>
      </c>
      <c r="X128">
        <v>0</v>
      </c>
      <c r="Y128" t="s">
        <v>123</v>
      </c>
    </row>
    <row r="129" spans="9:25" x14ac:dyDescent="0.2">
      <c r="I129" t="s">
        <v>75</v>
      </c>
      <c r="J129" t="s">
        <v>19</v>
      </c>
      <c r="K129" s="118">
        <v>41978.538194444445</v>
      </c>
      <c r="L129" s="118">
        <v>41978.541666666664</v>
      </c>
      <c r="M129">
        <v>300</v>
      </c>
      <c r="N129" t="s">
        <v>49</v>
      </c>
      <c r="O129" t="s">
        <v>89</v>
      </c>
      <c r="P129" s="115">
        <v>41978</v>
      </c>
      <c r="R129" t="s">
        <v>75</v>
      </c>
      <c r="S129" t="s">
        <v>19</v>
      </c>
      <c r="T129" s="115">
        <v>41981.697916666664</v>
      </c>
      <c r="U129" s="115">
        <v>41981.729166666664</v>
      </c>
      <c r="V129">
        <v>2700</v>
      </c>
      <c r="W129">
        <v>2700</v>
      </c>
      <c r="X129">
        <v>0</v>
      </c>
      <c r="Y129" t="s">
        <v>123</v>
      </c>
    </row>
    <row r="130" spans="9:25" x14ac:dyDescent="0.2">
      <c r="I130" t="s">
        <v>75</v>
      </c>
      <c r="J130" t="s">
        <v>19</v>
      </c>
      <c r="K130" s="118">
        <v>41981.208333333336</v>
      </c>
      <c r="L130" s="118">
        <v>41981.229166666664</v>
      </c>
      <c r="M130">
        <v>1800</v>
      </c>
      <c r="N130" t="s">
        <v>13</v>
      </c>
      <c r="O130" t="s">
        <v>89</v>
      </c>
      <c r="P130" s="115">
        <v>41981</v>
      </c>
      <c r="R130" t="s">
        <v>75</v>
      </c>
      <c r="S130" t="s">
        <v>19</v>
      </c>
      <c r="T130" s="115">
        <v>41981.732638888891</v>
      </c>
      <c r="U130" s="115">
        <v>41981.760416666664</v>
      </c>
      <c r="V130">
        <v>2400</v>
      </c>
      <c r="W130">
        <v>2700</v>
      </c>
      <c r="X130">
        <v>-300</v>
      </c>
      <c r="Y130" t="s">
        <v>123</v>
      </c>
    </row>
    <row r="131" spans="9:25" x14ac:dyDescent="0.2">
      <c r="I131" t="s">
        <v>75</v>
      </c>
      <c r="J131" t="s">
        <v>19</v>
      </c>
      <c r="K131" s="118">
        <v>41981.274305555555</v>
      </c>
      <c r="L131" s="118">
        <v>41981.277777777781</v>
      </c>
      <c r="M131">
        <v>300</v>
      </c>
      <c r="N131" t="s">
        <v>62</v>
      </c>
      <c r="O131" t="s">
        <v>88</v>
      </c>
      <c r="P131" s="115">
        <v>41981</v>
      </c>
      <c r="R131" t="s">
        <v>75</v>
      </c>
      <c r="S131" t="s">
        <v>19</v>
      </c>
      <c r="T131" s="115">
        <v>41981.763888888891</v>
      </c>
      <c r="U131" s="115">
        <v>41981.795138888891</v>
      </c>
      <c r="V131">
        <v>2700</v>
      </c>
      <c r="W131">
        <v>2700</v>
      </c>
      <c r="X131">
        <v>0</v>
      </c>
      <c r="Y131" t="s">
        <v>123</v>
      </c>
    </row>
    <row r="132" spans="9:25" x14ac:dyDescent="0.2">
      <c r="I132" t="s">
        <v>75</v>
      </c>
      <c r="J132" t="s">
        <v>19</v>
      </c>
      <c r="K132" s="118">
        <v>41981.319444444445</v>
      </c>
      <c r="L132" s="118">
        <v>41981.322916666664</v>
      </c>
      <c r="M132">
        <v>300</v>
      </c>
      <c r="N132" t="s">
        <v>62</v>
      </c>
      <c r="O132" t="s">
        <v>88</v>
      </c>
      <c r="P132" s="115">
        <v>41981</v>
      </c>
      <c r="R132" t="s">
        <v>75</v>
      </c>
      <c r="S132" t="s">
        <v>19</v>
      </c>
      <c r="T132" s="115">
        <v>41981.798611111109</v>
      </c>
      <c r="U132" s="115">
        <v>41981.829861111109</v>
      </c>
      <c r="V132">
        <v>2700</v>
      </c>
      <c r="W132">
        <v>2700</v>
      </c>
      <c r="X132">
        <v>0</v>
      </c>
      <c r="Y132" t="s">
        <v>123</v>
      </c>
    </row>
    <row r="133" spans="9:25" x14ac:dyDescent="0.2">
      <c r="I133" t="s">
        <v>75</v>
      </c>
      <c r="J133" t="s">
        <v>19</v>
      </c>
      <c r="K133" s="118">
        <v>41981.364583333336</v>
      </c>
      <c r="L133" s="118">
        <v>41981.368055555555</v>
      </c>
      <c r="M133">
        <v>300</v>
      </c>
      <c r="N133" t="s">
        <v>62</v>
      </c>
      <c r="O133" t="s">
        <v>88</v>
      </c>
      <c r="P133" s="115">
        <v>41981</v>
      </c>
      <c r="R133" t="s">
        <v>75</v>
      </c>
      <c r="S133" t="s">
        <v>19</v>
      </c>
      <c r="T133" s="115">
        <v>41981.833333333336</v>
      </c>
      <c r="U133" s="115">
        <v>41981.864583333336</v>
      </c>
      <c r="V133">
        <v>2700</v>
      </c>
      <c r="W133">
        <v>2700</v>
      </c>
      <c r="X133">
        <v>0</v>
      </c>
      <c r="Y133" t="s">
        <v>123</v>
      </c>
    </row>
    <row r="134" spans="9:25" x14ac:dyDescent="0.2">
      <c r="I134" t="s">
        <v>75</v>
      </c>
      <c r="J134" t="s">
        <v>19</v>
      </c>
      <c r="K134" s="118">
        <v>41981.420138888891</v>
      </c>
      <c r="L134" s="118">
        <v>41981.423611111109</v>
      </c>
      <c r="M134">
        <v>300</v>
      </c>
      <c r="N134" t="s">
        <v>62</v>
      </c>
      <c r="O134" t="s">
        <v>88</v>
      </c>
      <c r="P134" s="115">
        <v>41981</v>
      </c>
      <c r="R134" t="s">
        <v>75</v>
      </c>
      <c r="S134" t="s">
        <v>19</v>
      </c>
      <c r="T134" s="115">
        <v>41982.208333333336</v>
      </c>
      <c r="U134" s="115">
        <v>41982.243055555555</v>
      </c>
      <c r="V134">
        <v>3000</v>
      </c>
      <c r="W134">
        <v>2700</v>
      </c>
      <c r="X134">
        <v>300</v>
      </c>
      <c r="Y134" t="s">
        <v>123</v>
      </c>
    </row>
    <row r="135" spans="9:25" x14ac:dyDescent="0.2">
      <c r="I135" t="s">
        <v>75</v>
      </c>
      <c r="J135" t="s">
        <v>19</v>
      </c>
      <c r="K135" s="118">
        <v>41981.513888888891</v>
      </c>
      <c r="L135" s="118">
        <v>41981.517361111109</v>
      </c>
      <c r="M135">
        <v>300</v>
      </c>
      <c r="N135" t="s">
        <v>62</v>
      </c>
      <c r="O135" t="s">
        <v>88</v>
      </c>
      <c r="P135" s="115">
        <v>41981</v>
      </c>
      <c r="R135" t="s">
        <v>75</v>
      </c>
      <c r="S135" t="s">
        <v>19</v>
      </c>
      <c r="T135" s="115">
        <v>41982.246527777781</v>
      </c>
      <c r="U135" s="115">
        <v>41982.270833333336</v>
      </c>
      <c r="V135">
        <v>2100</v>
      </c>
      <c r="W135">
        <v>1800</v>
      </c>
      <c r="X135">
        <v>300</v>
      </c>
      <c r="Y135" t="s">
        <v>124</v>
      </c>
    </row>
    <row r="136" spans="9:25" x14ac:dyDescent="0.2">
      <c r="I136" t="s">
        <v>75</v>
      </c>
      <c r="J136" t="s">
        <v>19</v>
      </c>
      <c r="K136" s="118">
        <v>41981.552083333336</v>
      </c>
      <c r="L136" s="118">
        <v>41981.555555555555</v>
      </c>
      <c r="M136">
        <v>300</v>
      </c>
      <c r="N136" t="s">
        <v>62</v>
      </c>
      <c r="O136" t="s">
        <v>88</v>
      </c>
      <c r="P136" s="115">
        <v>41981</v>
      </c>
      <c r="R136" t="s">
        <v>75</v>
      </c>
      <c r="S136" t="s">
        <v>19</v>
      </c>
      <c r="T136" s="115">
        <v>41982.274305555555</v>
      </c>
      <c r="U136" s="115">
        <v>41982.291666666664</v>
      </c>
      <c r="V136">
        <v>1500</v>
      </c>
      <c r="W136">
        <v>1800</v>
      </c>
      <c r="X136">
        <v>-300</v>
      </c>
      <c r="Y136" t="s">
        <v>124</v>
      </c>
    </row>
    <row r="137" spans="9:25" x14ac:dyDescent="0.2">
      <c r="I137" t="s">
        <v>75</v>
      </c>
      <c r="J137" t="s">
        <v>19</v>
      </c>
      <c r="K137" s="118">
        <v>41981.586805555555</v>
      </c>
      <c r="L137" s="118">
        <v>41981.590277777781</v>
      </c>
      <c r="M137">
        <v>300</v>
      </c>
      <c r="N137" t="s">
        <v>49</v>
      </c>
      <c r="O137" t="s">
        <v>89</v>
      </c>
      <c r="P137" s="115">
        <v>41981</v>
      </c>
      <c r="R137" t="s">
        <v>75</v>
      </c>
      <c r="S137" t="s">
        <v>19</v>
      </c>
      <c r="T137" s="115">
        <v>41982.295138888891</v>
      </c>
      <c r="U137" s="115">
        <v>41982.315972222219</v>
      </c>
      <c r="V137">
        <v>1800</v>
      </c>
      <c r="W137">
        <v>1800</v>
      </c>
      <c r="X137">
        <v>0</v>
      </c>
      <c r="Y137" t="s">
        <v>124</v>
      </c>
    </row>
    <row r="138" spans="9:25" x14ac:dyDescent="0.2">
      <c r="I138" t="s">
        <v>75</v>
      </c>
      <c r="J138" t="s">
        <v>19</v>
      </c>
      <c r="K138" s="118">
        <v>41981.590277777781</v>
      </c>
      <c r="L138" s="118">
        <v>41981.59375</v>
      </c>
      <c r="M138">
        <v>300</v>
      </c>
      <c r="N138" t="s">
        <v>62</v>
      </c>
      <c r="O138" t="s">
        <v>88</v>
      </c>
      <c r="P138" s="115">
        <v>41981</v>
      </c>
      <c r="R138" t="s">
        <v>75</v>
      </c>
      <c r="S138" t="s">
        <v>19</v>
      </c>
      <c r="T138" s="115">
        <v>41982.319444444445</v>
      </c>
      <c r="U138" s="115">
        <v>41982.340277777781</v>
      </c>
      <c r="V138">
        <v>1800</v>
      </c>
      <c r="W138">
        <v>1800</v>
      </c>
      <c r="X138">
        <v>0</v>
      </c>
      <c r="Y138" t="s">
        <v>124</v>
      </c>
    </row>
    <row r="139" spans="9:25" x14ac:dyDescent="0.2">
      <c r="I139" t="s">
        <v>75</v>
      </c>
      <c r="J139" t="s">
        <v>19</v>
      </c>
      <c r="K139" s="118">
        <v>41981.625</v>
      </c>
      <c r="L139" s="118">
        <v>41981.628472222219</v>
      </c>
      <c r="M139">
        <v>300</v>
      </c>
      <c r="N139" t="s">
        <v>62</v>
      </c>
      <c r="O139" t="s">
        <v>88</v>
      </c>
      <c r="P139" s="115">
        <v>41981</v>
      </c>
      <c r="R139" t="s">
        <v>75</v>
      </c>
      <c r="S139" t="s">
        <v>19</v>
      </c>
      <c r="T139" s="115">
        <v>41982.34375</v>
      </c>
      <c r="U139" s="115">
        <v>41982.364583333336</v>
      </c>
      <c r="V139">
        <v>1800</v>
      </c>
      <c r="W139">
        <v>1800</v>
      </c>
      <c r="X139">
        <v>0</v>
      </c>
      <c r="Y139" t="s">
        <v>124</v>
      </c>
    </row>
    <row r="140" spans="9:25" x14ac:dyDescent="0.2">
      <c r="I140" t="s">
        <v>75</v>
      </c>
      <c r="J140" t="s">
        <v>19</v>
      </c>
      <c r="K140" s="118">
        <v>41981.659722222219</v>
      </c>
      <c r="L140" s="118">
        <v>41981.663194444445</v>
      </c>
      <c r="M140">
        <v>300</v>
      </c>
      <c r="N140" t="s">
        <v>62</v>
      </c>
      <c r="O140" t="s">
        <v>88</v>
      </c>
      <c r="P140" s="115">
        <v>41981</v>
      </c>
      <c r="R140" t="s">
        <v>75</v>
      </c>
      <c r="S140" t="s">
        <v>19</v>
      </c>
      <c r="T140" s="115">
        <v>41982.368055555555</v>
      </c>
      <c r="U140" s="115">
        <v>41982.388888888891</v>
      </c>
      <c r="V140">
        <v>1800</v>
      </c>
      <c r="W140">
        <v>1800</v>
      </c>
      <c r="X140">
        <v>0</v>
      </c>
      <c r="Y140" t="s">
        <v>124</v>
      </c>
    </row>
    <row r="141" spans="9:25" x14ac:dyDescent="0.2">
      <c r="I141" t="s">
        <v>75</v>
      </c>
      <c r="J141" t="s">
        <v>19</v>
      </c>
      <c r="K141" s="118">
        <v>41981.694444444445</v>
      </c>
      <c r="L141" s="118">
        <v>41981.697916666664</v>
      </c>
      <c r="M141">
        <v>300</v>
      </c>
      <c r="N141" t="s">
        <v>62</v>
      </c>
      <c r="O141" t="s">
        <v>88</v>
      </c>
      <c r="P141" s="115">
        <v>41981</v>
      </c>
      <c r="R141" t="s">
        <v>75</v>
      </c>
      <c r="S141" t="s">
        <v>19</v>
      </c>
      <c r="T141" s="115">
        <v>41982.395833333336</v>
      </c>
      <c r="U141" s="115">
        <v>41982.420138888891</v>
      </c>
      <c r="V141">
        <v>2100</v>
      </c>
      <c r="W141">
        <v>1800</v>
      </c>
      <c r="X141">
        <v>300</v>
      </c>
      <c r="Y141" t="s">
        <v>124</v>
      </c>
    </row>
    <row r="142" spans="9:25" x14ac:dyDescent="0.2">
      <c r="I142" t="s">
        <v>75</v>
      </c>
      <c r="J142" t="s">
        <v>19</v>
      </c>
      <c r="K142" s="118">
        <v>41981.729166666664</v>
      </c>
      <c r="L142" s="118">
        <v>41981.732638888891</v>
      </c>
      <c r="M142">
        <v>300</v>
      </c>
      <c r="N142" t="s">
        <v>62</v>
      </c>
      <c r="O142" t="s">
        <v>88</v>
      </c>
      <c r="P142" s="115">
        <v>41981</v>
      </c>
      <c r="R142" t="s">
        <v>75</v>
      </c>
      <c r="S142" t="s">
        <v>19</v>
      </c>
      <c r="T142" s="115">
        <v>41982.423611111109</v>
      </c>
      <c r="U142" s="115">
        <v>41982.444444444445</v>
      </c>
      <c r="V142">
        <v>1800</v>
      </c>
      <c r="W142">
        <v>1800</v>
      </c>
      <c r="X142">
        <v>0</v>
      </c>
      <c r="Y142" t="s">
        <v>124</v>
      </c>
    </row>
    <row r="143" spans="9:25" x14ac:dyDescent="0.2">
      <c r="I143" t="s">
        <v>75</v>
      </c>
      <c r="J143" t="s">
        <v>19</v>
      </c>
      <c r="K143" s="118">
        <v>41981.760416666664</v>
      </c>
      <c r="L143" s="118">
        <v>41981.763888888891</v>
      </c>
      <c r="M143">
        <v>300</v>
      </c>
      <c r="N143" t="s">
        <v>62</v>
      </c>
      <c r="O143" t="s">
        <v>88</v>
      </c>
      <c r="P143" s="115">
        <v>41981</v>
      </c>
      <c r="R143" t="s">
        <v>75</v>
      </c>
      <c r="S143" t="s">
        <v>19</v>
      </c>
      <c r="T143" s="115">
        <v>41982.447916666664</v>
      </c>
      <c r="U143" s="115">
        <v>41982.46875</v>
      </c>
      <c r="V143">
        <v>1800</v>
      </c>
      <c r="W143">
        <v>1800</v>
      </c>
      <c r="X143">
        <v>0</v>
      </c>
      <c r="Y143" t="s">
        <v>124</v>
      </c>
    </row>
    <row r="144" spans="9:25" x14ac:dyDescent="0.2">
      <c r="I144" t="s">
        <v>75</v>
      </c>
      <c r="J144" t="s">
        <v>19</v>
      </c>
      <c r="K144" s="118">
        <v>41981.795138888891</v>
      </c>
      <c r="L144" s="118">
        <v>41981.798611111109</v>
      </c>
      <c r="M144">
        <v>300</v>
      </c>
      <c r="N144" t="s">
        <v>62</v>
      </c>
      <c r="O144" t="s">
        <v>88</v>
      </c>
      <c r="P144" s="115">
        <v>41981</v>
      </c>
      <c r="R144" t="s">
        <v>75</v>
      </c>
      <c r="S144" t="s">
        <v>19</v>
      </c>
      <c r="T144" s="115">
        <v>41982.472222222219</v>
      </c>
      <c r="U144" s="115">
        <v>41982.493055555555</v>
      </c>
      <c r="V144">
        <v>1800</v>
      </c>
      <c r="W144">
        <v>1800</v>
      </c>
      <c r="X144">
        <v>0</v>
      </c>
      <c r="Y144" t="s">
        <v>124</v>
      </c>
    </row>
    <row r="145" spans="9:25" x14ac:dyDescent="0.2">
      <c r="I145" t="s">
        <v>75</v>
      </c>
      <c r="J145" t="s">
        <v>19</v>
      </c>
      <c r="K145" s="118">
        <v>41981.829861111109</v>
      </c>
      <c r="L145" s="118">
        <v>41981.833333333336</v>
      </c>
      <c r="M145">
        <v>300</v>
      </c>
      <c r="N145" t="s">
        <v>62</v>
      </c>
      <c r="O145" t="s">
        <v>88</v>
      </c>
      <c r="P145" s="115">
        <v>41981</v>
      </c>
      <c r="R145" t="s">
        <v>75</v>
      </c>
      <c r="S145" t="s">
        <v>19</v>
      </c>
      <c r="T145" s="115">
        <v>41982.496527777781</v>
      </c>
      <c r="U145" s="115">
        <v>41982.527777777781</v>
      </c>
      <c r="V145">
        <v>2700</v>
      </c>
      <c r="W145">
        <v>2700</v>
      </c>
      <c r="X145">
        <v>0</v>
      </c>
      <c r="Y145" t="s">
        <v>125</v>
      </c>
    </row>
    <row r="146" spans="9:25" x14ac:dyDescent="0.2">
      <c r="I146" t="s">
        <v>75</v>
      </c>
      <c r="J146" t="s">
        <v>19</v>
      </c>
      <c r="K146" s="118">
        <v>41981.864583333336</v>
      </c>
      <c r="L146" s="118">
        <v>41981.875</v>
      </c>
      <c r="M146">
        <v>900</v>
      </c>
      <c r="N146" t="s">
        <v>49</v>
      </c>
      <c r="O146" t="s">
        <v>89</v>
      </c>
      <c r="P146" s="115">
        <v>41981</v>
      </c>
      <c r="R146" t="s">
        <v>75</v>
      </c>
      <c r="S146" t="s">
        <v>19</v>
      </c>
      <c r="T146" s="115">
        <v>41983.246527777781</v>
      </c>
      <c r="U146" s="115">
        <v>41983.336805555555</v>
      </c>
      <c r="V146">
        <v>7800</v>
      </c>
      <c r="W146">
        <v>6900</v>
      </c>
      <c r="X146">
        <v>900</v>
      </c>
      <c r="Y146" t="s">
        <v>126</v>
      </c>
    </row>
    <row r="147" spans="9:25" x14ac:dyDescent="0.2">
      <c r="I147" t="s">
        <v>75</v>
      </c>
      <c r="J147" t="s">
        <v>19</v>
      </c>
      <c r="K147" s="118">
        <v>41982.243055555555</v>
      </c>
      <c r="L147" s="118">
        <v>41982.246527777781</v>
      </c>
      <c r="M147">
        <v>300</v>
      </c>
      <c r="N147" t="s">
        <v>62</v>
      </c>
      <c r="O147" t="s">
        <v>88</v>
      </c>
      <c r="P147" s="115">
        <v>41982</v>
      </c>
      <c r="R147" t="s">
        <v>75</v>
      </c>
      <c r="S147" t="s">
        <v>19</v>
      </c>
      <c r="T147" s="115">
        <v>41983.336805555555</v>
      </c>
      <c r="U147" s="115">
        <v>41983.375</v>
      </c>
      <c r="V147">
        <v>3300</v>
      </c>
      <c r="W147">
        <v>3300</v>
      </c>
      <c r="X147">
        <v>0</v>
      </c>
      <c r="Y147" t="s">
        <v>127</v>
      </c>
    </row>
    <row r="148" spans="9:25" x14ac:dyDescent="0.2">
      <c r="I148" t="s">
        <v>75</v>
      </c>
      <c r="J148" t="s">
        <v>19</v>
      </c>
      <c r="K148" s="118">
        <v>41982.270833333336</v>
      </c>
      <c r="L148" s="118">
        <v>41982.274305555555</v>
      </c>
      <c r="M148">
        <v>300</v>
      </c>
      <c r="N148" t="s">
        <v>62</v>
      </c>
      <c r="O148" t="s">
        <v>88</v>
      </c>
      <c r="P148" s="115">
        <v>41982</v>
      </c>
      <c r="R148" t="s">
        <v>75</v>
      </c>
      <c r="S148" t="s">
        <v>19</v>
      </c>
      <c r="T148" s="115">
        <v>41983.381944444445</v>
      </c>
      <c r="U148" s="115">
        <v>41983.420138888891</v>
      </c>
      <c r="V148">
        <v>3300</v>
      </c>
      <c r="W148">
        <v>3300</v>
      </c>
      <c r="X148">
        <v>0</v>
      </c>
      <c r="Y148" t="s">
        <v>127</v>
      </c>
    </row>
    <row r="149" spans="9:25" x14ac:dyDescent="0.2">
      <c r="I149" t="s">
        <v>75</v>
      </c>
      <c r="J149" t="s">
        <v>19</v>
      </c>
      <c r="K149" s="118">
        <v>41982.291666666664</v>
      </c>
      <c r="L149" s="118">
        <v>41982.295138888891</v>
      </c>
      <c r="M149">
        <v>300</v>
      </c>
      <c r="N149" t="s">
        <v>62</v>
      </c>
      <c r="O149" t="s">
        <v>88</v>
      </c>
      <c r="P149" s="115">
        <v>41982</v>
      </c>
      <c r="R149" t="s">
        <v>75</v>
      </c>
      <c r="S149" t="s">
        <v>19</v>
      </c>
      <c r="T149" s="115">
        <v>41983.423611111109</v>
      </c>
      <c r="U149" s="115">
        <v>41983.461805555555</v>
      </c>
      <c r="V149">
        <v>3300</v>
      </c>
      <c r="W149">
        <v>3300</v>
      </c>
      <c r="X149">
        <v>0</v>
      </c>
      <c r="Y149" t="s">
        <v>127</v>
      </c>
    </row>
    <row r="150" spans="9:25" x14ac:dyDescent="0.2">
      <c r="I150" t="s">
        <v>75</v>
      </c>
      <c r="J150" t="s">
        <v>19</v>
      </c>
      <c r="K150" s="118">
        <v>41982.315972222219</v>
      </c>
      <c r="L150" s="118">
        <v>41982.319444444445</v>
      </c>
      <c r="M150">
        <v>300</v>
      </c>
      <c r="N150" t="s">
        <v>62</v>
      </c>
      <c r="O150" t="s">
        <v>88</v>
      </c>
      <c r="P150" s="115">
        <v>41982</v>
      </c>
      <c r="R150" t="s">
        <v>75</v>
      </c>
      <c r="S150" t="s">
        <v>19</v>
      </c>
      <c r="T150" s="115">
        <v>41983.465277777781</v>
      </c>
      <c r="U150" s="115">
        <v>41983.506944444445</v>
      </c>
      <c r="V150">
        <v>3600</v>
      </c>
      <c r="W150">
        <v>3300</v>
      </c>
      <c r="X150">
        <v>300</v>
      </c>
      <c r="Y150" t="s">
        <v>127</v>
      </c>
    </row>
    <row r="151" spans="9:25" x14ac:dyDescent="0.2">
      <c r="I151" t="s">
        <v>75</v>
      </c>
      <c r="J151" t="s">
        <v>19</v>
      </c>
      <c r="K151" s="118">
        <v>41982.340277777781</v>
      </c>
      <c r="L151" s="118">
        <v>41982.34375</v>
      </c>
      <c r="M151">
        <v>300</v>
      </c>
      <c r="N151" t="s">
        <v>62</v>
      </c>
      <c r="O151" t="s">
        <v>88</v>
      </c>
      <c r="P151" s="115">
        <v>41982</v>
      </c>
      <c r="R151" t="s">
        <v>75</v>
      </c>
      <c r="S151" t="s">
        <v>19</v>
      </c>
      <c r="T151" s="115">
        <v>41983.510416666664</v>
      </c>
      <c r="U151" s="115">
        <v>41983.541666666664</v>
      </c>
      <c r="V151">
        <v>2700</v>
      </c>
      <c r="W151">
        <v>2700</v>
      </c>
      <c r="X151">
        <v>0</v>
      </c>
      <c r="Y151" t="s">
        <v>127</v>
      </c>
    </row>
    <row r="152" spans="9:25" x14ac:dyDescent="0.2">
      <c r="I152" t="s">
        <v>75</v>
      </c>
      <c r="J152" t="s">
        <v>19</v>
      </c>
      <c r="K152" s="118">
        <v>41982.364583333336</v>
      </c>
      <c r="L152" s="118">
        <v>41982.368055555555</v>
      </c>
      <c r="M152">
        <v>300</v>
      </c>
      <c r="N152" t="s">
        <v>62</v>
      </c>
      <c r="O152" t="s">
        <v>88</v>
      </c>
      <c r="P152" s="115">
        <v>41982</v>
      </c>
    </row>
    <row r="153" spans="9:25" x14ac:dyDescent="0.2">
      <c r="I153" t="s">
        <v>75</v>
      </c>
      <c r="J153" t="s">
        <v>19</v>
      </c>
      <c r="K153" s="118">
        <v>41982.388888888891</v>
      </c>
      <c r="L153" s="118">
        <v>41982.395833333336</v>
      </c>
      <c r="M153">
        <v>600</v>
      </c>
      <c r="N153" t="s">
        <v>56</v>
      </c>
      <c r="O153" t="s">
        <v>89</v>
      </c>
      <c r="P153" s="115">
        <v>41982</v>
      </c>
    </row>
    <row r="154" spans="9:25" x14ac:dyDescent="0.2">
      <c r="I154" t="s">
        <v>75</v>
      </c>
      <c r="J154" t="s">
        <v>19</v>
      </c>
      <c r="K154" s="118">
        <v>41982.420138888891</v>
      </c>
      <c r="L154" s="118">
        <v>41982.423611111109</v>
      </c>
      <c r="M154">
        <v>300</v>
      </c>
      <c r="N154" t="s">
        <v>62</v>
      </c>
      <c r="O154" t="s">
        <v>88</v>
      </c>
      <c r="P154" s="115">
        <v>41982</v>
      </c>
    </row>
    <row r="155" spans="9:25" x14ac:dyDescent="0.2">
      <c r="I155" t="s">
        <v>75</v>
      </c>
      <c r="J155" t="s">
        <v>19</v>
      </c>
      <c r="K155" s="118">
        <v>41982.444444444445</v>
      </c>
      <c r="L155" s="118">
        <v>41982.447916666664</v>
      </c>
      <c r="M155">
        <v>300</v>
      </c>
      <c r="N155" t="s">
        <v>62</v>
      </c>
      <c r="O155" t="s">
        <v>88</v>
      </c>
      <c r="P155" s="115">
        <v>41982</v>
      </c>
    </row>
    <row r="156" spans="9:25" x14ac:dyDescent="0.2">
      <c r="I156" t="s">
        <v>75</v>
      </c>
      <c r="J156" t="s">
        <v>19</v>
      </c>
      <c r="K156" s="118">
        <v>41982.46875</v>
      </c>
      <c r="L156" s="118">
        <v>41982.472222222219</v>
      </c>
      <c r="M156">
        <v>300</v>
      </c>
      <c r="N156" t="s">
        <v>62</v>
      </c>
      <c r="O156" t="s">
        <v>88</v>
      </c>
      <c r="P156" s="115">
        <v>41982</v>
      </c>
    </row>
    <row r="157" spans="9:25" x14ac:dyDescent="0.2">
      <c r="I157" t="s">
        <v>75</v>
      </c>
      <c r="J157" t="s">
        <v>19</v>
      </c>
      <c r="K157" s="118">
        <v>41982.493055555555</v>
      </c>
      <c r="L157" s="118">
        <v>41982.496527777781</v>
      </c>
      <c r="M157">
        <v>300</v>
      </c>
      <c r="N157" t="s">
        <v>62</v>
      </c>
      <c r="O157" t="s">
        <v>88</v>
      </c>
      <c r="P157" s="115">
        <v>41982</v>
      </c>
    </row>
    <row r="158" spans="9:25" x14ac:dyDescent="0.2">
      <c r="I158" t="s">
        <v>75</v>
      </c>
      <c r="J158" t="s">
        <v>19</v>
      </c>
      <c r="K158" s="118">
        <v>41982.527777777781</v>
      </c>
      <c r="L158" s="118">
        <v>41982.538194444445</v>
      </c>
      <c r="M158">
        <v>900</v>
      </c>
      <c r="N158" t="s">
        <v>49</v>
      </c>
      <c r="O158" t="s">
        <v>89</v>
      </c>
      <c r="P158" s="115">
        <v>41982</v>
      </c>
    </row>
    <row r="159" spans="9:25" x14ac:dyDescent="0.2">
      <c r="I159" t="s">
        <v>75</v>
      </c>
      <c r="J159" t="s">
        <v>19</v>
      </c>
      <c r="K159" s="118">
        <v>41982.538194444445</v>
      </c>
      <c r="L159" s="118">
        <v>41982.541666666664</v>
      </c>
      <c r="M159">
        <v>300</v>
      </c>
      <c r="N159" t="s">
        <v>62</v>
      </c>
      <c r="O159" t="s">
        <v>88</v>
      </c>
      <c r="P159" s="115">
        <v>41982</v>
      </c>
    </row>
    <row r="160" spans="9:25" x14ac:dyDescent="0.2">
      <c r="I160" t="s">
        <v>75</v>
      </c>
      <c r="J160" t="s">
        <v>19</v>
      </c>
      <c r="K160" s="118">
        <v>41983.243055555555</v>
      </c>
      <c r="L160" s="118">
        <v>41983.246527777781</v>
      </c>
      <c r="M160">
        <v>300</v>
      </c>
      <c r="N160" t="s">
        <v>62</v>
      </c>
      <c r="O160" t="s">
        <v>88</v>
      </c>
      <c r="P160" s="115">
        <v>41983</v>
      </c>
    </row>
    <row r="161" spans="9:16" x14ac:dyDescent="0.2">
      <c r="I161" t="s">
        <v>75</v>
      </c>
      <c r="J161" t="s">
        <v>19</v>
      </c>
      <c r="K161" s="118">
        <v>41983.375</v>
      </c>
      <c r="L161" s="118">
        <v>41983.381944444445</v>
      </c>
      <c r="M161">
        <v>600</v>
      </c>
      <c r="N161" t="s">
        <v>56</v>
      </c>
      <c r="O161" t="s">
        <v>89</v>
      </c>
      <c r="P161" s="115">
        <v>41983</v>
      </c>
    </row>
    <row r="162" spans="9:16" x14ac:dyDescent="0.2">
      <c r="I162" t="s">
        <v>75</v>
      </c>
      <c r="J162" t="s">
        <v>19</v>
      </c>
      <c r="K162" s="118">
        <v>41983.420138888891</v>
      </c>
      <c r="L162" s="118">
        <v>41983.423611111109</v>
      </c>
      <c r="M162">
        <v>300</v>
      </c>
      <c r="N162" t="s">
        <v>62</v>
      </c>
      <c r="O162" t="s">
        <v>88</v>
      </c>
      <c r="P162" s="115">
        <v>41983</v>
      </c>
    </row>
    <row r="163" spans="9:16" x14ac:dyDescent="0.2">
      <c r="I163" t="s">
        <v>75</v>
      </c>
      <c r="J163" t="s">
        <v>19</v>
      </c>
      <c r="K163" s="118">
        <v>41983.461805555555</v>
      </c>
      <c r="L163" s="118">
        <v>41983.465277777781</v>
      </c>
      <c r="M163">
        <v>300</v>
      </c>
      <c r="N163" t="s">
        <v>62</v>
      </c>
      <c r="O163" t="s">
        <v>88</v>
      </c>
      <c r="P163" s="115">
        <v>41983</v>
      </c>
    </row>
    <row r="164" spans="9:16" x14ac:dyDescent="0.2">
      <c r="I164" t="s">
        <v>75</v>
      </c>
      <c r="J164" t="s">
        <v>19</v>
      </c>
      <c r="K164" s="118">
        <v>41983.506944444445</v>
      </c>
      <c r="L164" s="118">
        <v>41983.510416666664</v>
      </c>
      <c r="M164">
        <v>300</v>
      </c>
      <c r="N164" t="s">
        <v>62</v>
      </c>
      <c r="O164" t="s">
        <v>88</v>
      </c>
      <c r="P164" s="115">
        <v>41983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C00000"/>
    <pageSetUpPr fitToPage="1"/>
  </sheetPr>
  <dimension ref="A2:K45"/>
  <sheetViews>
    <sheetView showGridLines="0" zoomScaleNormal="100" workbookViewId="0">
      <selection activeCell="C8" sqref="C8"/>
    </sheetView>
  </sheetViews>
  <sheetFormatPr baseColWidth="10" defaultRowHeight="14.25" x14ac:dyDescent="0.2"/>
  <cols>
    <col min="1" max="1" width="2.875" customWidth="1"/>
    <col min="2" max="2" width="42.25" style="2" bestFit="1" customWidth="1"/>
    <col min="3" max="3" width="11.125" customWidth="1"/>
    <col min="4" max="4" width="9.625" bestFit="1" customWidth="1"/>
    <col min="6" max="6" width="18.25" customWidth="1"/>
    <col min="10" max="10" width="8.125" bestFit="1" customWidth="1"/>
  </cols>
  <sheetData>
    <row r="2" spans="2:11" s="3" customFormat="1" ht="26.25" customHeight="1" x14ac:dyDescent="0.2">
      <c r="B2" s="125" t="s">
        <v>7</v>
      </c>
      <c r="C2" s="125"/>
      <c r="D2" s="125"/>
      <c r="E2" s="125"/>
      <c r="F2" s="125"/>
      <c r="G2" s="125"/>
      <c r="H2" s="125"/>
      <c r="I2" s="125"/>
      <c r="J2" s="125"/>
      <c r="K2" s="1"/>
    </row>
    <row r="3" spans="2:11" ht="20.100000000000001" customHeight="1" x14ac:dyDescent="0.2">
      <c r="K3" s="1"/>
    </row>
    <row r="4" spans="2:11" ht="20.100000000000001" customHeight="1" x14ac:dyDescent="0.25">
      <c r="B4" s="16" t="s">
        <v>9</v>
      </c>
      <c r="C4" s="126" t="s">
        <v>18</v>
      </c>
      <c r="D4" s="126"/>
    </row>
    <row r="5" spans="2:11" ht="20.100000000000001" customHeight="1" x14ac:dyDescent="0.25">
      <c r="B5" s="16" t="s">
        <v>32</v>
      </c>
      <c r="C5" s="127">
        <v>41962</v>
      </c>
      <c r="D5" s="126"/>
    </row>
    <row r="6" spans="2:11" ht="20.100000000000001" customHeight="1" x14ac:dyDescent="0.25">
      <c r="B6" s="16" t="s">
        <v>33</v>
      </c>
      <c r="C6" s="127">
        <v>41962</v>
      </c>
      <c r="D6" s="126"/>
    </row>
    <row r="7" spans="2:11" ht="20.100000000000001" customHeight="1" x14ac:dyDescent="0.2"/>
    <row r="8" spans="2:11" ht="15" x14ac:dyDescent="0.2">
      <c r="B8" s="17" t="s">
        <v>0</v>
      </c>
      <c r="C8" s="12">
        <f>SUMIFS(releve_ouverture,releve_machine,"="&amp;C4,releve_date,"&gt;="&amp;C5,releve_date,"&lt;="&amp;C6)</f>
        <v>16</v>
      </c>
    </row>
    <row r="9" spans="2:11" ht="30" x14ac:dyDescent="0.2">
      <c r="B9" s="18" t="s">
        <v>44</v>
      </c>
      <c r="C9" s="20">
        <f>COUNTIFS(releve_machine,"="&amp;C4,releve_date,"&gt;="&amp;C5,releve_date,"&lt;="&amp;C6)*VLOOKUP(C4,MachineExt,4)/60+SUMIFS(releve_panne,releve_machine,"="&amp;C4,releve_date,"&gt;="&amp;C5,releve_date,"&lt;="&amp;C6)+SUMIFS(releve_maintenance,releve_machine,"="&amp;C4,releve_date,"&gt;="&amp;C5,releve_date,"&lt;="&amp;C6)</f>
        <v>0.16666666666666666</v>
      </c>
    </row>
    <row r="10" spans="2:11" ht="28.5" customHeight="1" x14ac:dyDescent="0.2">
      <c r="B10" s="25" t="s">
        <v>41</v>
      </c>
      <c r="C10" s="12">
        <f>SUMIFS(releve_qtetole,releve_machine,"="&amp;C4,releve_date,"&gt;="&amp;C5,releve_date,"&lt;="&amp;C6)*VLOOKUP(C4,MachineExt,5,FALSE)/60</f>
        <v>1.5</v>
      </c>
    </row>
    <row r="11" spans="2:11" ht="30" x14ac:dyDescent="0.2">
      <c r="B11" s="18" t="s">
        <v>8</v>
      </c>
      <c r="C11" s="20">
        <f>SUMIFS(releve_mer,releve_machine,"="&amp;C4,releve_date,"&gt;="&amp;C5,releve_date,"&lt;="&amp;C6)/60+SUMIFS(releve_reprise,releve_machine,"="&amp;C4,releve_date,"&gt;="&amp;C5,releve_date,"&lt;="&amp;C6)</f>
        <v>0.16666666666666666</v>
      </c>
    </row>
    <row r="12" spans="2:11" ht="15" x14ac:dyDescent="0.25">
      <c r="B12" s="11"/>
      <c r="C12" s="23"/>
      <c r="G12" s="6"/>
    </row>
    <row r="13" spans="2:11" ht="20.25" x14ac:dyDescent="0.3">
      <c r="B13" s="11"/>
      <c r="E13" s="5"/>
      <c r="F13" s="5"/>
      <c r="G13" s="7"/>
    </row>
    <row r="14" spans="2:11" ht="18" customHeight="1" thickBot="1" x14ac:dyDescent="0.3">
      <c r="B14" s="13" t="s">
        <v>2</v>
      </c>
      <c r="C14" s="21">
        <f>C8-C9</f>
        <v>15.833333333333334</v>
      </c>
      <c r="D14" s="4"/>
      <c r="E14" s="119" t="s">
        <v>5</v>
      </c>
      <c r="F14" s="119"/>
      <c r="G14" s="120">
        <f>IF(C15&gt;0,C14/C15,0)</f>
        <v>0.98958333333333337</v>
      </c>
    </row>
    <row r="15" spans="2:11" ht="18" customHeight="1" x14ac:dyDescent="0.2">
      <c r="B15" s="14" t="s">
        <v>0</v>
      </c>
      <c r="C15" s="22">
        <f>C8</f>
        <v>16</v>
      </c>
      <c r="D15" s="4"/>
      <c r="E15" s="119"/>
      <c r="F15" s="119"/>
      <c r="G15" s="121"/>
    </row>
    <row r="16" spans="2:11" ht="18" x14ac:dyDescent="0.2">
      <c r="B16" s="11"/>
      <c r="C16" s="4"/>
      <c r="E16" s="8"/>
      <c r="F16" s="8"/>
      <c r="G16" s="9"/>
    </row>
    <row r="17" spans="1:10" ht="18" customHeight="1" thickBot="1" x14ac:dyDescent="0.3">
      <c r="B17" s="13" t="s">
        <v>1</v>
      </c>
      <c r="C17" s="21">
        <f>C18-C10</f>
        <v>14.333333333333334</v>
      </c>
      <c r="D17" s="4"/>
      <c r="E17" s="119" t="s">
        <v>4</v>
      </c>
      <c r="F17" s="119"/>
      <c r="G17" s="120">
        <f>IF(C18&gt;0,C17/C18,0)</f>
        <v>0.90526315789473688</v>
      </c>
      <c r="I17" s="122" t="s">
        <v>6</v>
      </c>
      <c r="J17" s="123">
        <f>G14*G17*G20</f>
        <v>0.88541666666666674</v>
      </c>
    </row>
    <row r="18" spans="1:10" ht="18" customHeight="1" x14ac:dyDescent="0.2">
      <c r="B18" s="14" t="s">
        <v>2</v>
      </c>
      <c r="C18" s="22">
        <f>C14</f>
        <v>15.833333333333334</v>
      </c>
      <c r="D18" s="4"/>
      <c r="E18" s="119"/>
      <c r="F18" s="119"/>
      <c r="G18" s="121"/>
      <c r="I18" s="122"/>
      <c r="J18" s="124"/>
    </row>
    <row r="19" spans="1:10" ht="18" x14ac:dyDescent="0.2">
      <c r="B19" s="11"/>
      <c r="C19" s="4"/>
      <c r="E19" s="8"/>
      <c r="F19" s="8"/>
      <c r="G19" s="9"/>
    </row>
    <row r="20" spans="1:10" ht="18" customHeight="1" thickBot="1" x14ac:dyDescent="0.3">
      <c r="B20" s="13" t="s">
        <v>37</v>
      </c>
      <c r="C20" s="21">
        <f>C21-C11</f>
        <v>14.166666666666668</v>
      </c>
      <c r="D20" s="4"/>
      <c r="E20" s="119" t="s">
        <v>3</v>
      </c>
      <c r="F20" s="119"/>
      <c r="G20" s="120">
        <f>IF(C21&gt;0,C20/C21,0)</f>
        <v>0.9883720930232559</v>
      </c>
    </row>
    <row r="21" spans="1:10" ht="18" customHeight="1" x14ac:dyDescent="0.2">
      <c r="B21" s="14" t="s">
        <v>1</v>
      </c>
      <c r="C21" s="22">
        <f>C14-C10</f>
        <v>14.333333333333334</v>
      </c>
      <c r="D21" s="4"/>
      <c r="E21" s="119"/>
      <c r="F21" s="119"/>
      <c r="G21" s="121"/>
    </row>
    <row r="22" spans="1:10" ht="15" x14ac:dyDescent="0.25">
      <c r="G22" s="6"/>
    </row>
    <row r="25" spans="1:10" ht="20.25" x14ac:dyDescent="0.2">
      <c r="A25" s="3"/>
      <c r="B25" s="125" t="s">
        <v>7</v>
      </c>
      <c r="C25" s="125"/>
      <c r="D25" s="125"/>
      <c r="E25" s="125"/>
      <c r="F25" s="125"/>
      <c r="G25" s="125"/>
      <c r="H25" s="125"/>
      <c r="I25" s="125"/>
      <c r="J25" s="125"/>
    </row>
    <row r="27" spans="1:10" ht="15.75" x14ac:dyDescent="0.25">
      <c r="B27" s="16" t="s">
        <v>25</v>
      </c>
      <c r="C27" s="126" t="s">
        <v>18</v>
      </c>
      <c r="D27" s="126"/>
    </row>
    <row r="28" spans="1:10" ht="15.75" x14ac:dyDescent="0.25">
      <c r="B28" s="16" t="s">
        <v>32</v>
      </c>
      <c r="C28" s="127">
        <v>41962</v>
      </c>
      <c r="D28" s="126"/>
    </row>
    <row r="29" spans="1:10" ht="15.75" x14ac:dyDescent="0.25">
      <c r="B29" s="16" t="s">
        <v>33</v>
      </c>
      <c r="C29" s="127">
        <v>41962</v>
      </c>
      <c r="D29" s="126"/>
    </row>
    <row r="31" spans="1:10" ht="15" x14ac:dyDescent="0.2">
      <c r="B31" s="17" t="s">
        <v>0</v>
      </c>
      <c r="C31" s="12">
        <f>SUMIFS(releve_ouverture,releve_machine,"="&amp;C27,releve_date,"&gt;="&amp;C28,releve_date,"&lt;="&amp;C29)</f>
        <v>16</v>
      </c>
    </row>
    <row r="32" spans="1:10" ht="30" x14ac:dyDescent="0.2">
      <c r="B32" s="18" t="s">
        <v>44</v>
      </c>
      <c r="C32" s="20">
        <f>COUNTIFS(releve_machine,"="&amp;C27,releve_date,"&gt;="&amp;C28,releve_date,"&lt;="&amp;C29)*VLOOKUP(C27,MachineExt,4)/60+SUMIFS(releve_panne,releve_machine,"="&amp;C27,releve_date,"&gt;="&amp;C28,releve_date,"&lt;="&amp;C29)+SUMIFS(releve_maintenance,releve_machine,"="&amp;C27,releve_date,"&gt;="&amp;C28,releve_date,"&lt;="&amp;C29)</f>
        <v>0.16666666666666666</v>
      </c>
    </row>
    <row r="33" spans="2:10" ht="30" x14ac:dyDescent="0.2">
      <c r="B33" s="25" t="s">
        <v>41</v>
      </c>
      <c r="C33" s="12">
        <f>SUMIFS(releve_qtetole,releve_machine,"="&amp;C27,releve_date,"&gt;="&amp;C28,releve_date,"&lt;="&amp;C29)*VLOOKUP(C27,MachineExt,5,FALSE)/60</f>
        <v>1.5</v>
      </c>
    </row>
    <row r="34" spans="2:10" ht="30" x14ac:dyDescent="0.2">
      <c r="B34" s="18" t="s">
        <v>8</v>
      </c>
      <c r="C34" s="20">
        <f>SUMIFS(releve_mer,releve_machine,"="&amp;C27,releve_date,"&gt;="&amp;C28,releve_date,"&lt;="&amp;C29)/60+SUMIFS(releve_reprise,releve_machine,"="&amp;C27,releve_date,"&gt;="&amp;C28,releve_date,"&lt;="&amp;C29)</f>
        <v>0.16666666666666666</v>
      </c>
    </row>
    <row r="35" spans="2:10" ht="15" x14ac:dyDescent="0.25">
      <c r="B35" s="11"/>
      <c r="C35" s="23"/>
      <c r="G35" s="6"/>
    </row>
    <row r="36" spans="2:10" ht="20.25" x14ac:dyDescent="0.3">
      <c r="B36" s="11"/>
      <c r="E36" s="5"/>
      <c r="F36" s="5"/>
      <c r="G36" s="7"/>
    </row>
    <row r="37" spans="2:10" ht="15.75" thickBot="1" x14ac:dyDescent="0.3">
      <c r="B37" s="13" t="s">
        <v>2</v>
      </c>
      <c r="C37" s="21">
        <f>C31-C32</f>
        <v>15.833333333333334</v>
      </c>
      <c r="D37" s="4"/>
      <c r="E37" s="119" t="s">
        <v>5</v>
      </c>
      <c r="F37" s="119"/>
      <c r="G37" s="120">
        <f>IF(C38&gt;0,C37/C38,0)</f>
        <v>0.98958333333333337</v>
      </c>
    </row>
    <row r="38" spans="2:10" x14ac:dyDescent="0.2">
      <c r="B38" s="14" t="s">
        <v>0</v>
      </c>
      <c r="C38" s="22">
        <f>C31</f>
        <v>16</v>
      </c>
      <c r="D38" s="4"/>
      <c r="E38" s="119"/>
      <c r="F38" s="119"/>
      <c r="G38" s="121"/>
    </row>
    <row r="39" spans="2:10" ht="18" x14ac:dyDescent="0.2">
      <c r="B39" s="11"/>
      <c r="C39" s="4"/>
      <c r="E39" s="8"/>
      <c r="F39" s="8"/>
      <c r="G39" s="9"/>
    </row>
    <row r="40" spans="2:10" ht="15.75" thickBot="1" x14ac:dyDescent="0.3">
      <c r="B40" s="13" t="s">
        <v>1</v>
      </c>
      <c r="C40" s="21">
        <f>C41-C33</f>
        <v>14.333333333333334</v>
      </c>
      <c r="D40" s="4"/>
      <c r="E40" s="119" t="s">
        <v>4</v>
      </c>
      <c r="F40" s="119"/>
      <c r="G40" s="120">
        <f>IF(C41&gt;0,C40/C41,0)</f>
        <v>0.90526315789473688</v>
      </c>
      <c r="I40" s="122" t="s">
        <v>6</v>
      </c>
      <c r="J40" s="123">
        <f>G37*G40*G43</f>
        <v>0.88541666666666674</v>
      </c>
    </row>
    <row r="41" spans="2:10" x14ac:dyDescent="0.2">
      <c r="B41" s="14" t="s">
        <v>2</v>
      </c>
      <c r="C41" s="22">
        <f>C37</f>
        <v>15.833333333333334</v>
      </c>
      <c r="D41" s="4"/>
      <c r="E41" s="119"/>
      <c r="F41" s="119"/>
      <c r="G41" s="121"/>
      <c r="I41" s="122"/>
      <c r="J41" s="124"/>
    </row>
    <row r="42" spans="2:10" ht="18" x14ac:dyDescent="0.2">
      <c r="B42" s="11"/>
      <c r="C42" s="4"/>
      <c r="E42" s="8"/>
      <c r="F42" s="8"/>
      <c r="G42" s="9"/>
    </row>
    <row r="43" spans="2:10" ht="15.75" thickBot="1" x14ac:dyDescent="0.3">
      <c r="B43" s="13" t="s">
        <v>37</v>
      </c>
      <c r="C43" s="21">
        <f>C44-C34</f>
        <v>14.166666666666668</v>
      </c>
      <c r="D43" s="4"/>
      <c r="E43" s="119" t="s">
        <v>3</v>
      </c>
      <c r="F43" s="119"/>
      <c r="G43" s="120">
        <f>IF(C44&gt;0,C43/C44,0)</f>
        <v>0.9883720930232559</v>
      </c>
    </row>
    <row r="44" spans="2:10" x14ac:dyDescent="0.2">
      <c r="B44" s="14" t="s">
        <v>1</v>
      </c>
      <c r="C44" s="22">
        <f>C37-C33</f>
        <v>14.333333333333334</v>
      </c>
      <c r="D44" s="4"/>
      <c r="E44" s="119"/>
      <c r="F44" s="119"/>
      <c r="G44" s="121"/>
    </row>
    <row r="45" spans="2:10" ht="15" x14ac:dyDescent="0.25">
      <c r="G45" s="6"/>
    </row>
  </sheetData>
  <mergeCells count="24">
    <mergeCell ref="B2:J2"/>
    <mergeCell ref="I17:I18"/>
    <mergeCell ref="J17:J18"/>
    <mergeCell ref="C4:D4"/>
    <mergeCell ref="C5:D5"/>
    <mergeCell ref="C6:D6"/>
    <mergeCell ref="E14:F15"/>
    <mergeCell ref="G14:G15"/>
    <mergeCell ref="I40:I41"/>
    <mergeCell ref="J40:J41"/>
    <mergeCell ref="E17:F18"/>
    <mergeCell ref="G17:G18"/>
    <mergeCell ref="B25:J25"/>
    <mergeCell ref="C27:D27"/>
    <mergeCell ref="C28:D28"/>
    <mergeCell ref="C29:D29"/>
    <mergeCell ref="E20:F21"/>
    <mergeCell ref="G20:G21"/>
    <mergeCell ref="E43:F44"/>
    <mergeCell ref="G43:G44"/>
    <mergeCell ref="E37:F38"/>
    <mergeCell ref="G37:G38"/>
    <mergeCell ref="E40:F41"/>
    <mergeCell ref="G40:G41"/>
  </mergeCells>
  <conditionalFormatting sqref="G14">
    <cfRule type="colorScale" priority="9">
      <colorScale>
        <cfvo type="percent" val="0"/>
        <cfvo type="percentile" val="33"/>
        <cfvo type="percent" val="67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G20">
    <cfRule type="colorScale" priority="6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J17">
    <cfRule type="colorScale" priority="5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G37">
    <cfRule type="colorScale" priority="4">
      <colorScale>
        <cfvo type="percent" val="0"/>
        <cfvo type="percentile" val="33"/>
        <cfvo type="percent" val="67"/>
        <color rgb="FFF8696B"/>
        <color rgb="FFFFEB84"/>
        <color rgb="FF63BE7B"/>
      </colorScale>
    </cfRule>
  </conditionalFormatting>
  <conditionalFormatting sqref="G40">
    <cfRule type="colorScale" priority="3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G43">
    <cfRule type="colorScale" priority="2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conditionalFormatting sqref="J40">
    <cfRule type="colorScale" priority="1">
      <colorScale>
        <cfvo type="percent" val="0"/>
        <cfvo type="percentile" val="33"/>
        <cfvo type="percent" val="66"/>
        <color rgb="FFF8696B"/>
        <color rgb="FFFFEB84"/>
        <color rgb="FF63BE7B"/>
      </colorScale>
    </cfRule>
  </conditionalFormatting>
  <dataValidations count="3">
    <dataValidation type="list" showInputMessage="1" showErrorMessage="1" sqref="C4 C27">
      <formula1>Machine</formula1>
    </dataValidation>
    <dataValidation type="date" operator="greaterThan" allowBlank="1" showInputMessage="1" showErrorMessage="1" sqref="C5 C28">
      <formula1>37196</formula1>
    </dataValidation>
    <dataValidation type="date" operator="greaterThanOrEqual" showInputMessage="1" showErrorMessage="1" sqref="C6:D6 C29:D29">
      <formula1>C5</formula1>
    </dataValidation>
  </dataValidations>
  <pageMargins left="0.23622047244094491" right="0.23622047244094491" top="0.74803149606299213" bottom="0.74803149606299213" header="0.31496062992125984" footer="0.31496062992125984"/>
  <pageSetup paperSize="9" scale="9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C00000"/>
  </sheetPr>
  <dimension ref="A1:W10"/>
  <sheetViews>
    <sheetView topLeftCell="A3" workbookViewId="0">
      <selection activeCell="Q3" sqref="Q3"/>
    </sheetView>
  </sheetViews>
  <sheetFormatPr baseColWidth="10" defaultRowHeight="14.25" x14ac:dyDescent="0.2"/>
  <cols>
    <col min="4" max="4" width="11" style="24"/>
    <col min="6" max="6" width="9.5" customWidth="1"/>
    <col min="7" max="7" width="11.75" bestFit="1" customWidth="1"/>
    <col min="8" max="11" width="11.75" customWidth="1"/>
    <col min="12" max="12" width="19.125" bestFit="1" customWidth="1"/>
    <col min="17" max="17" width="14.375" style="26" bestFit="1" customWidth="1"/>
    <col min="18" max="18" width="11.75" style="26" bestFit="1" customWidth="1"/>
    <col min="19" max="19" width="11" style="26"/>
    <col min="20" max="20" width="18.375" style="26" bestFit="1" customWidth="1"/>
    <col min="21" max="23" width="11" style="26"/>
  </cols>
  <sheetData>
    <row r="1" spans="1:23" x14ac:dyDescent="0.2">
      <c r="E1" s="151" t="s">
        <v>14</v>
      </c>
      <c r="F1" s="151"/>
      <c r="H1" s="151" t="s">
        <v>17</v>
      </c>
      <c r="I1" s="151"/>
      <c r="J1" s="151"/>
      <c r="K1" s="151"/>
      <c r="L1" s="10" t="s">
        <v>52</v>
      </c>
      <c r="M1" s="151" t="s">
        <v>16</v>
      </c>
      <c r="N1" s="151"/>
      <c r="O1" s="151" t="s">
        <v>42</v>
      </c>
      <c r="P1" s="151"/>
    </row>
    <row r="2" spans="1:23" x14ac:dyDescent="0.2">
      <c r="A2" t="s">
        <v>9</v>
      </c>
      <c r="B2" t="s">
        <v>25</v>
      </c>
      <c r="C2" t="s">
        <v>15</v>
      </c>
      <c r="D2" s="24" t="s">
        <v>10</v>
      </c>
      <c r="E2" t="s">
        <v>11</v>
      </c>
      <c r="F2" t="s">
        <v>12</v>
      </c>
      <c r="G2" t="s">
        <v>13</v>
      </c>
      <c r="H2" t="s">
        <v>45</v>
      </c>
      <c r="I2" t="s">
        <v>11</v>
      </c>
      <c r="J2" t="s">
        <v>12</v>
      </c>
      <c r="K2" t="s">
        <v>38</v>
      </c>
      <c r="L2" t="s">
        <v>40</v>
      </c>
      <c r="M2" t="s">
        <v>11</v>
      </c>
      <c r="N2" t="s">
        <v>12</v>
      </c>
      <c r="O2" t="s">
        <v>11</v>
      </c>
      <c r="P2" t="s">
        <v>12</v>
      </c>
      <c r="Q2" s="26" t="s">
        <v>34</v>
      </c>
      <c r="R2" s="26" t="s">
        <v>13</v>
      </c>
      <c r="S2" s="26" t="s">
        <v>17</v>
      </c>
      <c r="T2" s="26" t="s">
        <v>35</v>
      </c>
      <c r="U2" s="26" t="s">
        <v>16</v>
      </c>
      <c r="V2" s="26" t="s">
        <v>43</v>
      </c>
    </row>
    <row r="3" spans="1:23" x14ac:dyDescent="0.2">
      <c r="A3" t="s">
        <v>18</v>
      </c>
      <c r="B3" t="str">
        <f>VLOOKUP(A3,MachineExt,2,FALSE)</f>
        <v>Laser Orion</v>
      </c>
      <c r="C3" t="s">
        <v>29</v>
      </c>
      <c r="D3" s="24">
        <v>41962</v>
      </c>
      <c r="E3" s="15">
        <v>0.54166666666666663</v>
      </c>
      <c r="F3" s="15">
        <v>0.875</v>
      </c>
      <c r="G3">
        <v>1</v>
      </c>
      <c r="I3" s="15">
        <v>0.54513888888888895</v>
      </c>
      <c r="J3" s="15"/>
      <c r="K3">
        <v>5</v>
      </c>
      <c r="M3" s="15"/>
      <c r="N3" s="15"/>
      <c r="O3" s="15"/>
      <c r="P3" s="15"/>
      <c r="Q3" s="27">
        <f>IF(E3,IF(F3&gt;E3,HOUR(F3-E3)+MINUTE(F3-E3)/60,24-HOUR(E3)+HOUR(F3)),0)</f>
        <v>8</v>
      </c>
      <c r="R3" s="26">
        <f>IF(G3,VLOOKUP(A3,MachineExt,3,FALSE),0)</f>
        <v>10</v>
      </c>
      <c r="S3" s="26">
        <f>IF(I3,IF(J3&gt;I3,HOUR(J3-I3)+MINUTE(J3-I3)/60,24-HOUR(I3)+HOUR(J3)),0)</f>
        <v>11</v>
      </c>
      <c r="T3" s="26">
        <f>L3</f>
        <v>0</v>
      </c>
      <c r="U3" s="26">
        <f>IF(M3,IF(N3&gt;M3,HOUR(N3-M3)+MINUTE(N3-M3)/60,24-HOUR(M3)+HOUR(N3)),0)</f>
        <v>0</v>
      </c>
      <c r="V3" s="26">
        <f>IF(O3,IF(P3&gt;O3,HOUR(P3-O3)+MINUTE(P3-O3)/60,24-HOUR(O3)+HOUR(P3)),0)</f>
        <v>0</v>
      </c>
      <c r="W3" s="26">
        <f>S3/Q3</f>
        <v>1.375</v>
      </c>
    </row>
    <row r="4" spans="1:23" x14ac:dyDescent="0.2">
      <c r="A4" t="s">
        <v>18</v>
      </c>
      <c r="B4" t="str">
        <f>VLOOKUP(A4,MachineExt,2,FALSE)</f>
        <v>Laser Orion</v>
      </c>
      <c r="C4" t="s">
        <v>31</v>
      </c>
      <c r="D4" s="24">
        <v>41962</v>
      </c>
      <c r="E4" s="15">
        <v>0.875</v>
      </c>
      <c r="F4" s="15">
        <v>0.20833333333333334</v>
      </c>
      <c r="I4" s="15"/>
      <c r="J4" s="15"/>
      <c r="K4">
        <v>10</v>
      </c>
      <c r="M4" s="15"/>
      <c r="N4" s="15"/>
      <c r="O4" s="15"/>
      <c r="P4" s="15"/>
      <c r="Q4" s="27">
        <f>IF(E4,IF(F4&gt;E4,HOUR(F4-E4)+MINUTE(F4-E4)/60,24-HOUR(E4)+HOUR(F4)),0)</f>
        <v>8</v>
      </c>
      <c r="R4" s="26">
        <f>IF(G4,VLOOKUP(A4,MachineExt,3,FALSE),0)</f>
        <v>0</v>
      </c>
      <c r="S4" s="26">
        <f>IF(I4,IF(J4&gt;I4,HOUR(J4-I4)+MINUTE(J4-I4)/60,24-HOUR(I4)+HOUR(J4)),0)</f>
        <v>0</v>
      </c>
      <c r="T4" s="26">
        <f>L4</f>
        <v>0</v>
      </c>
      <c r="U4" s="26">
        <f>IF(M4,IF(N4&gt;M4,HOUR(N4-M4)+MINUTE(N4-M4)/60,24-HOUR(M4)+HOUR(N4)),0)</f>
        <v>0</v>
      </c>
      <c r="V4" s="26">
        <f>IF(O4,IF(P4&gt;O4,HOUR(P4-O4)+MINUTE(P4-O4)/60,24-HOUR(O4)+HOUR(P4)),0)</f>
        <v>0</v>
      </c>
      <c r="W4" s="26">
        <f>S4/Q4</f>
        <v>0</v>
      </c>
    </row>
    <row r="5" spans="1:23" x14ac:dyDescent="0.2">
      <c r="A5" t="s">
        <v>18</v>
      </c>
      <c r="B5" t="str">
        <f>VLOOKUP(A5,MachineExt,2,FALSE)</f>
        <v>Laser Orion</v>
      </c>
      <c r="C5" t="s">
        <v>30</v>
      </c>
      <c r="D5" s="24">
        <v>41963</v>
      </c>
      <c r="E5" s="15">
        <v>0.20833333333333334</v>
      </c>
      <c r="F5" s="15">
        <v>0.54166666666666663</v>
      </c>
      <c r="K5">
        <v>3</v>
      </c>
      <c r="L5">
        <v>10</v>
      </c>
      <c r="M5" s="15">
        <v>0.21875</v>
      </c>
      <c r="N5" s="15">
        <v>0.22222222222222221</v>
      </c>
      <c r="O5" s="15"/>
      <c r="P5" s="15"/>
      <c r="Q5" s="27">
        <f>IF(E5,IF(F5&gt;E5,HOUR(F5-E5)+MINUTE(F5-E5)/60,24-HOUR(E5)+HOUR(F5)),0)</f>
        <v>8</v>
      </c>
      <c r="R5" s="26">
        <f>IF(G5,VLOOKUP(A5,MachineExt,3,FALSE),0)</f>
        <v>0</v>
      </c>
      <c r="S5" s="26">
        <f>IF(I5,IF(J5&gt;I5,HOUR(J5-I5)+MINUTE(J5-I5)/60,24-HOUR(I5)+HOUR(J5)),0)</f>
        <v>0</v>
      </c>
      <c r="T5" s="26">
        <f>L5/60</f>
        <v>0.16666666666666666</v>
      </c>
      <c r="U5" s="26">
        <f>IF(M5,IF(N5&gt;M5,HOUR(N5-M5)+MINUTE(N5-M5)/60,24-HOUR(M5)+HOUR(N5)),0)</f>
        <v>8.3333333333333329E-2</v>
      </c>
      <c r="V5" s="26">
        <f>IF(O5,IF(P5&gt;O5,HOUR(P5-O5)+MINUTE(P5-O5)/60,24-HOUR(O5)+HOUR(P5)),0)</f>
        <v>0</v>
      </c>
    </row>
    <row r="6" spans="1:23" x14ac:dyDescent="0.2">
      <c r="A6" t="s">
        <v>18</v>
      </c>
      <c r="B6" t="str">
        <f>VLOOKUP(A6,MachineExt,2,FALSE)</f>
        <v>Laser Orion</v>
      </c>
      <c r="C6" t="s">
        <v>29</v>
      </c>
      <c r="D6" s="24">
        <v>41963</v>
      </c>
      <c r="E6" s="15">
        <v>0.54166666666666663</v>
      </c>
      <c r="F6" s="15">
        <v>0.875</v>
      </c>
      <c r="K6">
        <v>2</v>
      </c>
      <c r="O6" s="15">
        <v>0.625</v>
      </c>
      <c r="P6" s="15">
        <v>0.70833333333333337</v>
      </c>
      <c r="Q6" s="27">
        <f>IF(E6,IF(F6&gt;E6,HOUR(F6-E6)+MINUTE(F6-E6)/60,24-HOUR(E6)+HOUR(F6)),0)</f>
        <v>8</v>
      </c>
      <c r="R6" s="26">
        <f>IF(G6,VLOOKUP(A6,MachineExt,3,FALSE),0)</f>
        <v>0</v>
      </c>
      <c r="S6" s="26">
        <f>IF(I6,IF(J6&gt;I6,HOUR(J6-I6)+MINUTE(J6-I6)/60,24-HOUR(I6)+HOUR(J6)),0)</f>
        <v>0</v>
      </c>
      <c r="T6" s="26">
        <f>L6</f>
        <v>0</v>
      </c>
      <c r="U6" s="26">
        <f>IF(M6,IF(N6&gt;M6,HOUR(N6-M6)+MINUTE(N6-M6)/60,24-HOUR(M6)+HOUR(N6)),0)</f>
        <v>0</v>
      </c>
      <c r="V6" s="26">
        <f>IF(O6,IF(P6&gt;O6,HOUR(P6-O6)+MINUTE(P6-O6)/60,24-HOUR(O6)+HOUR(P6)),0)</f>
        <v>2</v>
      </c>
    </row>
    <row r="10" spans="1:23" x14ac:dyDescent="0.2">
      <c r="N10" s="19"/>
      <c r="O10" s="19"/>
      <c r="P10" s="19"/>
    </row>
  </sheetData>
  <mergeCells count="4">
    <mergeCell ref="E1:F1"/>
    <mergeCell ref="M1:N1"/>
    <mergeCell ref="O1:P1"/>
    <mergeCell ref="H1:K1"/>
  </mergeCells>
  <dataValidations count="4">
    <dataValidation type="list" showInputMessage="1" showErrorMessage="1" sqref="A3:A2049 B7:B2049">
      <formula1>Machine</formula1>
    </dataValidation>
    <dataValidation type="list" showInputMessage="1" showErrorMessage="1" sqref="C3:C2016">
      <formula1>Operateur</formula1>
    </dataValidation>
    <dataValidation type="date" operator="greaterThanOrEqual" showInputMessage="1" showErrorMessage="1" sqref="D3:D2049">
      <formula1>41944</formula1>
    </dataValidation>
    <dataValidation showInputMessage="1" showErrorMessage="1" sqref="B3:B6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2:N5"/>
  <sheetViews>
    <sheetView view="pageBreakPreview" zoomScale="91" zoomScaleNormal="100" zoomScaleSheetLayoutView="91" workbookViewId="0">
      <selection activeCell="E4" sqref="E4:E5"/>
    </sheetView>
  </sheetViews>
  <sheetFormatPr baseColWidth="10" defaultRowHeight="14.25" x14ac:dyDescent="0.2"/>
  <cols>
    <col min="6" max="7" width="11.75" bestFit="1" customWidth="1"/>
    <col min="10" max="10" width="8.875" bestFit="1" customWidth="1"/>
    <col min="11" max="11" width="18.125" bestFit="1" customWidth="1"/>
    <col min="14" max="14" width="12.25" bestFit="1" customWidth="1"/>
    <col min="15" max="15" width="8.75" bestFit="1" customWidth="1"/>
  </cols>
  <sheetData>
    <row r="2" spans="1:14" x14ac:dyDescent="0.2">
      <c r="A2" t="s">
        <v>9</v>
      </c>
      <c r="B2" t="s">
        <v>18</v>
      </c>
    </row>
    <row r="3" spans="1:14" ht="15" thickBot="1" x14ac:dyDescent="0.25"/>
    <row r="4" spans="1:14" ht="14.25" customHeight="1" x14ac:dyDescent="0.2">
      <c r="A4" s="152" t="s">
        <v>15</v>
      </c>
      <c r="B4" s="156" t="s">
        <v>10</v>
      </c>
      <c r="C4" s="28" t="s">
        <v>14</v>
      </c>
      <c r="D4" s="28"/>
      <c r="E4" s="154" t="s">
        <v>51</v>
      </c>
      <c r="F4" s="28" t="s">
        <v>17</v>
      </c>
      <c r="G4" s="28"/>
      <c r="H4" s="28"/>
      <c r="I4" s="28"/>
      <c r="J4" s="28" t="s">
        <v>52</v>
      </c>
      <c r="K4" s="28" t="s">
        <v>16</v>
      </c>
      <c r="L4" s="28"/>
      <c r="M4" s="28" t="s">
        <v>42</v>
      </c>
      <c r="N4" s="31"/>
    </row>
    <row r="5" spans="1:14" ht="15" thickBot="1" x14ac:dyDescent="0.25">
      <c r="A5" s="153"/>
      <c r="B5" s="157"/>
      <c r="C5" s="29" t="s">
        <v>11</v>
      </c>
      <c r="D5" s="29" t="s">
        <v>12</v>
      </c>
      <c r="E5" s="155"/>
      <c r="F5" s="29" t="s">
        <v>45</v>
      </c>
      <c r="G5" s="29" t="s">
        <v>11</v>
      </c>
      <c r="H5" s="29" t="s">
        <v>12</v>
      </c>
      <c r="I5" s="29" t="s">
        <v>38</v>
      </c>
      <c r="J5" s="29" t="s">
        <v>40</v>
      </c>
      <c r="K5" s="29" t="s">
        <v>11</v>
      </c>
      <c r="L5" s="29" t="s">
        <v>12</v>
      </c>
      <c r="M5" s="29" t="s">
        <v>11</v>
      </c>
      <c r="N5" s="30" t="s">
        <v>12</v>
      </c>
    </row>
  </sheetData>
  <mergeCells count="3">
    <mergeCell ref="A4:A5"/>
    <mergeCell ref="E4:E5"/>
    <mergeCell ref="B4:B5"/>
  </mergeCells>
  <dataValidations count="1">
    <dataValidation type="list" allowBlank="1" showInputMessage="1" showErrorMessage="1" sqref="B2:B3">
      <formula1>Machine</formula1>
    </dataValidation>
  </dataValidations>
  <pageMargins left="0.7" right="0.7" top="0.75" bottom="0.75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EQ58"/>
  <sheetViews>
    <sheetView view="pageBreakPreview" topLeftCell="AS1" zoomScale="40" zoomScaleNormal="100" zoomScaleSheetLayoutView="40" workbookViewId="0">
      <selection activeCell="AY21" sqref="AY21:CV23"/>
    </sheetView>
  </sheetViews>
  <sheetFormatPr baseColWidth="10" defaultRowHeight="14.25" x14ac:dyDescent="0.2"/>
  <cols>
    <col min="1" max="1" width="29.25" customWidth="1"/>
    <col min="2" max="49" width="5.625" customWidth="1"/>
    <col min="51" max="51" width="27" bestFit="1" customWidth="1"/>
    <col min="52" max="147" width="5.625" customWidth="1"/>
  </cols>
  <sheetData>
    <row r="1" spans="1:147" s="53" customFormat="1" ht="30" x14ac:dyDescent="0.4">
      <c r="A1" s="169" t="s">
        <v>54</v>
      </c>
      <c r="B1" s="169"/>
      <c r="C1" s="169"/>
      <c r="D1" s="182" t="s">
        <v>18</v>
      </c>
      <c r="E1" s="182"/>
      <c r="F1" s="182"/>
      <c r="G1" s="182"/>
      <c r="H1" s="182"/>
      <c r="I1" s="182"/>
      <c r="L1" s="169" t="s">
        <v>57</v>
      </c>
      <c r="M1" s="169"/>
      <c r="N1" s="169"/>
      <c r="O1" s="168"/>
      <c r="P1" s="168"/>
      <c r="Q1" s="168"/>
      <c r="R1" s="168"/>
      <c r="S1" s="168"/>
      <c r="T1" s="168"/>
      <c r="AZ1" s="169" t="s">
        <v>54</v>
      </c>
      <c r="BA1" s="169"/>
      <c r="BB1" s="169"/>
      <c r="BC1" s="182" t="s">
        <v>18</v>
      </c>
      <c r="BD1" s="182"/>
      <c r="BE1" s="182"/>
      <c r="BF1" s="182"/>
      <c r="BG1" s="182"/>
      <c r="BH1" s="182"/>
      <c r="BK1" s="169" t="s">
        <v>57</v>
      </c>
      <c r="BL1" s="169"/>
      <c r="BM1" s="169"/>
      <c r="BN1" s="168"/>
      <c r="BO1" s="168"/>
      <c r="BP1" s="168"/>
      <c r="BQ1" s="168"/>
      <c r="BR1" s="168"/>
      <c r="BS1" s="168"/>
    </row>
    <row r="2" spans="1:147" s="53" customFormat="1" ht="15.75" customHeight="1" x14ac:dyDescent="0.35"/>
    <row r="3" spans="1:147" s="53" customFormat="1" ht="51.75" customHeight="1" x14ac:dyDescent="0.5">
      <c r="A3" s="184" t="s">
        <v>55</v>
      </c>
      <c r="B3" s="184"/>
      <c r="C3" s="184"/>
      <c r="D3" s="183"/>
      <c r="E3" s="183"/>
      <c r="F3" s="183"/>
      <c r="G3" s="183"/>
      <c r="H3" s="183"/>
      <c r="I3" s="183"/>
      <c r="AY3" s="184" t="s">
        <v>55</v>
      </c>
      <c r="AZ3" s="184"/>
      <c r="BA3" s="184"/>
      <c r="BB3" s="184"/>
      <c r="BC3" s="183"/>
      <c r="BD3" s="183"/>
      <c r="BE3" s="183"/>
      <c r="BF3" s="183"/>
      <c r="BG3" s="183"/>
      <c r="BH3" s="183"/>
    </row>
    <row r="4" spans="1:147" s="53" customFormat="1" ht="25.5" customHeight="1" x14ac:dyDescent="0.4">
      <c r="A4" s="54"/>
      <c r="B4" s="54"/>
      <c r="C4" s="54"/>
      <c r="D4" s="54"/>
      <c r="E4" s="54"/>
      <c r="F4" s="54"/>
      <c r="G4" s="54"/>
      <c r="H4" s="54"/>
      <c r="I4" s="54"/>
    </row>
    <row r="5" spans="1:147" s="80" customFormat="1" ht="21" thickBot="1" x14ac:dyDescent="0.35">
      <c r="B5" s="166">
        <v>1</v>
      </c>
      <c r="C5" s="166"/>
      <c r="D5" s="166"/>
      <c r="E5" s="166"/>
      <c r="F5" s="166"/>
      <c r="G5" s="166"/>
      <c r="H5" s="166">
        <v>2</v>
      </c>
      <c r="I5" s="166"/>
      <c r="J5" s="166"/>
      <c r="K5" s="166"/>
      <c r="L5" s="166"/>
      <c r="M5" s="166"/>
      <c r="N5" s="166">
        <v>3</v>
      </c>
      <c r="O5" s="166"/>
      <c r="P5" s="166"/>
      <c r="Q5" s="166"/>
      <c r="R5" s="166"/>
      <c r="S5" s="166"/>
      <c r="T5" s="166">
        <v>4</v>
      </c>
      <c r="U5" s="166"/>
      <c r="V5" s="166"/>
      <c r="W5" s="166"/>
      <c r="X5" s="166"/>
      <c r="Y5" s="166"/>
      <c r="Z5" s="166">
        <v>5</v>
      </c>
      <c r="AA5" s="166"/>
      <c r="AB5" s="166"/>
      <c r="AC5" s="166"/>
      <c r="AD5" s="166"/>
      <c r="AE5" s="166"/>
      <c r="AF5" s="166">
        <v>6</v>
      </c>
      <c r="AG5" s="166"/>
      <c r="AH5" s="166"/>
      <c r="AI5" s="166"/>
      <c r="AJ5" s="166"/>
      <c r="AK5" s="166"/>
      <c r="AL5" s="166">
        <v>7</v>
      </c>
      <c r="AM5" s="166"/>
      <c r="AN5" s="166"/>
      <c r="AO5" s="166"/>
      <c r="AP5" s="166"/>
      <c r="AQ5" s="166"/>
      <c r="AR5" s="166">
        <v>8</v>
      </c>
      <c r="AS5" s="166"/>
      <c r="AT5" s="166"/>
      <c r="AU5" s="166"/>
      <c r="AV5" s="166"/>
      <c r="AW5" s="166"/>
      <c r="AZ5" s="80">
        <v>5</v>
      </c>
      <c r="BA5" s="80">
        <v>10</v>
      </c>
      <c r="BB5" s="80">
        <v>15</v>
      </c>
      <c r="BC5" s="80">
        <v>20</v>
      </c>
      <c r="BD5" s="80">
        <v>25</v>
      </c>
      <c r="BE5" s="80">
        <v>30</v>
      </c>
      <c r="BF5" s="80">
        <v>35</v>
      </c>
      <c r="BG5" s="80">
        <v>40</v>
      </c>
      <c r="BH5" s="80">
        <v>45</v>
      </c>
      <c r="BI5" s="80">
        <v>50</v>
      </c>
      <c r="BJ5" s="80">
        <v>55</v>
      </c>
      <c r="BK5" s="80">
        <v>60</v>
      </c>
      <c r="BL5" s="80">
        <v>5</v>
      </c>
      <c r="BM5" s="80">
        <v>10</v>
      </c>
      <c r="BN5" s="80">
        <v>15</v>
      </c>
      <c r="BO5" s="80">
        <v>20</v>
      </c>
      <c r="BP5" s="80">
        <v>25</v>
      </c>
      <c r="BQ5" s="80">
        <v>30</v>
      </c>
      <c r="BR5" s="80">
        <v>35</v>
      </c>
      <c r="BS5" s="80">
        <v>40</v>
      </c>
      <c r="BT5" s="80">
        <v>45</v>
      </c>
      <c r="BU5" s="80">
        <v>50</v>
      </c>
      <c r="BV5" s="80">
        <v>55</v>
      </c>
      <c r="BW5" s="80">
        <v>60</v>
      </c>
      <c r="BX5" s="80">
        <v>5</v>
      </c>
      <c r="BY5" s="80">
        <v>10</v>
      </c>
      <c r="BZ5" s="80">
        <v>15</v>
      </c>
      <c r="CA5" s="80">
        <v>20</v>
      </c>
      <c r="CB5" s="80">
        <v>25</v>
      </c>
      <c r="CC5" s="80">
        <v>30</v>
      </c>
      <c r="CD5" s="80">
        <v>35</v>
      </c>
      <c r="CE5" s="80">
        <v>40</v>
      </c>
      <c r="CF5" s="80">
        <v>45</v>
      </c>
      <c r="CG5" s="80">
        <v>50</v>
      </c>
      <c r="CH5" s="80">
        <v>55</v>
      </c>
      <c r="CI5" s="80">
        <v>60</v>
      </c>
      <c r="CJ5" s="80">
        <v>5</v>
      </c>
      <c r="CK5" s="80">
        <v>10</v>
      </c>
      <c r="CL5" s="80">
        <v>15</v>
      </c>
      <c r="CM5" s="80">
        <v>20</v>
      </c>
      <c r="CN5" s="80">
        <v>25</v>
      </c>
      <c r="CO5" s="80">
        <v>30</v>
      </c>
      <c r="CP5" s="80">
        <v>35</v>
      </c>
      <c r="CQ5" s="80">
        <v>40</v>
      </c>
      <c r="CR5" s="80">
        <v>45</v>
      </c>
      <c r="CS5" s="80">
        <v>50</v>
      </c>
      <c r="CT5" s="80">
        <v>55</v>
      </c>
      <c r="CU5" s="80">
        <v>60</v>
      </c>
      <c r="CV5" s="80">
        <v>5</v>
      </c>
      <c r="CW5" s="80">
        <v>10</v>
      </c>
      <c r="CX5" s="80">
        <v>15</v>
      </c>
      <c r="CY5" s="80">
        <v>20</v>
      </c>
      <c r="CZ5" s="80">
        <v>25</v>
      </c>
      <c r="DA5" s="80">
        <v>30</v>
      </c>
      <c r="DB5" s="80">
        <v>35</v>
      </c>
      <c r="DC5" s="80">
        <v>40</v>
      </c>
      <c r="DD5" s="80">
        <v>45</v>
      </c>
      <c r="DE5" s="80">
        <v>50</v>
      </c>
      <c r="DF5" s="80">
        <v>55</v>
      </c>
      <c r="DG5" s="80">
        <v>60</v>
      </c>
      <c r="DH5" s="80">
        <v>5</v>
      </c>
      <c r="DI5" s="80">
        <v>10</v>
      </c>
      <c r="DJ5" s="80">
        <v>15</v>
      </c>
      <c r="DK5" s="80">
        <v>20</v>
      </c>
      <c r="DL5" s="80">
        <v>25</v>
      </c>
      <c r="DM5" s="80">
        <v>30</v>
      </c>
      <c r="DN5" s="80">
        <v>35</v>
      </c>
      <c r="DO5" s="80">
        <v>40</v>
      </c>
      <c r="DP5" s="80">
        <v>45</v>
      </c>
      <c r="DQ5" s="80">
        <v>50</v>
      </c>
      <c r="DR5" s="80">
        <v>55</v>
      </c>
      <c r="DS5" s="80">
        <v>60</v>
      </c>
      <c r="DT5" s="80">
        <v>5</v>
      </c>
      <c r="DU5" s="80">
        <v>10</v>
      </c>
      <c r="DV5" s="80">
        <v>15</v>
      </c>
      <c r="DW5" s="80">
        <v>20</v>
      </c>
      <c r="DX5" s="80">
        <v>25</v>
      </c>
      <c r="DY5" s="80">
        <v>30</v>
      </c>
      <c r="DZ5" s="80">
        <v>35</v>
      </c>
      <c r="EA5" s="80">
        <v>40</v>
      </c>
      <c r="EB5" s="80">
        <v>45</v>
      </c>
      <c r="EC5" s="80">
        <v>50</v>
      </c>
      <c r="ED5" s="80">
        <v>55</v>
      </c>
      <c r="EE5" s="80">
        <v>60</v>
      </c>
      <c r="EF5" s="80">
        <v>5</v>
      </c>
      <c r="EG5" s="80">
        <v>10</v>
      </c>
      <c r="EH5" s="80">
        <v>15</v>
      </c>
      <c r="EI5" s="80">
        <v>20</v>
      </c>
      <c r="EJ5" s="80">
        <v>25</v>
      </c>
      <c r="EK5" s="80">
        <v>30</v>
      </c>
      <c r="EL5" s="80">
        <v>35</v>
      </c>
      <c r="EM5" s="80">
        <v>40</v>
      </c>
      <c r="EN5" s="80">
        <v>45</v>
      </c>
      <c r="EO5" s="80">
        <v>50</v>
      </c>
      <c r="EP5" s="80">
        <v>55</v>
      </c>
      <c r="EQ5" s="80">
        <v>60</v>
      </c>
    </row>
    <row r="6" spans="1:147" s="53" customFormat="1" ht="30" customHeight="1" x14ac:dyDescent="0.4">
      <c r="A6" s="55" t="s">
        <v>47</v>
      </c>
      <c r="B6" s="56"/>
      <c r="C6" s="57"/>
      <c r="D6" s="58"/>
      <c r="E6" s="59"/>
      <c r="F6" s="57"/>
      <c r="G6" s="60"/>
      <c r="H6" s="61"/>
      <c r="I6" s="57"/>
      <c r="J6" s="58"/>
      <c r="K6" s="59"/>
      <c r="L6" s="57"/>
      <c r="M6" s="62"/>
      <c r="N6" s="61"/>
      <c r="O6" s="57"/>
      <c r="P6" s="58"/>
      <c r="Q6" s="59"/>
      <c r="R6" s="57"/>
      <c r="S6" s="62"/>
      <c r="T6" s="61"/>
      <c r="U6" s="57"/>
      <c r="V6" s="58"/>
      <c r="W6" s="59"/>
      <c r="X6" s="57"/>
      <c r="Y6" s="62"/>
      <c r="Z6" s="61"/>
      <c r="AA6" s="57"/>
      <c r="AB6" s="58"/>
      <c r="AC6" s="59"/>
      <c r="AD6" s="57"/>
      <c r="AE6" s="62"/>
      <c r="AF6" s="61"/>
      <c r="AG6" s="57"/>
      <c r="AH6" s="58"/>
      <c r="AI6" s="59"/>
      <c r="AJ6" s="57"/>
      <c r="AK6" s="62"/>
      <c r="AL6" s="61"/>
      <c r="AM6" s="57"/>
      <c r="AN6" s="58"/>
      <c r="AO6" s="59"/>
      <c r="AP6" s="57"/>
      <c r="AQ6" s="62"/>
      <c r="AR6" s="61"/>
      <c r="AS6" s="57"/>
      <c r="AT6" s="58"/>
      <c r="AU6" s="59"/>
      <c r="AV6" s="57"/>
      <c r="AW6" s="62"/>
      <c r="AY6" s="55" t="s">
        <v>47</v>
      </c>
      <c r="AZ6" s="56"/>
      <c r="BA6" s="57"/>
      <c r="BB6" s="58"/>
      <c r="BC6" s="59"/>
      <c r="BD6" s="57"/>
      <c r="BE6" s="60"/>
      <c r="BF6" s="61"/>
      <c r="BG6" s="57"/>
      <c r="BH6" s="58"/>
      <c r="BI6" s="59"/>
      <c r="BJ6" s="57"/>
      <c r="BK6" s="62"/>
      <c r="BL6" s="56"/>
      <c r="BM6" s="57"/>
      <c r="BN6" s="58"/>
      <c r="BO6" s="59"/>
      <c r="BP6" s="57"/>
      <c r="BQ6" s="60"/>
      <c r="BR6" s="61"/>
      <c r="BS6" s="57"/>
      <c r="BT6" s="58"/>
      <c r="BU6" s="59"/>
      <c r="BV6" s="57"/>
      <c r="BW6" s="62"/>
      <c r="BX6" s="56"/>
      <c r="BY6" s="57"/>
      <c r="BZ6" s="58"/>
      <c r="CA6" s="59"/>
      <c r="CB6" s="57"/>
      <c r="CC6" s="60"/>
      <c r="CD6" s="61"/>
      <c r="CE6" s="57"/>
      <c r="CF6" s="58"/>
      <c r="CG6" s="59"/>
      <c r="CH6" s="57"/>
      <c r="CI6" s="62"/>
      <c r="CJ6" s="56"/>
      <c r="CK6" s="57"/>
      <c r="CL6" s="58"/>
      <c r="CM6" s="59"/>
      <c r="CN6" s="57"/>
      <c r="CO6" s="60"/>
      <c r="CP6" s="61"/>
      <c r="CQ6" s="57"/>
      <c r="CR6" s="58"/>
      <c r="CS6" s="59"/>
      <c r="CT6" s="57"/>
      <c r="CU6" s="62"/>
      <c r="CV6" s="56"/>
      <c r="CW6" s="57"/>
      <c r="CX6" s="58"/>
      <c r="CY6" s="59"/>
      <c r="CZ6" s="57"/>
      <c r="DA6" s="60"/>
      <c r="DB6" s="61"/>
      <c r="DC6" s="57"/>
      <c r="DD6" s="58"/>
      <c r="DE6" s="59"/>
      <c r="DF6" s="57"/>
      <c r="DG6" s="62"/>
      <c r="DH6" s="56"/>
      <c r="DI6" s="57"/>
      <c r="DJ6" s="58"/>
      <c r="DK6" s="59"/>
      <c r="DL6" s="57"/>
      <c r="DM6" s="60"/>
      <c r="DN6" s="61"/>
      <c r="DO6" s="57"/>
      <c r="DP6" s="58"/>
      <c r="DQ6" s="59"/>
      <c r="DR6" s="57"/>
      <c r="DS6" s="62"/>
      <c r="DT6" s="56"/>
      <c r="DU6" s="57"/>
      <c r="DV6" s="58"/>
      <c r="DW6" s="59"/>
      <c r="DX6" s="57"/>
      <c r="DY6" s="60"/>
      <c r="DZ6" s="61"/>
      <c r="EA6" s="57"/>
      <c r="EB6" s="58"/>
      <c r="EC6" s="59"/>
      <c r="ED6" s="57"/>
      <c r="EE6" s="62"/>
      <c r="EF6" s="56"/>
      <c r="EG6" s="57"/>
      <c r="EH6" s="58"/>
      <c r="EI6" s="59"/>
      <c r="EJ6" s="57"/>
      <c r="EK6" s="60"/>
      <c r="EL6" s="61"/>
      <c r="EM6" s="57"/>
      <c r="EN6" s="58"/>
      <c r="EO6" s="59"/>
      <c r="EP6" s="57"/>
      <c r="EQ6" s="62"/>
    </row>
    <row r="7" spans="1:147" s="53" customFormat="1" ht="30" customHeight="1" x14ac:dyDescent="0.4">
      <c r="A7" s="63" t="s">
        <v>53</v>
      </c>
      <c r="B7" s="64"/>
      <c r="C7" s="65"/>
      <c r="D7" s="66"/>
      <c r="E7" s="67"/>
      <c r="F7" s="65"/>
      <c r="G7" s="68"/>
      <c r="H7" s="69"/>
      <c r="I7" s="65"/>
      <c r="J7" s="66"/>
      <c r="K7" s="67"/>
      <c r="L7" s="65"/>
      <c r="M7" s="70"/>
      <c r="N7" s="69"/>
      <c r="O7" s="65"/>
      <c r="P7" s="66"/>
      <c r="Q7" s="67"/>
      <c r="R7" s="65"/>
      <c r="S7" s="70"/>
      <c r="T7" s="69"/>
      <c r="U7" s="65"/>
      <c r="V7" s="66"/>
      <c r="W7" s="67"/>
      <c r="X7" s="65"/>
      <c r="Y7" s="70"/>
      <c r="Z7" s="69"/>
      <c r="AA7" s="65"/>
      <c r="AB7" s="66"/>
      <c r="AC7" s="67"/>
      <c r="AD7" s="65"/>
      <c r="AE7" s="70"/>
      <c r="AF7" s="69"/>
      <c r="AG7" s="65"/>
      <c r="AH7" s="66"/>
      <c r="AI7" s="67"/>
      <c r="AJ7" s="65"/>
      <c r="AK7" s="70"/>
      <c r="AL7" s="69"/>
      <c r="AM7" s="65"/>
      <c r="AN7" s="66"/>
      <c r="AO7" s="67"/>
      <c r="AP7" s="65"/>
      <c r="AQ7" s="70"/>
      <c r="AR7" s="69"/>
      <c r="AS7" s="65"/>
      <c r="AT7" s="66"/>
      <c r="AU7" s="67"/>
      <c r="AV7" s="65"/>
      <c r="AW7" s="70"/>
      <c r="AY7" s="63" t="s">
        <v>53</v>
      </c>
      <c r="AZ7" s="64"/>
      <c r="BA7" s="65"/>
      <c r="BB7" s="66"/>
      <c r="BC7" s="67"/>
      <c r="BD7" s="65"/>
      <c r="BE7" s="68"/>
      <c r="BF7" s="69"/>
      <c r="BG7" s="65"/>
      <c r="BH7" s="66"/>
      <c r="BI7" s="67"/>
      <c r="BJ7" s="65"/>
      <c r="BK7" s="70"/>
      <c r="BL7" s="64"/>
      <c r="BM7" s="65"/>
      <c r="BN7" s="66"/>
      <c r="BO7" s="67"/>
      <c r="BP7" s="65"/>
      <c r="BQ7" s="68"/>
      <c r="BR7" s="69"/>
      <c r="BS7" s="65"/>
      <c r="BT7" s="66"/>
      <c r="BU7" s="67"/>
      <c r="BV7" s="65"/>
      <c r="BW7" s="70"/>
      <c r="BX7" s="64"/>
      <c r="BY7" s="65"/>
      <c r="BZ7" s="66"/>
      <c r="CA7" s="67"/>
      <c r="CB7" s="65"/>
      <c r="CC7" s="68"/>
      <c r="CD7" s="69"/>
      <c r="CE7" s="65"/>
      <c r="CF7" s="66"/>
      <c r="CG7" s="67"/>
      <c r="CH7" s="65"/>
      <c r="CI7" s="70"/>
      <c r="CJ7" s="64"/>
      <c r="CK7" s="65"/>
      <c r="CL7" s="66"/>
      <c r="CM7" s="67"/>
      <c r="CN7" s="65"/>
      <c r="CO7" s="68"/>
      <c r="CP7" s="69"/>
      <c r="CQ7" s="65"/>
      <c r="CR7" s="66"/>
      <c r="CS7" s="67"/>
      <c r="CT7" s="65"/>
      <c r="CU7" s="70"/>
      <c r="CV7" s="64"/>
      <c r="CW7" s="65"/>
      <c r="CX7" s="66"/>
      <c r="CY7" s="67"/>
      <c r="CZ7" s="65"/>
      <c r="DA7" s="68"/>
      <c r="DB7" s="69"/>
      <c r="DC7" s="65"/>
      <c r="DD7" s="66"/>
      <c r="DE7" s="67"/>
      <c r="DF7" s="65"/>
      <c r="DG7" s="70"/>
      <c r="DH7" s="64"/>
      <c r="DI7" s="65"/>
      <c r="DJ7" s="66"/>
      <c r="DK7" s="67"/>
      <c r="DL7" s="65"/>
      <c r="DM7" s="68"/>
      <c r="DN7" s="69"/>
      <c r="DO7" s="65"/>
      <c r="DP7" s="66"/>
      <c r="DQ7" s="67"/>
      <c r="DR7" s="65"/>
      <c r="DS7" s="70"/>
      <c r="DT7" s="64"/>
      <c r="DU7" s="65"/>
      <c r="DV7" s="66"/>
      <c r="DW7" s="67"/>
      <c r="DX7" s="65"/>
      <c r="DY7" s="68"/>
      <c r="DZ7" s="69"/>
      <c r="EA7" s="65"/>
      <c r="EB7" s="66"/>
      <c r="EC7" s="67"/>
      <c r="ED7" s="65"/>
      <c r="EE7" s="70"/>
      <c r="EF7" s="64"/>
      <c r="EG7" s="65"/>
      <c r="EH7" s="66"/>
      <c r="EI7" s="67"/>
      <c r="EJ7" s="65"/>
      <c r="EK7" s="68"/>
      <c r="EL7" s="69"/>
      <c r="EM7" s="65"/>
      <c r="EN7" s="66"/>
      <c r="EO7" s="67"/>
      <c r="EP7" s="65"/>
      <c r="EQ7" s="70"/>
    </row>
    <row r="8" spans="1:147" s="53" customFormat="1" ht="30" customHeight="1" x14ac:dyDescent="0.4">
      <c r="A8" s="63" t="s">
        <v>56</v>
      </c>
      <c r="B8" s="64"/>
      <c r="C8" s="65"/>
      <c r="D8" s="66"/>
      <c r="E8" s="67"/>
      <c r="F8" s="65"/>
      <c r="G8" s="68"/>
      <c r="H8" s="69"/>
      <c r="I8" s="65"/>
      <c r="J8" s="66"/>
      <c r="K8" s="67"/>
      <c r="L8" s="65"/>
      <c r="M8" s="70"/>
      <c r="N8" s="69"/>
      <c r="O8" s="65"/>
      <c r="P8" s="66"/>
      <c r="Q8" s="67"/>
      <c r="R8" s="65"/>
      <c r="S8" s="70"/>
      <c r="T8" s="69"/>
      <c r="U8" s="65"/>
      <c r="V8" s="66"/>
      <c r="W8" s="67"/>
      <c r="X8" s="65"/>
      <c r="Y8" s="70"/>
      <c r="Z8" s="69"/>
      <c r="AA8" s="65"/>
      <c r="AB8" s="66"/>
      <c r="AC8" s="67"/>
      <c r="AD8" s="65"/>
      <c r="AE8" s="70"/>
      <c r="AF8" s="69"/>
      <c r="AG8" s="65"/>
      <c r="AH8" s="66"/>
      <c r="AI8" s="67"/>
      <c r="AJ8" s="65"/>
      <c r="AK8" s="70"/>
      <c r="AL8" s="69"/>
      <c r="AM8" s="65"/>
      <c r="AN8" s="66"/>
      <c r="AO8" s="67"/>
      <c r="AP8" s="65"/>
      <c r="AQ8" s="70"/>
      <c r="AR8" s="69"/>
      <c r="AS8" s="65"/>
      <c r="AT8" s="66"/>
      <c r="AU8" s="67"/>
      <c r="AV8" s="65"/>
      <c r="AW8" s="70"/>
      <c r="AY8" s="63" t="s">
        <v>56</v>
      </c>
      <c r="AZ8" s="64"/>
      <c r="BA8" s="65"/>
      <c r="BB8" s="66"/>
      <c r="BC8" s="67"/>
      <c r="BD8" s="65"/>
      <c r="BE8" s="68"/>
      <c r="BF8" s="69"/>
      <c r="BG8" s="65"/>
      <c r="BH8" s="66"/>
      <c r="BI8" s="67"/>
      <c r="BJ8" s="65"/>
      <c r="BK8" s="70"/>
      <c r="BL8" s="64"/>
      <c r="BM8" s="65"/>
      <c r="BN8" s="66"/>
      <c r="BO8" s="67"/>
      <c r="BP8" s="65"/>
      <c r="BQ8" s="68"/>
      <c r="BR8" s="69"/>
      <c r="BS8" s="65"/>
      <c r="BT8" s="66"/>
      <c r="BU8" s="67"/>
      <c r="BV8" s="65"/>
      <c r="BW8" s="70"/>
      <c r="BX8" s="64"/>
      <c r="BY8" s="65"/>
      <c r="BZ8" s="66"/>
      <c r="CA8" s="67"/>
      <c r="CB8" s="65"/>
      <c r="CC8" s="68"/>
      <c r="CD8" s="69"/>
      <c r="CE8" s="65"/>
      <c r="CF8" s="66"/>
      <c r="CG8" s="67"/>
      <c r="CH8" s="65"/>
      <c r="CI8" s="70"/>
      <c r="CJ8" s="64"/>
      <c r="CK8" s="65"/>
      <c r="CL8" s="66"/>
      <c r="CM8" s="67"/>
      <c r="CN8" s="65"/>
      <c r="CO8" s="68"/>
      <c r="CP8" s="69"/>
      <c r="CQ8" s="65"/>
      <c r="CR8" s="66"/>
      <c r="CS8" s="67"/>
      <c r="CT8" s="65"/>
      <c r="CU8" s="70"/>
      <c r="CV8" s="64"/>
      <c r="CW8" s="65"/>
      <c r="CX8" s="66"/>
      <c r="CY8" s="67"/>
      <c r="CZ8" s="65"/>
      <c r="DA8" s="68"/>
      <c r="DB8" s="69"/>
      <c r="DC8" s="65"/>
      <c r="DD8" s="66"/>
      <c r="DE8" s="67"/>
      <c r="DF8" s="65"/>
      <c r="DG8" s="70"/>
      <c r="DH8" s="64"/>
      <c r="DI8" s="65"/>
      <c r="DJ8" s="66"/>
      <c r="DK8" s="67"/>
      <c r="DL8" s="65"/>
      <c r="DM8" s="68"/>
      <c r="DN8" s="69"/>
      <c r="DO8" s="65"/>
      <c r="DP8" s="66"/>
      <c r="DQ8" s="67"/>
      <c r="DR8" s="65"/>
      <c r="DS8" s="70"/>
      <c r="DT8" s="64"/>
      <c r="DU8" s="65"/>
      <c r="DV8" s="66"/>
      <c r="DW8" s="67"/>
      <c r="DX8" s="65"/>
      <c r="DY8" s="68"/>
      <c r="DZ8" s="69"/>
      <c r="EA8" s="65"/>
      <c r="EB8" s="66"/>
      <c r="EC8" s="67"/>
      <c r="ED8" s="65"/>
      <c r="EE8" s="70"/>
      <c r="EF8" s="64"/>
      <c r="EG8" s="65"/>
      <c r="EH8" s="66"/>
      <c r="EI8" s="67"/>
      <c r="EJ8" s="65"/>
      <c r="EK8" s="68"/>
      <c r="EL8" s="69"/>
      <c r="EM8" s="65"/>
      <c r="EN8" s="66"/>
      <c r="EO8" s="67"/>
      <c r="EP8" s="65"/>
      <c r="EQ8" s="70"/>
    </row>
    <row r="9" spans="1:147" s="53" customFormat="1" ht="30" customHeight="1" x14ac:dyDescent="0.4">
      <c r="A9" s="63" t="s">
        <v>46</v>
      </c>
      <c r="B9" s="64"/>
      <c r="C9" s="65"/>
      <c r="D9" s="66"/>
      <c r="E9" s="67"/>
      <c r="F9" s="65"/>
      <c r="G9" s="68"/>
      <c r="H9" s="69"/>
      <c r="I9" s="65"/>
      <c r="J9" s="66"/>
      <c r="K9" s="67"/>
      <c r="L9" s="65"/>
      <c r="M9" s="70"/>
      <c r="N9" s="69"/>
      <c r="O9" s="65"/>
      <c r="P9" s="66"/>
      <c r="Q9" s="67"/>
      <c r="R9" s="65"/>
      <c r="S9" s="70"/>
      <c r="T9" s="69"/>
      <c r="U9" s="65"/>
      <c r="V9" s="66"/>
      <c r="W9" s="67"/>
      <c r="X9" s="65"/>
      <c r="Y9" s="70"/>
      <c r="Z9" s="69"/>
      <c r="AA9" s="65"/>
      <c r="AB9" s="66"/>
      <c r="AC9" s="67"/>
      <c r="AD9" s="65"/>
      <c r="AE9" s="70"/>
      <c r="AF9" s="69"/>
      <c r="AG9" s="65"/>
      <c r="AH9" s="66"/>
      <c r="AI9" s="67"/>
      <c r="AJ9" s="65"/>
      <c r="AK9" s="70"/>
      <c r="AL9" s="69"/>
      <c r="AM9" s="65"/>
      <c r="AN9" s="66"/>
      <c r="AO9" s="67"/>
      <c r="AP9" s="65"/>
      <c r="AQ9" s="70"/>
      <c r="AR9" s="69"/>
      <c r="AS9" s="65"/>
      <c r="AT9" s="66"/>
      <c r="AU9" s="67"/>
      <c r="AV9" s="65"/>
      <c r="AW9" s="70"/>
      <c r="AY9" s="63" t="s">
        <v>46</v>
      </c>
      <c r="AZ9" s="64"/>
      <c r="BA9" s="65"/>
      <c r="BB9" s="66"/>
      <c r="BC9" s="67"/>
      <c r="BD9" s="65"/>
      <c r="BE9" s="68"/>
      <c r="BF9" s="69"/>
      <c r="BG9" s="65"/>
      <c r="BH9" s="66"/>
      <c r="BI9" s="67"/>
      <c r="BJ9" s="65"/>
      <c r="BK9" s="70"/>
      <c r="BL9" s="64"/>
      <c r="BM9" s="65"/>
      <c r="BN9" s="66"/>
      <c r="BO9" s="67"/>
      <c r="BP9" s="65"/>
      <c r="BQ9" s="68"/>
      <c r="BR9" s="69"/>
      <c r="BS9" s="65"/>
      <c r="BT9" s="66"/>
      <c r="BU9" s="67"/>
      <c r="BV9" s="65"/>
      <c r="BW9" s="70"/>
      <c r="BX9" s="64"/>
      <c r="BY9" s="65"/>
      <c r="BZ9" s="66"/>
      <c r="CA9" s="67"/>
      <c r="CB9" s="65"/>
      <c r="CC9" s="68"/>
      <c r="CD9" s="69"/>
      <c r="CE9" s="65"/>
      <c r="CF9" s="66"/>
      <c r="CG9" s="67"/>
      <c r="CH9" s="65"/>
      <c r="CI9" s="70"/>
      <c r="CJ9" s="64"/>
      <c r="CK9" s="65"/>
      <c r="CL9" s="66"/>
      <c r="CM9" s="67"/>
      <c r="CN9" s="65"/>
      <c r="CO9" s="68"/>
      <c r="CP9" s="69"/>
      <c r="CQ9" s="65"/>
      <c r="CR9" s="66"/>
      <c r="CS9" s="67"/>
      <c r="CT9" s="65"/>
      <c r="CU9" s="70"/>
      <c r="CV9" s="64"/>
      <c r="CW9" s="65"/>
      <c r="CX9" s="66"/>
      <c r="CY9" s="67"/>
      <c r="CZ9" s="65"/>
      <c r="DA9" s="68"/>
      <c r="DB9" s="69"/>
      <c r="DC9" s="65"/>
      <c r="DD9" s="66"/>
      <c r="DE9" s="67"/>
      <c r="DF9" s="65"/>
      <c r="DG9" s="70"/>
      <c r="DH9" s="64"/>
      <c r="DI9" s="65"/>
      <c r="DJ9" s="66"/>
      <c r="DK9" s="67"/>
      <c r="DL9" s="65"/>
      <c r="DM9" s="68"/>
      <c r="DN9" s="69"/>
      <c r="DO9" s="65"/>
      <c r="DP9" s="66"/>
      <c r="DQ9" s="67"/>
      <c r="DR9" s="65"/>
      <c r="DS9" s="70"/>
      <c r="DT9" s="64"/>
      <c r="DU9" s="65"/>
      <c r="DV9" s="66"/>
      <c r="DW9" s="67"/>
      <c r="DX9" s="65"/>
      <c r="DY9" s="68"/>
      <c r="DZ9" s="69"/>
      <c r="EA9" s="65"/>
      <c r="EB9" s="66"/>
      <c r="EC9" s="67"/>
      <c r="ED9" s="65"/>
      <c r="EE9" s="70"/>
      <c r="EF9" s="64"/>
      <c r="EG9" s="65"/>
      <c r="EH9" s="66"/>
      <c r="EI9" s="67"/>
      <c r="EJ9" s="65"/>
      <c r="EK9" s="68"/>
      <c r="EL9" s="69"/>
      <c r="EM9" s="65"/>
      <c r="EN9" s="66"/>
      <c r="EO9" s="67"/>
      <c r="EP9" s="65"/>
      <c r="EQ9" s="70"/>
    </row>
    <row r="10" spans="1:147" s="53" customFormat="1" ht="30" customHeight="1" x14ac:dyDescent="0.4">
      <c r="A10" s="63" t="s">
        <v>48</v>
      </c>
      <c r="B10" s="64"/>
      <c r="C10" s="65"/>
      <c r="D10" s="66"/>
      <c r="E10" s="67"/>
      <c r="F10" s="65"/>
      <c r="G10" s="68"/>
      <c r="H10" s="69"/>
      <c r="I10" s="65"/>
      <c r="J10" s="66"/>
      <c r="K10" s="67"/>
      <c r="L10" s="65"/>
      <c r="M10" s="70"/>
      <c r="N10" s="69"/>
      <c r="O10" s="65"/>
      <c r="P10" s="66"/>
      <c r="Q10" s="67"/>
      <c r="R10" s="65"/>
      <c r="S10" s="70"/>
      <c r="T10" s="69"/>
      <c r="U10" s="65"/>
      <c r="V10" s="66"/>
      <c r="W10" s="67"/>
      <c r="X10" s="65"/>
      <c r="Y10" s="70"/>
      <c r="Z10" s="69"/>
      <c r="AA10" s="65"/>
      <c r="AB10" s="66"/>
      <c r="AC10" s="67"/>
      <c r="AD10" s="65"/>
      <c r="AE10" s="70"/>
      <c r="AF10" s="69"/>
      <c r="AG10" s="65"/>
      <c r="AH10" s="66"/>
      <c r="AI10" s="67"/>
      <c r="AJ10" s="65"/>
      <c r="AK10" s="70"/>
      <c r="AL10" s="69"/>
      <c r="AM10" s="65"/>
      <c r="AN10" s="66"/>
      <c r="AO10" s="67"/>
      <c r="AP10" s="65"/>
      <c r="AQ10" s="70"/>
      <c r="AR10" s="69"/>
      <c r="AS10" s="65"/>
      <c r="AT10" s="66"/>
      <c r="AU10" s="67"/>
      <c r="AV10" s="65"/>
      <c r="AW10" s="70"/>
      <c r="AY10" s="63" t="s">
        <v>48</v>
      </c>
      <c r="AZ10" s="64"/>
      <c r="BA10" s="65"/>
      <c r="BB10" s="66"/>
      <c r="BC10" s="67"/>
      <c r="BD10" s="65"/>
      <c r="BE10" s="68"/>
      <c r="BF10" s="69"/>
      <c r="BG10" s="65"/>
      <c r="BH10" s="66"/>
      <c r="BI10" s="67"/>
      <c r="BJ10" s="65"/>
      <c r="BK10" s="70"/>
      <c r="BL10" s="64"/>
      <c r="BM10" s="65"/>
      <c r="BN10" s="66"/>
      <c r="BO10" s="67"/>
      <c r="BP10" s="65"/>
      <c r="BQ10" s="68"/>
      <c r="BR10" s="69"/>
      <c r="BS10" s="65"/>
      <c r="BT10" s="66"/>
      <c r="BU10" s="67"/>
      <c r="BV10" s="65"/>
      <c r="BW10" s="70"/>
      <c r="BX10" s="64"/>
      <c r="BY10" s="65"/>
      <c r="BZ10" s="66"/>
      <c r="CA10" s="67"/>
      <c r="CB10" s="65"/>
      <c r="CC10" s="68"/>
      <c r="CD10" s="69"/>
      <c r="CE10" s="65"/>
      <c r="CF10" s="66"/>
      <c r="CG10" s="67"/>
      <c r="CH10" s="65"/>
      <c r="CI10" s="70"/>
      <c r="CJ10" s="64"/>
      <c r="CK10" s="65"/>
      <c r="CL10" s="66"/>
      <c r="CM10" s="67"/>
      <c r="CN10" s="65"/>
      <c r="CO10" s="68"/>
      <c r="CP10" s="69"/>
      <c r="CQ10" s="65"/>
      <c r="CR10" s="66"/>
      <c r="CS10" s="67"/>
      <c r="CT10" s="65"/>
      <c r="CU10" s="70"/>
      <c r="CV10" s="64"/>
      <c r="CW10" s="65"/>
      <c r="CX10" s="66"/>
      <c r="CY10" s="67"/>
      <c r="CZ10" s="65"/>
      <c r="DA10" s="68"/>
      <c r="DB10" s="69"/>
      <c r="DC10" s="65"/>
      <c r="DD10" s="66"/>
      <c r="DE10" s="67"/>
      <c r="DF10" s="65"/>
      <c r="DG10" s="70"/>
      <c r="DH10" s="64"/>
      <c r="DI10" s="65"/>
      <c r="DJ10" s="66"/>
      <c r="DK10" s="67"/>
      <c r="DL10" s="65"/>
      <c r="DM10" s="68"/>
      <c r="DN10" s="69"/>
      <c r="DO10" s="65"/>
      <c r="DP10" s="66"/>
      <c r="DQ10" s="67"/>
      <c r="DR10" s="65"/>
      <c r="DS10" s="70"/>
      <c r="DT10" s="64"/>
      <c r="DU10" s="65"/>
      <c r="DV10" s="66"/>
      <c r="DW10" s="67"/>
      <c r="DX10" s="65"/>
      <c r="DY10" s="68"/>
      <c r="DZ10" s="69"/>
      <c r="EA10" s="65"/>
      <c r="EB10" s="66"/>
      <c r="EC10" s="67"/>
      <c r="ED10" s="65"/>
      <c r="EE10" s="70"/>
      <c r="EF10" s="64"/>
      <c r="EG10" s="65"/>
      <c r="EH10" s="66"/>
      <c r="EI10" s="67"/>
      <c r="EJ10" s="65"/>
      <c r="EK10" s="68"/>
      <c r="EL10" s="69"/>
      <c r="EM10" s="65"/>
      <c r="EN10" s="66"/>
      <c r="EO10" s="67"/>
      <c r="EP10" s="65"/>
      <c r="EQ10" s="70"/>
    </row>
    <row r="11" spans="1:147" s="53" customFormat="1" ht="30" customHeight="1" x14ac:dyDescent="0.4">
      <c r="A11" s="63" t="s">
        <v>16</v>
      </c>
      <c r="B11" s="64"/>
      <c r="C11" s="65"/>
      <c r="D11" s="66"/>
      <c r="E11" s="67"/>
      <c r="F11" s="65"/>
      <c r="G11" s="68"/>
      <c r="H11" s="69"/>
      <c r="I11" s="65"/>
      <c r="J11" s="66"/>
      <c r="K11" s="67"/>
      <c r="L11" s="65"/>
      <c r="M11" s="70"/>
      <c r="N11" s="69"/>
      <c r="O11" s="65"/>
      <c r="P11" s="66"/>
      <c r="Q11" s="67"/>
      <c r="R11" s="65"/>
      <c r="S11" s="70"/>
      <c r="T11" s="69"/>
      <c r="U11" s="65"/>
      <c r="V11" s="66"/>
      <c r="W11" s="67"/>
      <c r="X11" s="65"/>
      <c r="Y11" s="70"/>
      <c r="Z11" s="69"/>
      <c r="AA11" s="65"/>
      <c r="AB11" s="66"/>
      <c r="AC11" s="67"/>
      <c r="AD11" s="65"/>
      <c r="AE11" s="70"/>
      <c r="AF11" s="69"/>
      <c r="AG11" s="65"/>
      <c r="AH11" s="66"/>
      <c r="AI11" s="67"/>
      <c r="AJ11" s="65"/>
      <c r="AK11" s="70"/>
      <c r="AL11" s="69"/>
      <c r="AM11" s="65"/>
      <c r="AN11" s="66"/>
      <c r="AO11" s="67"/>
      <c r="AP11" s="65"/>
      <c r="AQ11" s="70"/>
      <c r="AR11" s="69"/>
      <c r="AS11" s="65"/>
      <c r="AT11" s="66"/>
      <c r="AU11" s="67"/>
      <c r="AV11" s="65"/>
      <c r="AW11" s="70"/>
      <c r="AY11" s="63" t="s">
        <v>16</v>
      </c>
      <c r="AZ11" s="64"/>
      <c r="BA11" s="65"/>
      <c r="BB11" s="66"/>
      <c r="BC11" s="67"/>
      <c r="BD11" s="65"/>
      <c r="BE11" s="68"/>
      <c r="BF11" s="69"/>
      <c r="BG11" s="65"/>
      <c r="BH11" s="66"/>
      <c r="BI11" s="67"/>
      <c r="BJ11" s="65"/>
      <c r="BK11" s="70"/>
      <c r="BL11" s="64"/>
      <c r="BM11" s="65"/>
      <c r="BN11" s="66"/>
      <c r="BO11" s="67"/>
      <c r="BP11" s="65"/>
      <c r="BQ11" s="68"/>
      <c r="BR11" s="69"/>
      <c r="BS11" s="65"/>
      <c r="BT11" s="66"/>
      <c r="BU11" s="67"/>
      <c r="BV11" s="65"/>
      <c r="BW11" s="70"/>
      <c r="BX11" s="64"/>
      <c r="BY11" s="65"/>
      <c r="BZ11" s="66"/>
      <c r="CA11" s="67"/>
      <c r="CB11" s="65"/>
      <c r="CC11" s="68"/>
      <c r="CD11" s="69"/>
      <c r="CE11" s="65"/>
      <c r="CF11" s="66"/>
      <c r="CG11" s="67"/>
      <c r="CH11" s="65"/>
      <c r="CI11" s="70"/>
      <c r="CJ11" s="64"/>
      <c r="CK11" s="65"/>
      <c r="CL11" s="66"/>
      <c r="CM11" s="67"/>
      <c r="CN11" s="65"/>
      <c r="CO11" s="68"/>
      <c r="CP11" s="69"/>
      <c r="CQ11" s="65"/>
      <c r="CR11" s="66"/>
      <c r="CS11" s="67"/>
      <c r="CT11" s="65"/>
      <c r="CU11" s="70"/>
      <c r="CV11" s="64"/>
      <c r="CW11" s="65"/>
      <c r="CX11" s="66"/>
      <c r="CY11" s="67"/>
      <c r="CZ11" s="65"/>
      <c r="DA11" s="68"/>
      <c r="DB11" s="69"/>
      <c r="DC11" s="65"/>
      <c r="DD11" s="66"/>
      <c r="DE11" s="67"/>
      <c r="DF11" s="65"/>
      <c r="DG11" s="70"/>
      <c r="DH11" s="64"/>
      <c r="DI11" s="65"/>
      <c r="DJ11" s="66"/>
      <c r="DK11" s="67"/>
      <c r="DL11" s="65"/>
      <c r="DM11" s="68"/>
      <c r="DN11" s="69"/>
      <c r="DO11" s="65"/>
      <c r="DP11" s="66"/>
      <c r="DQ11" s="67"/>
      <c r="DR11" s="65"/>
      <c r="DS11" s="70"/>
      <c r="DT11" s="64"/>
      <c r="DU11" s="65"/>
      <c r="DV11" s="66"/>
      <c r="DW11" s="67"/>
      <c r="DX11" s="65"/>
      <c r="DY11" s="68"/>
      <c r="DZ11" s="69"/>
      <c r="EA11" s="65"/>
      <c r="EB11" s="66"/>
      <c r="EC11" s="67"/>
      <c r="ED11" s="65"/>
      <c r="EE11" s="70"/>
      <c r="EF11" s="64"/>
      <c r="EG11" s="65"/>
      <c r="EH11" s="66"/>
      <c r="EI11" s="67"/>
      <c r="EJ11" s="65"/>
      <c r="EK11" s="68"/>
      <c r="EL11" s="69"/>
      <c r="EM11" s="65"/>
      <c r="EN11" s="66"/>
      <c r="EO11" s="67"/>
      <c r="EP11" s="65"/>
      <c r="EQ11" s="70"/>
    </row>
    <row r="12" spans="1:147" s="53" customFormat="1" ht="30" customHeight="1" x14ac:dyDescent="0.4">
      <c r="A12" s="63" t="s">
        <v>49</v>
      </c>
      <c r="B12" s="64"/>
      <c r="C12" s="65"/>
      <c r="D12" s="66"/>
      <c r="E12" s="67"/>
      <c r="F12" s="65"/>
      <c r="G12" s="68"/>
      <c r="H12" s="69"/>
      <c r="I12" s="65"/>
      <c r="J12" s="66"/>
      <c r="K12" s="67"/>
      <c r="L12" s="65"/>
      <c r="M12" s="70"/>
      <c r="N12" s="69"/>
      <c r="O12" s="65"/>
      <c r="P12" s="66"/>
      <c r="Q12" s="67"/>
      <c r="R12" s="65"/>
      <c r="S12" s="70"/>
      <c r="T12" s="69"/>
      <c r="U12" s="65"/>
      <c r="V12" s="66"/>
      <c r="W12" s="67"/>
      <c r="X12" s="65"/>
      <c r="Y12" s="70"/>
      <c r="Z12" s="69"/>
      <c r="AA12" s="65"/>
      <c r="AB12" s="66"/>
      <c r="AC12" s="67"/>
      <c r="AD12" s="65"/>
      <c r="AE12" s="70"/>
      <c r="AF12" s="69"/>
      <c r="AG12" s="65"/>
      <c r="AH12" s="66"/>
      <c r="AI12" s="67"/>
      <c r="AJ12" s="65"/>
      <c r="AK12" s="70"/>
      <c r="AL12" s="69"/>
      <c r="AM12" s="65"/>
      <c r="AN12" s="66"/>
      <c r="AO12" s="67"/>
      <c r="AP12" s="65"/>
      <c r="AQ12" s="70"/>
      <c r="AR12" s="69"/>
      <c r="AS12" s="65"/>
      <c r="AT12" s="66"/>
      <c r="AU12" s="67"/>
      <c r="AV12" s="65"/>
      <c r="AW12" s="70"/>
      <c r="AY12" s="63" t="s">
        <v>49</v>
      </c>
      <c r="AZ12" s="64"/>
      <c r="BA12" s="65"/>
      <c r="BB12" s="66"/>
      <c r="BC12" s="67"/>
      <c r="BD12" s="65"/>
      <c r="BE12" s="68"/>
      <c r="BF12" s="69"/>
      <c r="BG12" s="65"/>
      <c r="BH12" s="66"/>
      <c r="BI12" s="67"/>
      <c r="BJ12" s="65"/>
      <c r="BK12" s="70"/>
      <c r="BL12" s="64"/>
      <c r="BM12" s="65"/>
      <c r="BN12" s="66"/>
      <c r="BO12" s="67"/>
      <c r="BP12" s="65"/>
      <c r="BQ12" s="68"/>
      <c r="BR12" s="69"/>
      <c r="BS12" s="65"/>
      <c r="BT12" s="66"/>
      <c r="BU12" s="67"/>
      <c r="BV12" s="65"/>
      <c r="BW12" s="70"/>
      <c r="BX12" s="64"/>
      <c r="BY12" s="65"/>
      <c r="BZ12" s="66"/>
      <c r="CA12" s="67"/>
      <c r="CB12" s="65"/>
      <c r="CC12" s="68"/>
      <c r="CD12" s="69"/>
      <c r="CE12" s="65"/>
      <c r="CF12" s="66"/>
      <c r="CG12" s="67"/>
      <c r="CH12" s="65"/>
      <c r="CI12" s="70"/>
      <c r="CJ12" s="64"/>
      <c r="CK12" s="65"/>
      <c r="CL12" s="66"/>
      <c r="CM12" s="67"/>
      <c r="CN12" s="65"/>
      <c r="CO12" s="68"/>
      <c r="CP12" s="69"/>
      <c r="CQ12" s="65"/>
      <c r="CR12" s="66"/>
      <c r="CS12" s="67"/>
      <c r="CT12" s="65"/>
      <c r="CU12" s="70"/>
      <c r="CV12" s="64"/>
      <c r="CW12" s="65"/>
      <c r="CX12" s="66"/>
      <c r="CY12" s="67"/>
      <c r="CZ12" s="65"/>
      <c r="DA12" s="68"/>
      <c r="DB12" s="69"/>
      <c r="DC12" s="65"/>
      <c r="DD12" s="66"/>
      <c r="DE12" s="67"/>
      <c r="DF12" s="65"/>
      <c r="DG12" s="70"/>
      <c r="DH12" s="64"/>
      <c r="DI12" s="65"/>
      <c r="DJ12" s="66"/>
      <c r="DK12" s="67"/>
      <c r="DL12" s="65"/>
      <c r="DM12" s="68"/>
      <c r="DN12" s="69"/>
      <c r="DO12" s="65"/>
      <c r="DP12" s="66"/>
      <c r="DQ12" s="67"/>
      <c r="DR12" s="65"/>
      <c r="DS12" s="70"/>
      <c r="DT12" s="64"/>
      <c r="DU12" s="65"/>
      <c r="DV12" s="66"/>
      <c r="DW12" s="67"/>
      <c r="DX12" s="65"/>
      <c r="DY12" s="68"/>
      <c r="DZ12" s="69"/>
      <c r="EA12" s="65"/>
      <c r="EB12" s="66"/>
      <c r="EC12" s="67"/>
      <c r="ED12" s="65"/>
      <c r="EE12" s="70"/>
      <c r="EF12" s="64"/>
      <c r="EG12" s="65"/>
      <c r="EH12" s="66"/>
      <c r="EI12" s="67"/>
      <c r="EJ12" s="65"/>
      <c r="EK12" s="68"/>
      <c r="EL12" s="69"/>
      <c r="EM12" s="65"/>
      <c r="EN12" s="66"/>
      <c r="EO12" s="67"/>
      <c r="EP12" s="65"/>
      <c r="EQ12" s="70"/>
    </row>
    <row r="13" spans="1:147" s="53" customFormat="1" ht="30" customHeight="1" x14ac:dyDescent="0.4">
      <c r="A13" s="63" t="s">
        <v>13</v>
      </c>
      <c r="B13" s="64"/>
      <c r="C13" s="65"/>
      <c r="D13" s="66"/>
      <c r="E13" s="67"/>
      <c r="F13" s="65"/>
      <c r="G13" s="68"/>
      <c r="H13" s="69"/>
      <c r="I13" s="65"/>
      <c r="J13" s="66"/>
      <c r="K13" s="67"/>
      <c r="L13" s="65"/>
      <c r="M13" s="70"/>
      <c r="N13" s="69"/>
      <c r="O13" s="65"/>
      <c r="P13" s="66"/>
      <c r="Q13" s="67"/>
      <c r="R13" s="65"/>
      <c r="S13" s="70"/>
      <c r="T13" s="69"/>
      <c r="U13" s="65"/>
      <c r="V13" s="66"/>
      <c r="W13" s="67"/>
      <c r="X13" s="65"/>
      <c r="Y13" s="70"/>
      <c r="Z13" s="69"/>
      <c r="AA13" s="65"/>
      <c r="AB13" s="66"/>
      <c r="AC13" s="67"/>
      <c r="AD13" s="65"/>
      <c r="AE13" s="70"/>
      <c r="AF13" s="69"/>
      <c r="AG13" s="65"/>
      <c r="AH13" s="66"/>
      <c r="AI13" s="67"/>
      <c r="AJ13" s="65"/>
      <c r="AK13" s="70"/>
      <c r="AL13" s="69"/>
      <c r="AM13" s="65"/>
      <c r="AN13" s="66"/>
      <c r="AO13" s="67"/>
      <c r="AP13" s="65"/>
      <c r="AQ13" s="70"/>
      <c r="AR13" s="69"/>
      <c r="AS13" s="65"/>
      <c r="AT13" s="66"/>
      <c r="AU13" s="67"/>
      <c r="AV13" s="65"/>
      <c r="AW13" s="70"/>
      <c r="AY13" s="63" t="s">
        <v>13</v>
      </c>
      <c r="AZ13" s="64"/>
      <c r="BA13" s="65"/>
      <c r="BB13" s="66"/>
      <c r="BC13" s="67"/>
      <c r="BD13" s="65"/>
      <c r="BE13" s="68"/>
      <c r="BF13" s="69"/>
      <c r="BG13" s="65"/>
      <c r="BH13" s="66"/>
      <c r="BI13" s="67"/>
      <c r="BJ13" s="65"/>
      <c r="BK13" s="70"/>
      <c r="BL13" s="64"/>
      <c r="BM13" s="65"/>
      <c r="BN13" s="66"/>
      <c r="BO13" s="67"/>
      <c r="BP13" s="65"/>
      <c r="BQ13" s="68"/>
      <c r="BR13" s="69"/>
      <c r="BS13" s="65"/>
      <c r="BT13" s="66"/>
      <c r="BU13" s="67"/>
      <c r="BV13" s="65"/>
      <c r="BW13" s="70"/>
      <c r="BX13" s="64"/>
      <c r="BY13" s="65"/>
      <c r="BZ13" s="66"/>
      <c r="CA13" s="67"/>
      <c r="CB13" s="65"/>
      <c r="CC13" s="68"/>
      <c r="CD13" s="69"/>
      <c r="CE13" s="65"/>
      <c r="CF13" s="66"/>
      <c r="CG13" s="67"/>
      <c r="CH13" s="65"/>
      <c r="CI13" s="70"/>
      <c r="CJ13" s="64"/>
      <c r="CK13" s="65"/>
      <c r="CL13" s="66"/>
      <c r="CM13" s="67"/>
      <c r="CN13" s="65"/>
      <c r="CO13" s="68"/>
      <c r="CP13" s="69"/>
      <c r="CQ13" s="65"/>
      <c r="CR13" s="66"/>
      <c r="CS13" s="67"/>
      <c r="CT13" s="65"/>
      <c r="CU13" s="70"/>
      <c r="CV13" s="64"/>
      <c r="CW13" s="65"/>
      <c r="CX13" s="66"/>
      <c r="CY13" s="67"/>
      <c r="CZ13" s="65"/>
      <c r="DA13" s="68"/>
      <c r="DB13" s="69"/>
      <c r="DC13" s="65"/>
      <c r="DD13" s="66"/>
      <c r="DE13" s="67"/>
      <c r="DF13" s="65"/>
      <c r="DG13" s="70"/>
      <c r="DH13" s="64"/>
      <c r="DI13" s="65"/>
      <c r="DJ13" s="66"/>
      <c r="DK13" s="67"/>
      <c r="DL13" s="65"/>
      <c r="DM13" s="68"/>
      <c r="DN13" s="69"/>
      <c r="DO13" s="65"/>
      <c r="DP13" s="66"/>
      <c r="DQ13" s="67"/>
      <c r="DR13" s="65"/>
      <c r="DS13" s="70"/>
      <c r="DT13" s="64"/>
      <c r="DU13" s="65"/>
      <c r="DV13" s="66"/>
      <c r="DW13" s="67"/>
      <c r="DX13" s="65"/>
      <c r="DY13" s="68"/>
      <c r="DZ13" s="69"/>
      <c r="EA13" s="65"/>
      <c r="EB13" s="66"/>
      <c r="EC13" s="67"/>
      <c r="ED13" s="65"/>
      <c r="EE13" s="70"/>
      <c r="EF13" s="64"/>
      <c r="EG13" s="65"/>
      <c r="EH13" s="66"/>
      <c r="EI13" s="67"/>
      <c r="EJ13" s="65"/>
      <c r="EK13" s="68"/>
      <c r="EL13" s="69"/>
      <c r="EM13" s="65"/>
      <c r="EN13" s="66"/>
      <c r="EO13" s="67"/>
      <c r="EP13" s="65"/>
      <c r="EQ13" s="70"/>
    </row>
    <row r="14" spans="1:147" s="53" customFormat="1" ht="30" customHeight="1" thickBot="1" x14ac:dyDescent="0.45">
      <c r="A14" s="71" t="s">
        <v>50</v>
      </c>
      <c r="B14" s="72"/>
      <c r="C14" s="73"/>
      <c r="D14" s="74"/>
      <c r="E14" s="75"/>
      <c r="F14" s="73"/>
      <c r="G14" s="76"/>
      <c r="H14" s="77"/>
      <c r="I14" s="73"/>
      <c r="J14" s="74"/>
      <c r="K14" s="75"/>
      <c r="L14" s="73"/>
      <c r="M14" s="78"/>
      <c r="N14" s="77"/>
      <c r="O14" s="73"/>
      <c r="P14" s="74"/>
      <c r="Q14" s="75"/>
      <c r="R14" s="73"/>
      <c r="S14" s="78"/>
      <c r="T14" s="77"/>
      <c r="U14" s="73"/>
      <c r="V14" s="74"/>
      <c r="W14" s="75"/>
      <c r="X14" s="73"/>
      <c r="Y14" s="78"/>
      <c r="Z14" s="77"/>
      <c r="AA14" s="73"/>
      <c r="AB14" s="74"/>
      <c r="AC14" s="75"/>
      <c r="AD14" s="73"/>
      <c r="AE14" s="78"/>
      <c r="AF14" s="77"/>
      <c r="AG14" s="73"/>
      <c r="AH14" s="74"/>
      <c r="AI14" s="75"/>
      <c r="AJ14" s="73"/>
      <c r="AK14" s="78"/>
      <c r="AL14" s="77"/>
      <c r="AM14" s="73"/>
      <c r="AN14" s="74"/>
      <c r="AO14" s="75"/>
      <c r="AP14" s="73"/>
      <c r="AQ14" s="78"/>
      <c r="AR14" s="77"/>
      <c r="AS14" s="73"/>
      <c r="AT14" s="74"/>
      <c r="AU14" s="75"/>
      <c r="AV14" s="73"/>
      <c r="AW14" s="78"/>
      <c r="AY14" s="71" t="s">
        <v>50</v>
      </c>
      <c r="AZ14" s="72"/>
      <c r="BA14" s="73"/>
      <c r="BB14" s="74"/>
      <c r="BC14" s="75"/>
      <c r="BD14" s="73"/>
      <c r="BE14" s="76"/>
      <c r="BF14" s="77"/>
      <c r="BG14" s="73"/>
      <c r="BH14" s="74"/>
      <c r="BI14" s="75"/>
      <c r="BJ14" s="73"/>
      <c r="BK14" s="78"/>
      <c r="BL14" s="72"/>
      <c r="BM14" s="73"/>
      <c r="BN14" s="74"/>
      <c r="BO14" s="75"/>
      <c r="BP14" s="73"/>
      <c r="BQ14" s="76"/>
      <c r="BR14" s="77"/>
      <c r="BS14" s="73"/>
      <c r="BT14" s="74"/>
      <c r="BU14" s="75"/>
      <c r="BV14" s="73"/>
      <c r="BW14" s="78"/>
      <c r="BX14" s="72"/>
      <c r="BY14" s="73"/>
      <c r="BZ14" s="74"/>
      <c r="CA14" s="75"/>
      <c r="CB14" s="73"/>
      <c r="CC14" s="76"/>
      <c r="CD14" s="77"/>
      <c r="CE14" s="73"/>
      <c r="CF14" s="74"/>
      <c r="CG14" s="75"/>
      <c r="CH14" s="73"/>
      <c r="CI14" s="78"/>
      <c r="CJ14" s="72"/>
      <c r="CK14" s="73"/>
      <c r="CL14" s="74"/>
      <c r="CM14" s="75"/>
      <c r="CN14" s="73"/>
      <c r="CO14" s="76"/>
      <c r="CP14" s="77"/>
      <c r="CQ14" s="73"/>
      <c r="CR14" s="74"/>
      <c r="CS14" s="75"/>
      <c r="CT14" s="73"/>
      <c r="CU14" s="78"/>
      <c r="CV14" s="72"/>
      <c r="CW14" s="73"/>
      <c r="CX14" s="74"/>
      <c r="CY14" s="75"/>
      <c r="CZ14" s="73"/>
      <c r="DA14" s="76"/>
      <c r="DB14" s="77"/>
      <c r="DC14" s="73"/>
      <c r="DD14" s="74"/>
      <c r="DE14" s="75"/>
      <c r="DF14" s="73"/>
      <c r="DG14" s="78"/>
      <c r="DH14" s="72"/>
      <c r="DI14" s="73"/>
      <c r="DJ14" s="74"/>
      <c r="DK14" s="75"/>
      <c r="DL14" s="73"/>
      <c r="DM14" s="76"/>
      <c r="DN14" s="77"/>
      <c r="DO14" s="73"/>
      <c r="DP14" s="74"/>
      <c r="DQ14" s="75"/>
      <c r="DR14" s="73"/>
      <c r="DS14" s="78"/>
      <c r="DT14" s="72"/>
      <c r="DU14" s="73"/>
      <c r="DV14" s="74"/>
      <c r="DW14" s="75"/>
      <c r="DX14" s="73"/>
      <c r="DY14" s="76"/>
      <c r="DZ14" s="77"/>
      <c r="EA14" s="73"/>
      <c r="EB14" s="74"/>
      <c r="EC14" s="75"/>
      <c r="ED14" s="73"/>
      <c r="EE14" s="78"/>
      <c r="EF14" s="72"/>
      <c r="EG14" s="73"/>
      <c r="EH14" s="74"/>
      <c r="EI14" s="75"/>
      <c r="EJ14" s="73"/>
      <c r="EK14" s="76"/>
      <c r="EL14" s="77"/>
      <c r="EM14" s="73"/>
      <c r="EN14" s="74"/>
      <c r="EO14" s="75"/>
      <c r="EP14" s="73"/>
      <c r="EQ14" s="78"/>
    </row>
    <row r="15" spans="1:147" s="53" customFormat="1" ht="26.25" thickBot="1" x14ac:dyDescent="0.4"/>
    <row r="16" spans="1:147" s="53" customFormat="1" ht="27" thickBot="1" x14ac:dyDescent="0.45">
      <c r="A16" s="164" t="s">
        <v>45</v>
      </c>
      <c r="B16" s="163"/>
      <c r="C16" s="163"/>
      <c r="D16" s="163"/>
      <c r="E16" s="163" t="s">
        <v>58</v>
      </c>
      <c r="F16" s="163"/>
      <c r="G16" s="163"/>
      <c r="H16" s="163"/>
      <c r="I16" s="163" t="s">
        <v>59</v>
      </c>
      <c r="J16" s="163"/>
      <c r="K16" s="163"/>
      <c r="L16" s="163"/>
      <c r="M16" s="163" t="s">
        <v>60</v>
      </c>
      <c r="N16" s="163"/>
      <c r="O16" s="163"/>
      <c r="P16" s="165"/>
      <c r="Q16" s="164" t="s">
        <v>45</v>
      </c>
      <c r="R16" s="163"/>
      <c r="S16" s="163"/>
      <c r="T16" s="163"/>
      <c r="U16" s="163"/>
      <c r="V16" s="163" t="s">
        <v>58</v>
      </c>
      <c r="W16" s="163"/>
      <c r="X16" s="163"/>
      <c r="Y16" s="163"/>
      <c r="Z16" s="163" t="s">
        <v>59</v>
      </c>
      <c r="AA16" s="163"/>
      <c r="AB16" s="163"/>
      <c r="AC16" s="163"/>
      <c r="AD16" s="163" t="s">
        <v>60</v>
      </c>
      <c r="AE16" s="163"/>
      <c r="AF16" s="163"/>
      <c r="AG16" s="165"/>
      <c r="AH16" s="164" t="s">
        <v>45</v>
      </c>
      <c r="AI16" s="163"/>
      <c r="AJ16" s="163"/>
      <c r="AK16" s="163"/>
      <c r="AL16" s="163"/>
      <c r="AM16" s="163" t="s">
        <v>58</v>
      </c>
      <c r="AN16" s="163"/>
      <c r="AO16" s="163"/>
      <c r="AP16" s="163"/>
      <c r="AQ16" s="163" t="s">
        <v>59</v>
      </c>
      <c r="AR16" s="163"/>
      <c r="AS16" s="163"/>
      <c r="AT16" s="163"/>
      <c r="AU16" s="163" t="s">
        <v>60</v>
      </c>
      <c r="AV16" s="163"/>
      <c r="AW16" s="163"/>
      <c r="AX16" s="165"/>
    </row>
    <row r="17" spans="1:100" s="53" customFormat="1" ht="103.5" customHeight="1" x14ac:dyDescent="0.35">
      <c r="A17" s="171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75"/>
      <c r="Q17" s="171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75"/>
      <c r="AH17" s="171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75"/>
    </row>
    <row r="18" spans="1:100" s="53" customFormat="1" ht="97.5" customHeight="1" x14ac:dyDescent="0.35">
      <c r="A18" s="174"/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3"/>
      <c r="Q18" s="174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3"/>
      <c r="AH18" s="174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3"/>
    </row>
    <row r="19" spans="1:100" s="53" customFormat="1" ht="107.25" customHeight="1" thickBot="1" x14ac:dyDescent="0.4">
      <c r="A19" s="181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80"/>
      <c r="Q19" s="181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80"/>
      <c r="AH19" s="181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80"/>
    </row>
    <row r="20" spans="1:100" s="53" customFormat="1" ht="107.25" customHeight="1" thickBot="1" x14ac:dyDescent="0.55000000000000004">
      <c r="A20" s="184" t="s">
        <v>61</v>
      </c>
      <c r="B20" s="184"/>
      <c r="C20" s="184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100" s="53" customFormat="1" ht="279.75" customHeight="1" thickBot="1" x14ac:dyDescent="0.45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5"/>
      <c r="AX21" s="81"/>
      <c r="AY21" s="161" t="s">
        <v>45</v>
      </c>
      <c r="AZ21" s="159"/>
      <c r="BA21" s="159"/>
      <c r="BB21" s="162"/>
      <c r="BC21" s="158" t="s">
        <v>58</v>
      </c>
      <c r="BD21" s="159"/>
      <c r="BE21" s="159"/>
      <c r="BF21" s="162"/>
      <c r="BG21" s="158" t="s">
        <v>59</v>
      </c>
      <c r="BH21" s="159"/>
      <c r="BI21" s="159"/>
      <c r="BJ21" s="162"/>
      <c r="BK21" s="158" t="s">
        <v>60</v>
      </c>
      <c r="BL21" s="159"/>
      <c r="BM21" s="159"/>
      <c r="BN21" s="160"/>
      <c r="BO21" s="161" t="s">
        <v>45</v>
      </c>
      <c r="BP21" s="159"/>
      <c r="BQ21" s="159"/>
      <c r="BR21" s="159"/>
      <c r="BS21" s="162"/>
      <c r="BT21" s="158" t="s">
        <v>58</v>
      </c>
      <c r="BU21" s="159"/>
      <c r="BV21" s="159"/>
      <c r="BW21" s="162"/>
      <c r="BX21" s="158" t="s">
        <v>59</v>
      </c>
      <c r="BY21" s="159"/>
      <c r="BZ21" s="159"/>
      <c r="CA21" s="162"/>
      <c r="CB21" s="158" t="s">
        <v>60</v>
      </c>
      <c r="CC21" s="159"/>
      <c r="CD21" s="159"/>
      <c r="CE21" s="160"/>
      <c r="CF21" s="161" t="s">
        <v>45</v>
      </c>
      <c r="CG21" s="159"/>
      <c r="CH21" s="159"/>
      <c r="CI21" s="159"/>
      <c r="CJ21" s="162"/>
      <c r="CK21" s="158" t="s">
        <v>58</v>
      </c>
      <c r="CL21" s="159"/>
      <c r="CM21" s="159"/>
      <c r="CN21" s="162"/>
      <c r="CO21" s="158" t="s">
        <v>59</v>
      </c>
      <c r="CP21" s="159"/>
      <c r="CQ21" s="159"/>
      <c r="CR21" s="162"/>
      <c r="CS21" s="158" t="s">
        <v>60</v>
      </c>
      <c r="CT21" s="159"/>
      <c r="CU21" s="159"/>
      <c r="CV21" s="160"/>
    </row>
    <row r="22" spans="1:100" s="53" customFormat="1" ht="26.25" thickBot="1" x14ac:dyDescent="0.4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192"/>
      <c r="AZ22" s="186"/>
      <c r="BA22" s="186"/>
      <c r="BB22" s="187"/>
      <c r="BC22" s="185"/>
      <c r="BD22" s="186"/>
      <c r="BE22" s="186"/>
      <c r="BF22" s="187"/>
      <c r="BG22" s="185"/>
      <c r="BH22" s="186"/>
      <c r="BI22" s="186"/>
      <c r="BJ22" s="187"/>
      <c r="BK22" s="185"/>
      <c r="BL22" s="186"/>
      <c r="BM22" s="186"/>
      <c r="BN22" s="191"/>
      <c r="BO22" s="192"/>
      <c r="BP22" s="186"/>
      <c r="BQ22" s="186"/>
      <c r="BR22" s="186"/>
      <c r="BS22" s="187"/>
      <c r="BT22" s="185"/>
      <c r="BU22" s="186"/>
      <c r="BV22" s="186"/>
      <c r="BW22" s="187"/>
      <c r="BX22" s="185"/>
      <c r="BY22" s="186"/>
      <c r="BZ22" s="186"/>
      <c r="CA22" s="187"/>
      <c r="CB22" s="185"/>
      <c r="CC22" s="186"/>
      <c r="CD22" s="186"/>
      <c r="CE22" s="191"/>
      <c r="CF22" s="192"/>
      <c r="CG22" s="186"/>
      <c r="CH22" s="186"/>
      <c r="CI22" s="186"/>
      <c r="CJ22" s="187"/>
      <c r="CK22" s="185"/>
      <c r="CL22" s="186"/>
      <c r="CM22" s="186"/>
      <c r="CN22" s="187"/>
      <c r="CO22" s="185"/>
      <c r="CP22" s="186"/>
      <c r="CQ22" s="186"/>
      <c r="CR22" s="187"/>
      <c r="CS22" s="185"/>
      <c r="CT22" s="186"/>
      <c r="CU22" s="186"/>
      <c r="CV22" s="191"/>
    </row>
    <row r="23" spans="1:100" s="53" customFormat="1" ht="35.1" customHeight="1" thickTop="1" x14ac:dyDescent="0.4">
      <c r="A23" s="87" t="s">
        <v>55</v>
      </c>
      <c r="B23" s="87"/>
      <c r="C23" s="87"/>
      <c r="D23" s="79"/>
      <c r="E23" s="79"/>
      <c r="F23" s="79"/>
      <c r="G23" s="79"/>
      <c r="H23" s="79"/>
      <c r="I23" s="79"/>
      <c r="AY23" s="195"/>
      <c r="AZ23" s="194"/>
      <c r="BA23" s="194"/>
      <c r="BB23" s="177"/>
      <c r="BC23" s="193"/>
      <c r="BD23" s="194"/>
      <c r="BE23" s="194"/>
      <c r="BF23" s="177"/>
      <c r="BG23" s="193"/>
      <c r="BH23" s="194"/>
      <c r="BI23" s="194"/>
      <c r="BJ23" s="177"/>
      <c r="BK23" s="193"/>
      <c r="BL23" s="194"/>
      <c r="BM23" s="194"/>
      <c r="BN23" s="197"/>
      <c r="BO23" s="195"/>
      <c r="BP23" s="194"/>
      <c r="BQ23" s="194"/>
      <c r="BR23" s="194"/>
      <c r="BS23" s="177"/>
      <c r="BT23" s="193"/>
      <c r="BU23" s="194"/>
      <c r="BV23" s="194"/>
      <c r="BW23" s="177"/>
      <c r="BX23" s="193"/>
      <c r="BY23" s="194"/>
      <c r="BZ23" s="194"/>
      <c r="CA23" s="177"/>
      <c r="CB23" s="193"/>
      <c r="CC23" s="194"/>
      <c r="CD23" s="194"/>
      <c r="CE23" s="197"/>
      <c r="CF23" s="195"/>
      <c r="CG23" s="194"/>
      <c r="CH23" s="194"/>
      <c r="CI23" s="194"/>
      <c r="CJ23" s="177"/>
      <c r="CK23" s="193"/>
      <c r="CL23" s="194"/>
      <c r="CM23" s="194"/>
      <c r="CN23" s="177"/>
      <c r="CO23" s="193"/>
      <c r="CP23" s="194"/>
      <c r="CQ23" s="194"/>
      <c r="CR23" s="177"/>
      <c r="CS23" s="193"/>
      <c r="CT23" s="194"/>
      <c r="CU23" s="194"/>
      <c r="CV23" s="197"/>
    </row>
    <row r="24" spans="1:100" s="53" customFormat="1" ht="3" customHeight="1" thickBot="1" x14ac:dyDescent="0.45">
      <c r="A24" s="54"/>
      <c r="B24" s="54"/>
      <c r="C24" s="54"/>
      <c r="D24" s="54"/>
      <c r="E24" s="54"/>
      <c r="F24" s="54"/>
      <c r="G24" s="54"/>
      <c r="H24" s="54"/>
      <c r="I24" s="54"/>
      <c r="AY24" s="188"/>
      <c r="AZ24" s="189"/>
      <c r="BA24" s="189"/>
      <c r="BB24" s="178"/>
      <c r="BC24" s="190"/>
      <c r="BD24" s="189"/>
      <c r="BE24" s="189"/>
      <c r="BF24" s="178"/>
      <c r="BG24" s="190"/>
      <c r="BH24" s="189"/>
      <c r="BI24" s="189"/>
      <c r="BJ24" s="178"/>
      <c r="BK24" s="190"/>
      <c r="BL24" s="189"/>
      <c r="BM24" s="189"/>
      <c r="BN24" s="196"/>
      <c r="BO24" s="188"/>
      <c r="BP24" s="189"/>
      <c r="BQ24" s="189"/>
      <c r="BR24" s="189"/>
      <c r="BS24" s="178"/>
      <c r="BT24" s="190"/>
      <c r="BU24" s="189"/>
      <c r="BV24" s="189"/>
      <c r="BW24" s="178"/>
      <c r="BX24" s="190"/>
      <c r="BY24" s="189"/>
      <c r="BZ24" s="189"/>
      <c r="CA24" s="178"/>
      <c r="CB24" s="190"/>
      <c r="CC24" s="189"/>
      <c r="CD24" s="189"/>
      <c r="CE24" s="196"/>
      <c r="CF24" s="188"/>
      <c r="CG24" s="189"/>
      <c r="CH24" s="189"/>
      <c r="CI24" s="189"/>
      <c r="CJ24" s="178"/>
      <c r="CK24" s="190"/>
      <c r="CL24" s="189"/>
      <c r="CM24" s="189"/>
      <c r="CN24" s="178"/>
      <c r="CO24" s="190"/>
      <c r="CP24" s="189"/>
      <c r="CQ24" s="189"/>
      <c r="CR24" s="178"/>
      <c r="CS24" s="190"/>
      <c r="CT24" s="189"/>
      <c r="CU24" s="189"/>
      <c r="CV24" s="196"/>
    </row>
    <row r="25" spans="1:100" s="80" customFormat="1" ht="21" thickBot="1" x14ac:dyDescent="0.35">
      <c r="B25" s="166">
        <v>1</v>
      </c>
      <c r="C25" s="166"/>
      <c r="D25" s="166"/>
      <c r="E25" s="166"/>
      <c r="F25" s="166"/>
      <c r="G25" s="166"/>
      <c r="H25" s="166">
        <v>2</v>
      </c>
      <c r="I25" s="166"/>
      <c r="J25" s="166"/>
      <c r="K25" s="166"/>
      <c r="L25" s="166"/>
      <c r="M25" s="166"/>
      <c r="N25" s="166">
        <v>3</v>
      </c>
      <c r="O25" s="166"/>
      <c r="P25" s="166"/>
      <c r="Q25" s="166"/>
      <c r="R25" s="166"/>
      <c r="S25" s="166"/>
      <c r="T25" s="166">
        <v>4</v>
      </c>
      <c r="U25" s="166"/>
      <c r="V25" s="166"/>
      <c r="W25" s="166"/>
      <c r="X25" s="166"/>
      <c r="Y25" s="166"/>
      <c r="Z25" s="166">
        <v>5</v>
      </c>
      <c r="AA25" s="166"/>
      <c r="AB25" s="166"/>
      <c r="AC25" s="166"/>
      <c r="AD25" s="166"/>
      <c r="AE25" s="166"/>
      <c r="AF25" s="166">
        <v>6</v>
      </c>
      <c r="AG25" s="166"/>
      <c r="AH25" s="166"/>
      <c r="AI25" s="166"/>
      <c r="AJ25" s="166"/>
      <c r="AK25" s="166"/>
      <c r="AL25" s="166">
        <v>7</v>
      </c>
      <c r="AM25" s="166"/>
      <c r="AN25" s="166"/>
      <c r="AO25" s="166"/>
      <c r="AP25" s="166"/>
      <c r="AQ25" s="166"/>
      <c r="AR25" s="166">
        <v>8</v>
      </c>
      <c r="AS25" s="166"/>
      <c r="AT25" s="166"/>
      <c r="AU25" s="166"/>
      <c r="AV25" s="166"/>
      <c r="AW25" s="166"/>
    </row>
    <row r="26" spans="1:100" s="53" customFormat="1" ht="26.25" x14ac:dyDescent="0.4">
      <c r="A26" s="55" t="s">
        <v>47</v>
      </c>
      <c r="B26" s="56"/>
      <c r="C26" s="57"/>
      <c r="D26" s="58"/>
      <c r="E26" s="59"/>
      <c r="F26" s="57"/>
      <c r="G26" s="60"/>
      <c r="H26" s="61"/>
      <c r="I26" s="57"/>
      <c r="J26" s="58"/>
      <c r="K26" s="59"/>
      <c r="L26" s="57"/>
      <c r="M26" s="62"/>
      <c r="N26" s="61"/>
      <c r="O26" s="57"/>
      <c r="P26" s="58"/>
      <c r="Q26" s="59"/>
      <c r="R26" s="57"/>
      <c r="S26" s="62"/>
      <c r="T26" s="61"/>
      <c r="U26" s="57"/>
      <c r="V26" s="58"/>
      <c r="W26" s="59"/>
      <c r="X26" s="57"/>
      <c r="Y26" s="62"/>
      <c r="Z26" s="61"/>
      <c r="AA26" s="57"/>
      <c r="AB26" s="58"/>
      <c r="AC26" s="59"/>
      <c r="AD26" s="57"/>
      <c r="AE26" s="62"/>
      <c r="AF26" s="61"/>
      <c r="AG26" s="57"/>
      <c r="AH26" s="58"/>
      <c r="AI26" s="59"/>
      <c r="AJ26" s="57"/>
      <c r="AK26" s="62"/>
      <c r="AL26" s="61"/>
      <c r="AM26" s="57"/>
      <c r="AN26" s="58"/>
      <c r="AO26" s="59"/>
      <c r="AP26" s="57"/>
      <c r="AQ26" s="62"/>
      <c r="AR26" s="61"/>
      <c r="AS26" s="57"/>
      <c r="AT26" s="58"/>
      <c r="AU26" s="59"/>
      <c r="AV26" s="57"/>
      <c r="AW26" s="62"/>
    </row>
    <row r="27" spans="1:100" s="53" customFormat="1" ht="26.25" x14ac:dyDescent="0.4">
      <c r="A27" s="63" t="s">
        <v>53</v>
      </c>
      <c r="B27" s="64"/>
      <c r="C27" s="65"/>
      <c r="D27" s="66"/>
      <c r="E27" s="67"/>
      <c r="F27" s="65"/>
      <c r="G27" s="68"/>
      <c r="H27" s="69"/>
      <c r="I27" s="65"/>
      <c r="J27" s="66"/>
      <c r="K27" s="67"/>
      <c r="L27" s="65"/>
      <c r="M27" s="70"/>
      <c r="N27" s="69"/>
      <c r="O27" s="65"/>
      <c r="P27" s="66"/>
      <c r="Q27" s="67"/>
      <c r="R27" s="65"/>
      <c r="S27" s="70"/>
      <c r="T27" s="69"/>
      <c r="U27" s="65"/>
      <c r="V27" s="66"/>
      <c r="W27" s="67"/>
      <c r="X27" s="65"/>
      <c r="Y27" s="70"/>
      <c r="Z27" s="69"/>
      <c r="AA27" s="65"/>
      <c r="AB27" s="66"/>
      <c r="AC27" s="67"/>
      <c r="AD27" s="65"/>
      <c r="AE27" s="70"/>
      <c r="AF27" s="69"/>
      <c r="AG27" s="65"/>
      <c r="AH27" s="66"/>
      <c r="AI27" s="67"/>
      <c r="AJ27" s="65"/>
      <c r="AK27" s="70"/>
      <c r="AL27" s="69"/>
      <c r="AM27" s="65"/>
      <c r="AN27" s="66"/>
      <c r="AO27" s="67"/>
      <c r="AP27" s="65"/>
      <c r="AQ27" s="70"/>
      <c r="AR27" s="69"/>
      <c r="AS27" s="65"/>
      <c r="AT27" s="66"/>
      <c r="AU27" s="67"/>
      <c r="AV27" s="65"/>
      <c r="AW27" s="70"/>
    </row>
    <row r="28" spans="1:100" s="53" customFormat="1" ht="26.25" x14ac:dyDescent="0.4">
      <c r="A28" s="63" t="s">
        <v>56</v>
      </c>
      <c r="B28" s="64"/>
      <c r="C28" s="65"/>
      <c r="D28" s="66"/>
      <c r="E28" s="67"/>
      <c r="F28" s="65"/>
      <c r="G28" s="68"/>
      <c r="H28" s="69"/>
      <c r="I28" s="65"/>
      <c r="J28" s="66"/>
      <c r="K28" s="67"/>
      <c r="L28" s="65"/>
      <c r="M28" s="70"/>
      <c r="N28" s="69"/>
      <c r="O28" s="65"/>
      <c r="P28" s="66"/>
      <c r="Q28" s="67"/>
      <c r="R28" s="65"/>
      <c r="S28" s="70"/>
      <c r="T28" s="69"/>
      <c r="U28" s="65"/>
      <c r="V28" s="66"/>
      <c r="W28" s="67"/>
      <c r="X28" s="65"/>
      <c r="Y28" s="70"/>
      <c r="Z28" s="69"/>
      <c r="AA28" s="65"/>
      <c r="AB28" s="66"/>
      <c r="AC28" s="67"/>
      <c r="AD28" s="65"/>
      <c r="AE28" s="70"/>
      <c r="AF28" s="69"/>
      <c r="AG28" s="65"/>
      <c r="AH28" s="66"/>
      <c r="AI28" s="67"/>
      <c r="AJ28" s="65"/>
      <c r="AK28" s="70"/>
      <c r="AL28" s="69"/>
      <c r="AM28" s="65"/>
      <c r="AN28" s="66"/>
      <c r="AO28" s="67"/>
      <c r="AP28" s="65"/>
      <c r="AQ28" s="70"/>
      <c r="AR28" s="69"/>
      <c r="AS28" s="65"/>
      <c r="AT28" s="66"/>
      <c r="AU28" s="67"/>
      <c r="AV28" s="65"/>
      <c r="AW28" s="70"/>
    </row>
    <row r="29" spans="1:100" s="53" customFormat="1" ht="26.25" x14ac:dyDescent="0.4">
      <c r="A29" s="63" t="s">
        <v>46</v>
      </c>
      <c r="B29" s="64"/>
      <c r="C29" s="65"/>
      <c r="D29" s="66"/>
      <c r="E29" s="67"/>
      <c r="F29" s="65"/>
      <c r="G29" s="68"/>
      <c r="H29" s="69"/>
      <c r="I29" s="65"/>
      <c r="J29" s="66"/>
      <c r="K29" s="67"/>
      <c r="L29" s="65"/>
      <c r="M29" s="70"/>
      <c r="N29" s="69"/>
      <c r="O29" s="65"/>
      <c r="P29" s="66"/>
      <c r="Q29" s="67"/>
      <c r="R29" s="65"/>
      <c r="S29" s="70"/>
      <c r="T29" s="69"/>
      <c r="U29" s="65"/>
      <c r="V29" s="66"/>
      <c r="W29" s="67"/>
      <c r="X29" s="65"/>
      <c r="Y29" s="70"/>
      <c r="Z29" s="69"/>
      <c r="AA29" s="65"/>
      <c r="AB29" s="66"/>
      <c r="AC29" s="67"/>
      <c r="AD29" s="65"/>
      <c r="AE29" s="70"/>
      <c r="AF29" s="69"/>
      <c r="AG29" s="65"/>
      <c r="AH29" s="66"/>
      <c r="AI29" s="67"/>
      <c r="AJ29" s="65"/>
      <c r="AK29" s="70"/>
      <c r="AL29" s="69"/>
      <c r="AM29" s="65"/>
      <c r="AN29" s="66"/>
      <c r="AO29" s="67"/>
      <c r="AP29" s="65"/>
      <c r="AQ29" s="70"/>
      <c r="AR29" s="69"/>
      <c r="AS29" s="65"/>
      <c r="AT29" s="66"/>
      <c r="AU29" s="67"/>
      <c r="AV29" s="65"/>
      <c r="AW29" s="70"/>
    </row>
    <row r="30" spans="1:100" s="53" customFormat="1" ht="26.25" x14ac:dyDescent="0.4">
      <c r="A30" s="63" t="s">
        <v>48</v>
      </c>
      <c r="B30" s="64"/>
      <c r="C30" s="65"/>
      <c r="D30" s="66"/>
      <c r="E30" s="67"/>
      <c r="F30" s="65"/>
      <c r="G30" s="68"/>
      <c r="H30" s="69"/>
      <c r="I30" s="65"/>
      <c r="J30" s="66"/>
      <c r="K30" s="67"/>
      <c r="L30" s="65"/>
      <c r="M30" s="70"/>
      <c r="N30" s="69"/>
      <c r="O30" s="65"/>
      <c r="P30" s="66"/>
      <c r="Q30" s="67"/>
      <c r="R30" s="65"/>
      <c r="S30" s="70"/>
      <c r="T30" s="69"/>
      <c r="U30" s="65"/>
      <c r="V30" s="66"/>
      <c r="W30" s="67"/>
      <c r="X30" s="65"/>
      <c r="Y30" s="70"/>
      <c r="Z30" s="69"/>
      <c r="AA30" s="65"/>
      <c r="AB30" s="66"/>
      <c r="AC30" s="67"/>
      <c r="AD30" s="65"/>
      <c r="AE30" s="70"/>
      <c r="AF30" s="69"/>
      <c r="AG30" s="65"/>
      <c r="AH30" s="66"/>
      <c r="AI30" s="67"/>
      <c r="AJ30" s="65"/>
      <c r="AK30" s="70"/>
      <c r="AL30" s="69"/>
      <c r="AM30" s="65"/>
      <c r="AN30" s="66"/>
      <c r="AO30" s="67"/>
      <c r="AP30" s="65"/>
      <c r="AQ30" s="70"/>
      <c r="AR30" s="69"/>
      <c r="AS30" s="65"/>
      <c r="AT30" s="66"/>
      <c r="AU30" s="67"/>
      <c r="AV30" s="65"/>
      <c r="AW30" s="70"/>
    </row>
    <row r="31" spans="1:100" s="53" customFormat="1" ht="26.25" x14ac:dyDescent="0.4">
      <c r="A31" s="63" t="s">
        <v>16</v>
      </c>
      <c r="B31" s="64"/>
      <c r="C31" s="65"/>
      <c r="D31" s="66"/>
      <c r="E31" s="67"/>
      <c r="F31" s="65"/>
      <c r="G31" s="68"/>
      <c r="H31" s="69"/>
      <c r="I31" s="65"/>
      <c r="J31" s="66"/>
      <c r="K31" s="67"/>
      <c r="L31" s="65"/>
      <c r="M31" s="70"/>
      <c r="N31" s="69"/>
      <c r="O31" s="65"/>
      <c r="P31" s="66"/>
      <c r="Q31" s="67"/>
      <c r="R31" s="65"/>
      <c r="S31" s="70"/>
      <c r="T31" s="69"/>
      <c r="U31" s="65"/>
      <c r="V31" s="66"/>
      <c r="W31" s="67"/>
      <c r="X31" s="65"/>
      <c r="Y31" s="70"/>
      <c r="Z31" s="69"/>
      <c r="AA31" s="65"/>
      <c r="AB31" s="66"/>
      <c r="AC31" s="67"/>
      <c r="AD31" s="65"/>
      <c r="AE31" s="70"/>
      <c r="AF31" s="69"/>
      <c r="AG31" s="65"/>
      <c r="AH31" s="66"/>
      <c r="AI31" s="67"/>
      <c r="AJ31" s="65"/>
      <c r="AK31" s="70"/>
      <c r="AL31" s="69"/>
      <c r="AM31" s="65"/>
      <c r="AN31" s="66"/>
      <c r="AO31" s="67"/>
      <c r="AP31" s="65"/>
      <c r="AQ31" s="70"/>
      <c r="AR31" s="69"/>
      <c r="AS31" s="65"/>
      <c r="AT31" s="66"/>
      <c r="AU31" s="67"/>
      <c r="AV31" s="65"/>
      <c r="AW31" s="70"/>
    </row>
    <row r="32" spans="1:100" s="53" customFormat="1" ht="26.25" x14ac:dyDescent="0.4">
      <c r="A32" s="63" t="s">
        <v>49</v>
      </c>
      <c r="B32" s="64"/>
      <c r="C32" s="65"/>
      <c r="D32" s="66"/>
      <c r="E32" s="67"/>
      <c r="F32" s="65"/>
      <c r="G32" s="68"/>
      <c r="H32" s="69"/>
      <c r="I32" s="65"/>
      <c r="J32" s="66"/>
      <c r="K32" s="67"/>
      <c r="L32" s="65"/>
      <c r="M32" s="70"/>
      <c r="N32" s="69"/>
      <c r="O32" s="65"/>
      <c r="P32" s="66"/>
      <c r="Q32" s="67"/>
      <c r="R32" s="65"/>
      <c r="S32" s="70"/>
      <c r="T32" s="69"/>
      <c r="U32" s="65"/>
      <c r="V32" s="66"/>
      <c r="W32" s="67"/>
      <c r="X32" s="65"/>
      <c r="Y32" s="70"/>
      <c r="Z32" s="69"/>
      <c r="AA32" s="65"/>
      <c r="AB32" s="66"/>
      <c r="AC32" s="67"/>
      <c r="AD32" s="65"/>
      <c r="AE32" s="70"/>
      <c r="AF32" s="69"/>
      <c r="AG32" s="65"/>
      <c r="AH32" s="66"/>
      <c r="AI32" s="67"/>
      <c r="AJ32" s="65"/>
      <c r="AK32" s="70"/>
      <c r="AL32" s="69"/>
      <c r="AM32" s="65"/>
      <c r="AN32" s="66"/>
      <c r="AO32" s="67"/>
      <c r="AP32" s="65"/>
      <c r="AQ32" s="70"/>
      <c r="AR32" s="69"/>
      <c r="AS32" s="65"/>
      <c r="AT32" s="66"/>
      <c r="AU32" s="67"/>
      <c r="AV32" s="65"/>
      <c r="AW32" s="70"/>
    </row>
    <row r="33" spans="1:53" s="53" customFormat="1" ht="26.25" x14ac:dyDescent="0.4">
      <c r="A33" s="63" t="s">
        <v>13</v>
      </c>
      <c r="B33" s="64"/>
      <c r="C33" s="65"/>
      <c r="D33" s="66"/>
      <c r="E33" s="67"/>
      <c r="F33" s="65"/>
      <c r="G33" s="68"/>
      <c r="H33" s="69"/>
      <c r="I33" s="65"/>
      <c r="J33" s="66"/>
      <c r="K33" s="67"/>
      <c r="L33" s="65"/>
      <c r="M33" s="70"/>
      <c r="N33" s="69"/>
      <c r="O33" s="65"/>
      <c r="P33" s="66"/>
      <c r="Q33" s="67"/>
      <c r="R33" s="65"/>
      <c r="S33" s="70"/>
      <c r="T33" s="69"/>
      <c r="U33" s="65"/>
      <c r="V33" s="66"/>
      <c r="W33" s="67"/>
      <c r="X33" s="65"/>
      <c r="Y33" s="70"/>
      <c r="Z33" s="69"/>
      <c r="AA33" s="65"/>
      <c r="AB33" s="66"/>
      <c r="AC33" s="67"/>
      <c r="AD33" s="65"/>
      <c r="AE33" s="70"/>
      <c r="AF33" s="69"/>
      <c r="AG33" s="65"/>
      <c r="AH33" s="66"/>
      <c r="AI33" s="67"/>
      <c r="AJ33" s="65"/>
      <c r="AK33" s="70"/>
      <c r="AL33" s="69"/>
      <c r="AM33" s="65"/>
      <c r="AN33" s="66"/>
      <c r="AO33" s="67"/>
      <c r="AP33" s="65"/>
      <c r="AQ33" s="70"/>
      <c r="AR33" s="69"/>
      <c r="AS33" s="65"/>
      <c r="AT33" s="66"/>
      <c r="AU33" s="67"/>
      <c r="AV33" s="65"/>
      <c r="AW33" s="70"/>
    </row>
    <row r="34" spans="1:53" s="53" customFormat="1" ht="27" thickBot="1" x14ac:dyDescent="0.45">
      <c r="A34" s="71" t="s">
        <v>50</v>
      </c>
      <c r="B34" s="72"/>
      <c r="C34" s="73"/>
      <c r="D34" s="74"/>
      <c r="E34" s="75"/>
      <c r="F34" s="73"/>
      <c r="G34" s="76"/>
      <c r="H34" s="77"/>
      <c r="I34" s="73"/>
      <c r="J34" s="74"/>
      <c r="K34" s="75"/>
      <c r="L34" s="73"/>
      <c r="M34" s="78"/>
      <c r="N34" s="77"/>
      <c r="O34" s="73"/>
      <c r="P34" s="74"/>
      <c r="Q34" s="75"/>
      <c r="R34" s="73"/>
      <c r="S34" s="78"/>
      <c r="T34" s="77"/>
      <c r="U34" s="73"/>
      <c r="V34" s="74"/>
      <c r="W34" s="75"/>
      <c r="X34" s="73"/>
      <c r="Y34" s="78"/>
      <c r="Z34" s="77"/>
      <c r="AA34" s="73"/>
      <c r="AB34" s="74"/>
      <c r="AC34" s="75"/>
      <c r="AD34" s="73"/>
      <c r="AE34" s="78"/>
      <c r="AF34" s="77"/>
      <c r="AG34" s="73"/>
      <c r="AH34" s="74"/>
      <c r="AI34" s="75"/>
      <c r="AJ34" s="73"/>
      <c r="AK34" s="78"/>
      <c r="AL34" s="77"/>
      <c r="AM34" s="73"/>
      <c r="AN34" s="74"/>
      <c r="AO34" s="75"/>
      <c r="AP34" s="73"/>
      <c r="AQ34" s="78"/>
      <c r="AR34" s="77"/>
      <c r="AS34" s="73"/>
      <c r="AT34" s="74"/>
      <c r="AU34" s="75"/>
      <c r="AV34" s="73"/>
      <c r="AW34" s="78"/>
    </row>
    <row r="35" spans="1:53" s="53" customFormat="1" ht="26.25" thickBot="1" x14ac:dyDescent="0.4"/>
    <row r="36" spans="1:53" s="53" customFormat="1" ht="27" thickBot="1" x14ac:dyDescent="0.45">
      <c r="A36" s="164" t="s">
        <v>45</v>
      </c>
      <c r="B36" s="163"/>
      <c r="C36" s="163"/>
      <c r="D36" s="163"/>
      <c r="E36" s="163" t="s">
        <v>58</v>
      </c>
      <c r="F36" s="163"/>
      <c r="G36" s="163"/>
      <c r="H36" s="163"/>
      <c r="I36" s="163" t="s">
        <v>59</v>
      </c>
      <c r="J36" s="163"/>
      <c r="K36" s="163"/>
      <c r="L36" s="163"/>
      <c r="M36" s="163" t="s">
        <v>60</v>
      </c>
      <c r="N36" s="163"/>
      <c r="O36" s="163"/>
      <c r="P36" s="165"/>
      <c r="Q36" s="164" t="s">
        <v>45</v>
      </c>
      <c r="R36" s="163"/>
      <c r="S36" s="163"/>
      <c r="T36" s="163"/>
      <c r="U36" s="163" t="s">
        <v>58</v>
      </c>
      <c r="V36" s="163"/>
      <c r="W36" s="163"/>
      <c r="X36" s="163"/>
      <c r="Y36" s="163" t="s">
        <v>59</v>
      </c>
      <c r="Z36" s="163"/>
      <c r="AA36" s="163"/>
      <c r="AB36" s="163"/>
      <c r="AC36" s="163" t="s">
        <v>60</v>
      </c>
      <c r="AD36" s="163"/>
      <c r="AE36" s="163"/>
      <c r="AF36" s="165"/>
      <c r="AG36" s="162" t="s">
        <v>45</v>
      </c>
      <c r="AH36" s="163"/>
      <c r="AI36" s="163"/>
      <c r="AJ36" s="163"/>
      <c r="AK36" s="163" t="s">
        <v>58</v>
      </c>
      <c r="AL36" s="163"/>
      <c r="AM36" s="163"/>
      <c r="AN36" s="163"/>
      <c r="AO36" s="163" t="s">
        <v>59</v>
      </c>
      <c r="AP36" s="163"/>
      <c r="AQ36" s="163"/>
      <c r="AR36" s="163"/>
      <c r="AS36" s="163" t="s">
        <v>60</v>
      </c>
      <c r="AT36" s="163"/>
      <c r="AU36" s="163"/>
      <c r="AV36" s="165"/>
    </row>
    <row r="37" spans="1:53" s="53" customFormat="1" ht="35.1" customHeight="1" x14ac:dyDescent="0.35">
      <c r="A37" s="171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75"/>
      <c r="Q37" s="171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75"/>
      <c r="AG37" s="176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75"/>
    </row>
    <row r="38" spans="1:53" s="53" customFormat="1" ht="35.1" customHeight="1" x14ac:dyDescent="0.35">
      <c r="A38" s="174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3"/>
      <c r="Q38" s="174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3"/>
      <c r="AG38" s="177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3"/>
    </row>
    <row r="39" spans="1:53" s="53" customFormat="1" ht="35.1" customHeight="1" thickBot="1" x14ac:dyDescent="0.4">
      <c r="A39" s="181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80"/>
      <c r="Q39" s="181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80"/>
      <c r="AG39" s="178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80"/>
    </row>
    <row r="40" spans="1:53" s="53" customFormat="1" ht="26.25" thickBot="1" x14ac:dyDescent="0.4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</row>
    <row r="41" spans="1:53" s="53" customFormat="1" ht="35.1" customHeight="1" thickTop="1" x14ac:dyDescent="0.4">
      <c r="A41" s="169" t="s">
        <v>55</v>
      </c>
      <c r="B41" s="169"/>
      <c r="C41" s="169"/>
      <c r="D41" s="168"/>
      <c r="E41" s="168"/>
      <c r="F41" s="168"/>
      <c r="G41" s="168"/>
      <c r="H41" s="168"/>
      <c r="I41" s="168"/>
    </row>
    <row r="42" spans="1:53" s="53" customFormat="1" ht="3" customHeight="1" x14ac:dyDescent="0.4">
      <c r="A42" s="54"/>
      <c r="B42" s="54"/>
      <c r="C42" s="54"/>
      <c r="D42" s="54"/>
      <c r="E42" s="54"/>
      <c r="F42" s="54"/>
      <c r="G42" s="54"/>
      <c r="H42" s="54"/>
      <c r="I42" s="54"/>
    </row>
    <row r="43" spans="1:53" s="80" customFormat="1" ht="21" thickBot="1" x14ac:dyDescent="0.35">
      <c r="B43" s="166">
        <v>1</v>
      </c>
      <c r="C43" s="166"/>
      <c r="D43" s="166"/>
      <c r="E43" s="166"/>
      <c r="F43" s="166"/>
      <c r="G43" s="166"/>
      <c r="H43" s="166">
        <v>2</v>
      </c>
      <c r="I43" s="166"/>
      <c r="J43" s="166"/>
      <c r="K43" s="166"/>
      <c r="L43" s="166"/>
      <c r="M43" s="166"/>
      <c r="N43" s="166">
        <v>3</v>
      </c>
      <c r="O43" s="166"/>
      <c r="P43" s="166"/>
      <c r="Q43" s="166"/>
      <c r="R43" s="166"/>
      <c r="S43" s="166"/>
      <c r="T43" s="166">
        <v>4</v>
      </c>
      <c r="U43" s="166"/>
      <c r="V43" s="166"/>
      <c r="W43" s="166"/>
      <c r="X43" s="166"/>
      <c r="Y43" s="166"/>
      <c r="Z43" s="166">
        <v>5</v>
      </c>
      <c r="AA43" s="166"/>
      <c r="AB43" s="166"/>
      <c r="AC43" s="166"/>
      <c r="AD43" s="166"/>
      <c r="AE43" s="166"/>
      <c r="AF43" s="166">
        <v>6</v>
      </c>
      <c r="AG43" s="166"/>
      <c r="AH43" s="166"/>
      <c r="AI43" s="166"/>
      <c r="AJ43" s="166"/>
      <c r="AK43" s="166"/>
      <c r="AL43" s="166">
        <v>7</v>
      </c>
      <c r="AM43" s="166"/>
      <c r="AN43" s="166"/>
      <c r="AO43" s="166"/>
      <c r="AP43" s="166"/>
      <c r="AQ43" s="166"/>
      <c r="AR43" s="166">
        <v>8</v>
      </c>
      <c r="AS43" s="166"/>
      <c r="AT43" s="166"/>
      <c r="AU43" s="166"/>
      <c r="AV43" s="166"/>
      <c r="AW43" s="166"/>
    </row>
    <row r="44" spans="1:53" s="53" customFormat="1" ht="26.25" x14ac:dyDescent="0.4">
      <c r="A44" s="55" t="s">
        <v>47</v>
      </c>
      <c r="B44" s="56"/>
      <c r="C44" s="57"/>
      <c r="D44" s="58"/>
      <c r="E44" s="59"/>
      <c r="F44" s="57"/>
      <c r="G44" s="60"/>
      <c r="H44" s="61"/>
      <c r="I44" s="57"/>
      <c r="J44" s="58"/>
      <c r="K44" s="59"/>
      <c r="L44" s="57"/>
      <c r="M44" s="62"/>
      <c r="N44" s="61"/>
      <c r="O44" s="57"/>
      <c r="P44" s="58"/>
      <c r="Q44" s="59"/>
      <c r="R44" s="57"/>
      <c r="S44" s="62"/>
      <c r="T44" s="61"/>
      <c r="U44" s="57"/>
      <c r="V44" s="58"/>
      <c r="W44" s="59"/>
      <c r="X44" s="57"/>
      <c r="Y44" s="62"/>
      <c r="Z44" s="61"/>
      <c r="AA44" s="57"/>
      <c r="AB44" s="58"/>
      <c r="AC44" s="59"/>
      <c r="AD44" s="57"/>
      <c r="AE44" s="62"/>
      <c r="AF44" s="61"/>
      <c r="AG44" s="57"/>
      <c r="AH44" s="58"/>
      <c r="AI44" s="59"/>
      <c r="AJ44" s="57"/>
      <c r="AK44" s="62"/>
      <c r="AL44" s="61"/>
      <c r="AM44" s="57"/>
      <c r="AN44" s="58"/>
      <c r="AO44" s="59"/>
      <c r="AP44" s="57"/>
      <c r="AQ44" s="62"/>
      <c r="AR44" s="61"/>
      <c r="AS44" s="57"/>
      <c r="AT44" s="58"/>
      <c r="AU44" s="59"/>
      <c r="AV44" s="57"/>
      <c r="AW44" s="62"/>
    </row>
    <row r="45" spans="1:53" s="53" customFormat="1" ht="26.25" x14ac:dyDescent="0.4">
      <c r="A45" s="63" t="s">
        <v>53</v>
      </c>
      <c r="B45" s="64"/>
      <c r="C45" s="65"/>
      <c r="D45" s="66"/>
      <c r="E45" s="67"/>
      <c r="F45" s="65"/>
      <c r="G45" s="68"/>
      <c r="H45" s="69"/>
      <c r="I45" s="65"/>
      <c r="J45" s="66"/>
      <c r="K45" s="67"/>
      <c r="L45" s="65"/>
      <c r="M45" s="70"/>
      <c r="N45" s="69"/>
      <c r="O45" s="65"/>
      <c r="P45" s="66"/>
      <c r="Q45" s="67"/>
      <c r="R45" s="65"/>
      <c r="S45" s="70"/>
      <c r="T45" s="69"/>
      <c r="U45" s="65"/>
      <c r="V45" s="66"/>
      <c r="W45" s="67"/>
      <c r="X45" s="65"/>
      <c r="Y45" s="70"/>
      <c r="Z45" s="69"/>
      <c r="AA45" s="65"/>
      <c r="AB45" s="66"/>
      <c r="AC45" s="67"/>
      <c r="AD45" s="65"/>
      <c r="AE45" s="70"/>
      <c r="AF45" s="69"/>
      <c r="AG45" s="65"/>
      <c r="AH45" s="66"/>
      <c r="AI45" s="67"/>
      <c r="AJ45" s="65"/>
      <c r="AK45" s="70"/>
      <c r="AL45" s="69"/>
      <c r="AM45" s="65"/>
      <c r="AN45" s="66"/>
      <c r="AO45" s="67"/>
      <c r="AP45" s="65"/>
      <c r="AQ45" s="70"/>
      <c r="AR45" s="69"/>
      <c r="AS45" s="65"/>
      <c r="AT45" s="66"/>
      <c r="AU45" s="67"/>
      <c r="AV45" s="65"/>
      <c r="AW45" s="70"/>
    </row>
    <row r="46" spans="1:53" s="53" customFormat="1" ht="26.25" x14ac:dyDescent="0.4">
      <c r="A46" s="63" t="s">
        <v>56</v>
      </c>
      <c r="B46" s="64"/>
      <c r="C46" s="65"/>
      <c r="D46" s="66"/>
      <c r="E46" s="67"/>
      <c r="F46" s="65"/>
      <c r="G46" s="68"/>
      <c r="H46" s="69"/>
      <c r="I46" s="65"/>
      <c r="J46" s="66"/>
      <c r="K46" s="67"/>
      <c r="L46" s="65"/>
      <c r="M46" s="70"/>
      <c r="N46" s="69"/>
      <c r="O46" s="65"/>
      <c r="P46" s="66"/>
      <c r="Q46" s="67"/>
      <c r="R46" s="65"/>
      <c r="S46" s="70"/>
      <c r="T46" s="69"/>
      <c r="U46" s="65"/>
      <c r="V46" s="66"/>
      <c r="W46" s="67"/>
      <c r="X46" s="65"/>
      <c r="Y46" s="70"/>
      <c r="Z46" s="69"/>
      <c r="AA46" s="65"/>
      <c r="AB46" s="66"/>
      <c r="AC46" s="67"/>
      <c r="AD46" s="65"/>
      <c r="AE46" s="70"/>
      <c r="AF46" s="69"/>
      <c r="AG46" s="65"/>
      <c r="AH46" s="66"/>
      <c r="AI46" s="67"/>
      <c r="AJ46" s="65"/>
      <c r="AK46" s="70"/>
      <c r="AL46" s="69"/>
      <c r="AM46" s="65"/>
      <c r="AN46" s="66"/>
      <c r="AO46" s="67"/>
      <c r="AP46" s="65"/>
      <c r="AQ46" s="70"/>
      <c r="AR46" s="69"/>
      <c r="AS46" s="65"/>
      <c r="AT46" s="66"/>
      <c r="AU46" s="67"/>
      <c r="AV46" s="65"/>
      <c r="AW46" s="70"/>
    </row>
    <row r="47" spans="1:53" s="53" customFormat="1" ht="26.25" x14ac:dyDescent="0.4">
      <c r="A47" s="63" t="s">
        <v>46</v>
      </c>
      <c r="B47" s="64"/>
      <c r="C47" s="65"/>
      <c r="D47" s="66"/>
      <c r="E47" s="67"/>
      <c r="F47" s="65"/>
      <c r="G47" s="68"/>
      <c r="H47" s="69"/>
      <c r="I47" s="65"/>
      <c r="J47" s="66"/>
      <c r="K47" s="67"/>
      <c r="L47" s="65"/>
      <c r="M47" s="70"/>
      <c r="N47" s="69"/>
      <c r="O47" s="65"/>
      <c r="P47" s="66"/>
      <c r="Q47" s="67"/>
      <c r="R47" s="65"/>
      <c r="S47" s="70"/>
      <c r="T47" s="69"/>
      <c r="U47" s="65"/>
      <c r="V47" s="66"/>
      <c r="W47" s="67"/>
      <c r="X47" s="65"/>
      <c r="Y47" s="70"/>
      <c r="Z47" s="69"/>
      <c r="AA47" s="65"/>
      <c r="AB47" s="66"/>
      <c r="AC47" s="67"/>
      <c r="AD47" s="65"/>
      <c r="AE47" s="70"/>
      <c r="AF47" s="69"/>
      <c r="AG47" s="65"/>
      <c r="AH47" s="66"/>
      <c r="AI47" s="67"/>
      <c r="AJ47" s="65"/>
      <c r="AK47" s="70"/>
      <c r="AL47" s="69"/>
      <c r="AM47" s="65"/>
      <c r="AN47" s="66"/>
      <c r="AO47" s="67"/>
      <c r="AP47" s="65"/>
      <c r="AQ47" s="70"/>
      <c r="AR47" s="69"/>
      <c r="AS47" s="65"/>
      <c r="AT47" s="66"/>
      <c r="AU47" s="67"/>
      <c r="AV47" s="65"/>
      <c r="AW47" s="70"/>
    </row>
    <row r="48" spans="1:53" s="53" customFormat="1" ht="26.25" x14ac:dyDescent="0.4">
      <c r="A48" s="63" t="s">
        <v>48</v>
      </c>
      <c r="B48" s="64"/>
      <c r="C48" s="65"/>
      <c r="D48" s="66"/>
      <c r="E48" s="67"/>
      <c r="F48" s="65"/>
      <c r="G48" s="68"/>
      <c r="H48" s="69"/>
      <c r="I48" s="65"/>
      <c r="J48" s="66"/>
      <c r="K48" s="67"/>
      <c r="L48" s="65"/>
      <c r="M48" s="70"/>
      <c r="N48" s="69"/>
      <c r="O48" s="65"/>
      <c r="P48" s="66"/>
      <c r="Q48" s="67"/>
      <c r="R48" s="65"/>
      <c r="S48" s="70"/>
      <c r="T48" s="69"/>
      <c r="U48" s="65"/>
      <c r="V48" s="66"/>
      <c r="W48" s="67"/>
      <c r="X48" s="65"/>
      <c r="Y48" s="70"/>
      <c r="Z48" s="69"/>
      <c r="AA48" s="65"/>
      <c r="AB48" s="66"/>
      <c r="AC48" s="67"/>
      <c r="AD48" s="65"/>
      <c r="AE48" s="70"/>
      <c r="AF48" s="69"/>
      <c r="AG48" s="65"/>
      <c r="AH48" s="66"/>
      <c r="AI48" s="67"/>
      <c r="AJ48" s="65"/>
      <c r="AK48" s="70"/>
      <c r="AL48" s="69"/>
      <c r="AM48" s="65"/>
      <c r="AN48" s="66"/>
      <c r="AO48" s="67"/>
      <c r="AP48" s="65"/>
      <c r="AQ48" s="70"/>
      <c r="AR48" s="69"/>
      <c r="AS48" s="65"/>
      <c r="AT48" s="66"/>
      <c r="AU48" s="67"/>
      <c r="AV48" s="65"/>
      <c r="AW48" s="70"/>
    </row>
    <row r="49" spans="1:49" s="53" customFormat="1" ht="26.25" x14ac:dyDescent="0.4">
      <c r="A49" s="63" t="s">
        <v>16</v>
      </c>
      <c r="B49" s="64"/>
      <c r="C49" s="65"/>
      <c r="D49" s="66"/>
      <c r="E49" s="67"/>
      <c r="F49" s="65"/>
      <c r="G49" s="68"/>
      <c r="H49" s="69"/>
      <c r="I49" s="65"/>
      <c r="J49" s="66"/>
      <c r="K49" s="67"/>
      <c r="L49" s="65"/>
      <c r="M49" s="70"/>
      <c r="N49" s="69"/>
      <c r="O49" s="65"/>
      <c r="P49" s="66"/>
      <c r="Q49" s="67"/>
      <c r="R49" s="65"/>
      <c r="S49" s="70"/>
      <c r="T49" s="69"/>
      <c r="U49" s="65"/>
      <c r="V49" s="66"/>
      <c r="W49" s="67"/>
      <c r="X49" s="65"/>
      <c r="Y49" s="70"/>
      <c r="Z49" s="69"/>
      <c r="AA49" s="65"/>
      <c r="AB49" s="66"/>
      <c r="AC49" s="67"/>
      <c r="AD49" s="65"/>
      <c r="AE49" s="70"/>
      <c r="AF49" s="69"/>
      <c r="AG49" s="65"/>
      <c r="AH49" s="66"/>
      <c r="AI49" s="67"/>
      <c r="AJ49" s="65"/>
      <c r="AK49" s="70"/>
      <c r="AL49" s="69"/>
      <c r="AM49" s="65"/>
      <c r="AN49" s="66"/>
      <c r="AO49" s="67"/>
      <c r="AP49" s="65"/>
      <c r="AQ49" s="70"/>
      <c r="AR49" s="69"/>
      <c r="AS49" s="65"/>
      <c r="AT49" s="66"/>
      <c r="AU49" s="67"/>
      <c r="AV49" s="65"/>
      <c r="AW49" s="70"/>
    </row>
    <row r="50" spans="1:49" s="53" customFormat="1" ht="26.25" x14ac:dyDescent="0.4">
      <c r="A50" s="63" t="s">
        <v>49</v>
      </c>
      <c r="B50" s="64"/>
      <c r="C50" s="65"/>
      <c r="D50" s="66"/>
      <c r="E50" s="67"/>
      <c r="F50" s="65"/>
      <c r="G50" s="68"/>
      <c r="H50" s="69"/>
      <c r="I50" s="65"/>
      <c r="J50" s="66"/>
      <c r="K50" s="67"/>
      <c r="L50" s="65"/>
      <c r="M50" s="70"/>
      <c r="N50" s="69"/>
      <c r="O50" s="65"/>
      <c r="P50" s="66"/>
      <c r="Q50" s="67"/>
      <c r="R50" s="65"/>
      <c r="S50" s="70"/>
      <c r="T50" s="69"/>
      <c r="U50" s="65"/>
      <c r="V50" s="66"/>
      <c r="W50" s="67"/>
      <c r="X50" s="65"/>
      <c r="Y50" s="70"/>
      <c r="Z50" s="69"/>
      <c r="AA50" s="65"/>
      <c r="AB50" s="66"/>
      <c r="AC50" s="67"/>
      <c r="AD50" s="65"/>
      <c r="AE50" s="70"/>
      <c r="AF50" s="69"/>
      <c r="AG50" s="65"/>
      <c r="AH50" s="66"/>
      <c r="AI50" s="67"/>
      <c r="AJ50" s="65"/>
      <c r="AK50" s="70"/>
      <c r="AL50" s="69"/>
      <c r="AM50" s="65"/>
      <c r="AN50" s="66"/>
      <c r="AO50" s="67"/>
      <c r="AP50" s="65"/>
      <c r="AQ50" s="70"/>
      <c r="AR50" s="69"/>
      <c r="AS50" s="65"/>
      <c r="AT50" s="66"/>
      <c r="AU50" s="67"/>
      <c r="AV50" s="65"/>
      <c r="AW50" s="70"/>
    </row>
    <row r="51" spans="1:49" s="53" customFormat="1" ht="26.25" x14ac:dyDescent="0.4">
      <c r="A51" s="63" t="s">
        <v>13</v>
      </c>
      <c r="B51" s="64"/>
      <c r="C51" s="65"/>
      <c r="D51" s="66"/>
      <c r="E51" s="67"/>
      <c r="F51" s="65"/>
      <c r="G51" s="68"/>
      <c r="H51" s="69"/>
      <c r="I51" s="65"/>
      <c r="J51" s="66"/>
      <c r="K51" s="67"/>
      <c r="L51" s="65"/>
      <c r="M51" s="70"/>
      <c r="N51" s="69"/>
      <c r="O51" s="65"/>
      <c r="P51" s="66"/>
      <c r="Q51" s="67"/>
      <c r="R51" s="65"/>
      <c r="S51" s="70"/>
      <c r="T51" s="69"/>
      <c r="U51" s="65"/>
      <c r="V51" s="66"/>
      <c r="W51" s="67"/>
      <c r="X51" s="65"/>
      <c r="Y51" s="70"/>
      <c r="Z51" s="69"/>
      <c r="AA51" s="65"/>
      <c r="AB51" s="66"/>
      <c r="AC51" s="67"/>
      <c r="AD51" s="65"/>
      <c r="AE51" s="70"/>
      <c r="AF51" s="69"/>
      <c r="AG51" s="65"/>
      <c r="AH51" s="66"/>
      <c r="AI51" s="67"/>
      <c r="AJ51" s="65"/>
      <c r="AK51" s="70"/>
      <c r="AL51" s="69"/>
      <c r="AM51" s="65"/>
      <c r="AN51" s="66"/>
      <c r="AO51" s="67"/>
      <c r="AP51" s="65"/>
      <c r="AQ51" s="70"/>
      <c r="AR51" s="69"/>
      <c r="AS51" s="65"/>
      <c r="AT51" s="66"/>
      <c r="AU51" s="67"/>
      <c r="AV51" s="65"/>
      <c r="AW51" s="70"/>
    </row>
    <row r="52" spans="1:49" s="53" customFormat="1" ht="27" thickBot="1" x14ac:dyDescent="0.45">
      <c r="A52" s="71" t="s">
        <v>50</v>
      </c>
      <c r="B52" s="72"/>
      <c r="C52" s="73"/>
      <c r="D52" s="74"/>
      <c r="E52" s="75"/>
      <c r="F52" s="73"/>
      <c r="G52" s="76"/>
      <c r="H52" s="77"/>
      <c r="I52" s="73"/>
      <c r="J52" s="74"/>
      <c r="K52" s="75"/>
      <c r="L52" s="73"/>
      <c r="M52" s="78"/>
      <c r="N52" s="77"/>
      <c r="O52" s="73"/>
      <c r="P52" s="74"/>
      <c r="Q52" s="75"/>
      <c r="R52" s="73"/>
      <c r="S52" s="78"/>
      <c r="T52" s="77"/>
      <c r="U52" s="73"/>
      <c r="V52" s="74"/>
      <c r="W52" s="75"/>
      <c r="X52" s="73"/>
      <c r="Y52" s="78"/>
      <c r="Z52" s="77"/>
      <c r="AA52" s="73"/>
      <c r="AB52" s="74"/>
      <c r="AC52" s="75"/>
      <c r="AD52" s="73"/>
      <c r="AE52" s="78"/>
      <c r="AF52" s="77"/>
      <c r="AG52" s="73"/>
      <c r="AH52" s="74"/>
      <c r="AI52" s="75"/>
      <c r="AJ52" s="73"/>
      <c r="AK52" s="78"/>
      <c r="AL52" s="77"/>
      <c r="AM52" s="73"/>
      <c r="AN52" s="74"/>
      <c r="AO52" s="75"/>
      <c r="AP52" s="73"/>
      <c r="AQ52" s="78"/>
      <c r="AR52" s="77"/>
      <c r="AS52" s="73"/>
      <c r="AT52" s="74"/>
      <c r="AU52" s="75"/>
      <c r="AV52" s="73"/>
      <c r="AW52" s="78"/>
    </row>
    <row r="53" spans="1:49" s="53" customFormat="1" ht="26.25" thickBot="1" x14ac:dyDescent="0.4"/>
    <row r="54" spans="1:49" s="53" customFormat="1" ht="27" thickBot="1" x14ac:dyDescent="0.45">
      <c r="A54" s="164" t="s">
        <v>45</v>
      </c>
      <c r="B54" s="163"/>
      <c r="C54" s="163"/>
      <c r="D54" s="163"/>
      <c r="E54" s="163" t="s">
        <v>58</v>
      </c>
      <c r="F54" s="163"/>
      <c r="G54" s="163"/>
      <c r="H54" s="163"/>
      <c r="I54" s="163" t="s">
        <v>59</v>
      </c>
      <c r="J54" s="163"/>
      <c r="K54" s="163"/>
      <c r="L54" s="163"/>
      <c r="M54" s="163" t="s">
        <v>60</v>
      </c>
      <c r="N54" s="163"/>
      <c r="O54" s="163"/>
      <c r="P54" s="165"/>
      <c r="Q54" s="164" t="s">
        <v>45</v>
      </c>
      <c r="R54" s="163"/>
      <c r="S54" s="163"/>
      <c r="T54" s="163"/>
      <c r="U54" s="163" t="s">
        <v>58</v>
      </c>
      <c r="V54" s="163"/>
      <c r="W54" s="163"/>
      <c r="X54" s="163"/>
      <c r="Y54" s="163" t="s">
        <v>59</v>
      </c>
      <c r="Z54" s="163"/>
      <c r="AA54" s="163"/>
      <c r="AB54" s="163"/>
      <c r="AC54" s="163" t="s">
        <v>60</v>
      </c>
      <c r="AD54" s="163"/>
      <c r="AE54" s="163"/>
      <c r="AF54" s="165"/>
      <c r="AG54" s="162" t="s">
        <v>45</v>
      </c>
      <c r="AH54" s="163"/>
      <c r="AI54" s="163"/>
      <c r="AJ54" s="163"/>
      <c r="AK54" s="163" t="s">
        <v>58</v>
      </c>
      <c r="AL54" s="163"/>
      <c r="AM54" s="163"/>
      <c r="AN54" s="163"/>
      <c r="AO54" s="163" t="s">
        <v>59</v>
      </c>
      <c r="AP54" s="163"/>
      <c r="AQ54" s="163"/>
      <c r="AR54" s="163"/>
      <c r="AS54" s="163" t="s">
        <v>60</v>
      </c>
      <c r="AT54" s="163"/>
      <c r="AU54" s="163"/>
      <c r="AV54" s="165"/>
    </row>
    <row r="55" spans="1:49" s="53" customFormat="1" ht="35.1" customHeight="1" x14ac:dyDescent="0.35">
      <c r="A55" s="171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75"/>
      <c r="Q55" s="171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75"/>
      <c r="AG55" s="176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75"/>
    </row>
    <row r="56" spans="1:49" s="53" customFormat="1" ht="35.1" customHeight="1" x14ac:dyDescent="0.35">
      <c r="A56" s="174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3"/>
      <c r="Q56" s="174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3"/>
      <c r="AG56" s="177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3"/>
    </row>
    <row r="57" spans="1:49" s="53" customFormat="1" ht="35.1" customHeight="1" x14ac:dyDescent="0.35">
      <c r="A57" s="174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3"/>
      <c r="Q57" s="174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3"/>
      <c r="AG57" s="177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2"/>
      <c r="AT57" s="172"/>
      <c r="AU57" s="172"/>
      <c r="AV57" s="173"/>
    </row>
    <row r="58" spans="1:49" ht="24.95" customHeight="1" x14ac:dyDescent="0.2"/>
  </sheetData>
  <mergeCells count="232">
    <mergeCell ref="Q18:U18"/>
    <mergeCell ref="Q19:U19"/>
    <mergeCell ref="A1:C1"/>
    <mergeCell ref="D1:I1"/>
    <mergeCell ref="B5:G5"/>
    <mergeCell ref="H5:M5"/>
    <mergeCell ref="N5:S5"/>
    <mergeCell ref="T5:Y5"/>
    <mergeCell ref="L1:N1"/>
    <mergeCell ref="O1:T1"/>
    <mergeCell ref="A3:C3"/>
    <mergeCell ref="D3:I3"/>
    <mergeCell ref="E19:H19"/>
    <mergeCell ref="I19:L19"/>
    <mergeCell ref="M19:P19"/>
    <mergeCell ref="I18:L18"/>
    <mergeCell ref="I17:L17"/>
    <mergeCell ref="M17:P17"/>
    <mergeCell ref="A20:C20"/>
    <mergeCell ref="A18:D18"/>
    <mergeCell ref="E18:H18"/>
    <mergeCell ref="M18:P18"/>
    <mergeCell ref="A19:D19"/>
    <mergeCell ref="AF5:AK5"/>
    <mergeCell ref="AL5:AQ5"/>
    <mergeCell ref="AR5:AW5"/>
    <mergeCell ref="AU16:AX16"/>
    <mergeCell ref="V17:Y17"/>
    <mergeCell ref="Z17:AC17"/>
    <mergeCell ref="A16:D16"/>
    <mergeCell ref="E16:H16"/>
    <mergeCell ref="I16:L16"/>
    <mergeCell ref="M16:P16"/>
    <mergeCell ref="V16:Y16"/>
    <mergeCell ref="Z16:AC16"/>
    <mergeCell ref="A17:D17"/>
    <mergeCell ref="E17:H17"/>
    <mergeCell ref="Q16:U16"/>
    <mergeCell ref="Q17:U17"/>
    <mergeCell ref="AH16:AL16"/>
    <mergeCell ref="AM16:AP16"/>
    <mergeCell ref="AH17:AL17"/>
    <mergeCell ref="AD16:AG16"/>
    <mergeCell ref="Z5:AE5"/>
    <mergeCell ref="CS24:CV24"/>
    <mergeCell ref="CO24:CR24"/>
    <mergeCell ref="CK24:CN24"/>
    <mergeCell ref="CF24:CJ24"/>
    <mergeCell ref="CB24:CE24"/>
    <mergeCell ref="BK23:BN23"/>
    <mergeCell ref="BX23:CA23"/>
    <mergeCell ref="CB23:CE23"/>
    <mergeCell ref="CF23:CJ23"/>
    <mergeCell ref="CK23:CN23"/>
    <mergeCell ref="CO23:CR23"/>
    <mergeCell ref="CS23:CV23"/>
    <mergeCell ref="CF22:CJ22"/>
    <mergeCell ref="CS22:CV22"/>
    <mergeCell ref="BO23:BS23"/>
    <mergeCell ref="BT23:BW23"/>
    <mergeCell ref="BC24:BF24"/>
    <mergeCell ref="BG24:BJ24"/>
    <mergeCell ref="BK24:BN24"/>
    <mergeCell ref="BC22:BF22"/>
    <mergeCell ref="AY22:BB22"/>
    <mergeCell ref="AM19:AP19"/>
    <mergeCell ref="CB22:CE22"/>
    <mergeCell ref="Q38:T38"/>
    <mergeCell ref="AC39:AF39"/>
    <mergeCell ref="Y39:AB39"/>
    <mergeCell ref="U39:X39"/>
    <mergeCell ref="Q39:T39"/>
    <mergeCell ref="Y37:AB37"/>
    <mergeCell ref="Q37:T37"/>
    <mergeCell ref="BX24:CA24"/>
    <mergeCell ref="AY24:BB24"/>
    <mergeCell ref="BX22:CA22"/>
    <mergeCell ref="BT22:BW22"/>
    <mergeCell ref="BO22:BS22"/>
    <mergeCell ref="BK22:BN22"/>
    <mergeCell ref="BG22:BJ22"/>
    <mergeCell ref="Y36:AB36"/>
    <mergeCell ref="BG23:BJ23"/>
    <mergeCell ref="BC23:BF23"/>
    <mergeCell ref="AY23:BB23"/>
    <mergeCell ref="A38:D38"/>
    <mergeCell ref="CK22:CN22"/>
    <mergeCell ref="CO22:CR22"/>
    <mergeCell ref="BO24:BS24"/>
    <mergeCell ref="BT24:BW24"/>
    <mergeCell ref="E39:H39"/>
    <mergeCell ref="A39:D39"/>
    <mergeCell ref="AS38:AV38"/>
    <mergeCell ref="AO38:AR38"/>
    <mergeCell ref="AK38:AN38"/>
    <mergeCell ref="A37:D37"/>
    <mergeCell ref="A36:D36"/>
    <mergeCell ref="M36:P36"/>
    <mergeCell ref="I36:L36"/>
    <mergeCell ref="B25:G25"/>
    <mergeCell ref="AL25:AQ25"/>
    <mergeCell ref="AF25:AK25"/>
    <mergeCell ref="Z25:AE25"/>
    <mergeCell ref="AR25:AW25"/>
    <mergeCell ref="I39:L39"/>
    <mergeCell ref="AS39:AV39"/>
    <mergeCell ref="AO39:AR39"/>
    <mergeCell ref="AK39:AN39"/>
    <mergeCell ref="M39:P39"/>
    <mergeCell ref="AY3:BB3"/>
    <mergeCell ref="AY21:BB21"/>
    <mergeCell ref="CF21:CJ21"/>
    <mergeCell ref="CK21:CN21"/>
    <mergeCell ref="CO21:CR21"/>
    <mergeCell ref="M38:P38"/>
    <mergeCell ref="I38:L38"/>
    <mergeCell ref="E38:H38"/>
    <mergeCell ref="AG38:AJ38"/>
    <mergeCell ref="AC38:AF38"/>
    <mergeCell ref="Y38:AB38"/>
    <mergeCell ref="U38:X38"/>
    <mergeCell ref="E37:H37"/>
    <mergeCell ref="AS37:AV37"/>
    <mergeCell ref="AO37:AR37"/>
    <mergeCell ref="AK37:AN37"/>
    <mergeCell ref="AG37:AJ37"/>
    <mergeCell ref="AC37:AF37"/>
    <mergeCell ref="M37:P37"/>
    <mergeCell ref="I37:L37"/>
    <mergeCell ref="AS36:AV36"/>
    <mergeCell ref="AO36:AR36"/>
    <mergeCell ref="AK36:AN36"/>
    <mergeCell ref="AG36:AJ36"/>
    <mergeCell ref="AQ18:AT18"/>
    <mergeCell ref="AU18:AX18"/>
    <mergeCell ref="AG39:AJ39"/>
    <mergeCell ref="AQ19:AT19"/>
    <mergeCell ref="AU19:AX19"/>
    <mergeCell ref="BK1:BM1"/>
    <mergeCell ref="BN1:BS1"/>
    <mergeCell ref="V18:Y18"/>
    <mergeCell ref="Z18:AC18"/>
    <mergeCell ref="AD18:AG18"/>
    <mergeCell ref="V19:Y19"/>
    <mergeCell ref="AQ16:AT16"/>
    <mergeCell ref="AQ17:AT17"/>
    <mergeCell ref="AU17:AX17"/>
    <mergeCell ref="Z19:AC19"/>
    <mergeCell ref="AD19:AG19"/>
    <mergeCell ref="AD17:AG17"/>
    <mergeCell ref="AM17:AP17"/>
    <mergeCell ref="AH19:AL19"/>
    <mergeCell ref="AZ1:BB1"/>
    <mergeCell ref="BC1:BH1"/>
    <mergeCell ref="BC3:BH3"/>
    <mergeCell ref="AH18:AL18"/>
    <mergeCell ref="AM18:AP18"/>
    <mergeCell ref="E57:H57"/>
    <mergeCell ref="A57:D57"/>
    <mergeCell ref="AS56:AV56"/>
    <mergeCell ref="AO56:AR56"/>
    <mergeCell ref="AK56:AN56"/>
    <mergeCell ref="AG56:AJ56"/>
    <mergeCell ref="AC56:AF56"/>
    <mergeCell ref="Y56:AB56"/>
    <mergeCell ref="U56:X56"/>
    <mergeCell ref="I57:L57"/>
    <mergeCell ref="Q56:T56"/>
    <mergeCell ref="AC57:AF57"/>
    <mergeCell ref="Y57:AB57"/>
    <mergeCell ref="U57:X57"/>
    <mergeCell ref="Q57:T57"/>
    <mergeCell ref="M57:P57"/>
    <mergeCell ref="AS57:AV57"/>
    <mergeCell ref="AO57:AR57"/>
    <mergeCell ref="AK57:AN57"/>
    <mergeCell ref="AG57:AJ57"/>
    <mergeCell ref="A55:D55"/>
    <mergeCell ref="M56:P56"/>
    <mergeCell ref="I56:L56"/>
    <mergeCell ref="E56:H56"/>
    <mergeCell ref="A56:D56"/>
    <mergeCell ref="AS55:AV55"/>
    <mergeCell ref="AO55:AR55"/>
    <mergeCell ref="AK55:AN55"/>
    <mergeCell ref="AG55:AJ55"/>
    <mergeCell ref="AC55:AF55"/>
    <mergeCell ref="U55:X55"/>
    <mergeCell ref="Q55:T55"/>
    <mergeCell ref="M55:P55"/>
    <mergeCell ref="I55:L55"/>
    <mergeCell ref="E55:H55"/>
    <mergeCell ref="Y55:AB55"/>
    <mergeCell ref="A54:D54"/>
    <mergeCell ref="B43:G43"/>
    <mergeCell ref="D41:I41"/>
    <mergeCell ref="A41:C41"/>
    <mergeCell ref="A40:BA40"/>
    <mergeCell ref="AR43:AW43"/>
    <mergeCell ref="AL43:AQ43"/>
    <mergeCell ref="AF43:AK43"/>
    <mergeCell ref="Z43:AE43"/>
    <mergeCell ref="AC54:AF54"/>
    <mergeCell ref="I54:L54"/>
    <mergeCell ref="AS54:AV54"/>
    <mergeCell ref="AO54:AR54"/>
    <mergeCell ref="AK54:AN54"/>
    <mergeCell ref="AG54:AJ54"/>
    <mergeCell ref="CS21:CV21"/>
    <mergeCell ref="BO21:BS21"/>
    <mergeCell ref="BK21:BN21"/>
    <mergeCell ref="BG21:BJ21"/>
    <mergeCell ref="BC21:BF21"/>
    <mergeCell ref="E54:H54"/>
    <mergeCell ref="Y54:AB54"/>
    <mergeCell ref="U54:X54"/>
    <mergeCell ref="Q54:T54"/>
    <mergeCell ref="M54:P54"/>
    <mergeCell ref="H43:M43"/>
    <mergeCell ref="T25:Y25"/>
    <mergeCell ref="N25:S25"/>
    <mergeCell ref="U36:X36"/>
    <mergeCell ref="Q36:T36"/>
    <mergeCell ref="T43:Y43"/>
    <mergeCell ref="N43:S43"/>
    <mergeCell ref="H25:M25"/>
    <mergeCell ref="E36:H36"/>
    <mergeCell ref="U37:X37"/>
    <mergeCell ref="BT21:BW21"/>
    <mergeCell ref="BX21:CA21"/>
    <mergeCell ref="CB21:CE21"/>
    <mergeCell ref="AC36:AF36"/>
  </mergeCells>
  <dataValidations disablePrompts="1" count="1">
    <dataValidation type="list" allowBlank="1" showInputMessage="1" showErrorMessage="1" sqref="D4:I4 D1:I1 D24:I24 D42:I42 BC1:BH1">
      <formula1>Machine</formula1>
    </dataValidation>
  </dataValidations>
  <pageMargins left="0.70866141732283472" right="0.70866141732283472" top="0.74803149606299213" bottom="0.74803149606299213" header="0.31496062992125984" footer="0.31496062992125984"/>
  <pageSetup paperSize="9" scale="21" orientation="landscape" r:id="rId1"/>
  <colBreaks count="1" manualBreakCount="1">
    <brk id="18" max="20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AX33"/>
  <sheetViews>
    <sheetView view="pageBreakPreview" zoomScale="60" zoomScaleNormal="100" workbookViewId="0">
      <selection activeCell="L4" sqref="L4"/>
    </sheetView>
  </sheetViews>
  <sheetFormatPr baseColWidth="10" defaultRowHeight="14.25" x14ac:dyDescent="0.2"/>
  <cols>
    <col min="1" max="1" width="23.75" bestFit="1" customWidth="1"/>
    <col min="2" max="49" width="5.125" customWidth="1"/>
  </cols>
  <sheetData>
    <row r="1" spans="1:50" ht="30" x14ac:dyDescent="0.4">
      <c r="A1" s="200" t="s">
        <v>54</v>
      </c>
      <c r="B1" s="200"/>
      <c r="C1" s="200"/>
      <c r="D1" s="200"/>
      <c r="E1" s="182" t="s">
        <v>18</v>
      </c>
      <c r="F1" s="182"/>
      <c r="G1" s="182"/>
      <c r="H1" s="182"/>
      <c r="I1" s="182"/>
      <c r="J1" s="182"/>
      <c r="K1" s="53"/>
      <c r="L1" s="53"/>
      <c r="M1" s="169" t="s">
        <v>57</v>
      </c>
      <c r="N1" s="169"/>
      <c r="O1" s="169"/>
      <c r="P1" s="168"/>
      <c r="Q1" s="168"/>
      <c r="R1" s="168"/>
      <c r="S1" s="168"/>
      <c r="T1" s="168"/>
      <c r="U1" s="168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50" ht="25.5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</row>
    <row r="3" spans="1:50" ht="35.25" x14ac:dyDescent="0.5">
      <c r="A3" s="184" t="s">
        <v>55</v>
      </c>
      <c r="B3" s="184"/>
      <c r="C3" s="184"/>
      <c r="D3" s="184"/>
      <c r="E3" s="183"/>
      <c r="F3" s="183"/>
      <c r="G3" s="183"/>
      <c r="H3" s="183"/>
      <c r="I3" s="183"/>
      <c r="J3" s="18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X3" s="53"/>
    </row>
    <row r="4" spans="1:50" ht="36" thickBot="1" x14ac:dyDescent="0.55000000000000004">
      <c r="A4" s="82"/>
      <c r="B4" s="82"/>
      <c r="C4" s="82"/>
      <c r="D4" s="82"/>
      <c r="E4" s="93"/>
      <c r="F4" s="93"/>
      <c r="G4" s="93"/>
      <c r="H4" s="93"/>
      <c r="I4" s="93"/>
      <c r="J4" s="9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X4" s="53"/>
    </row>
    <row r="5" spans="1:50" ht="27" thickBot="1" x14ac:dyDescent="0.45">
      <c r="A5" s="53"/>
      <c r="B5" s="198">
        <v>1</v>
      </c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9">
        <v>2</v>
      </c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>
        <v>3</v>
      </c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>
        <v>4</v>
      </c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</row>
    <row r="6" spans="1:50" ht="21" thickBot="1" x14ac:dyDescent="0.35">
      <c r="A6" s="80"/>
      <c r="B6" s="88">
        <v>5</v>
      </c>
      <c r="C6" s="89">
        <v>10</v>
      </c>
      <c r="D6" s="89">
        <v>15</v>
      </c>
      <c r="E6" s="89">
        <v>20</v>
      </c>
      <c r="F6" s="89">
        <v>25</v>
      </c>
      <c r="G6" s="91">
        <v>30</v>
      </c>
      <c r="H6" s="92">
        <v>35</v>
      </c>
      <c r="I6" s="89">
        <v>40</v>
      </c>
      <c r="J6" s="89">
        <v>45</v>
      </c>
      <c r="K6" s="89">
        <v>50</v>
      </c>
      <c r="L6" s="89">
        <v>55</v>
      </c>
      <c r="M6" s="90">
        <v>60</v>
      </c>
      <c r="N6" s="88">
        <v>5</v>
      </c>
      <c r="O6" s="89">
        <v>10</v>
      </c>
      <c r="P6" s="89">
        <v>15</v>
      </c>
      <c r="Q6" s="89">
        <v>20</v>
      </c>
      <c r="R6" s="89">
        <v>25</v>
      </c>
      <c r="S6" s="91">
        <v>30</v>
      </c>
      <c r="T6" s="92">
        <v>35</v>
      </c>
      <c r="U6" s="89">
        <v>40</v>
      </c>
      <c r="V6" s="89">
        <v>45</v>
      </c>
      <c r="W6" s="89">
        <v>50</v>
      </c>
      <c r="X6" s="89">
        <v>55</v>
      </c>
      <c r="Y6" s="90">
        <v>60</v>
      </c>
      <c r="Z6" s="88">
        <v>5</v>
      </c>
      <c r="AA6" s="89">
        <v>10</v>
      </c>
      <c r="AB6" s="89">
        <v>15</v>
      </c>
      <c r="AC6" s="89">
        <v>20</v>
      </c>
      <c r="AD6" s="89">
        <v>25</v>
      </c>
      <c r="AE6" s="91">
        <v>30</v>
      </c>
      <c r="AF6" s="92">
        <v>35</v>
      </c>
      <c r="AG6" s="89">
        <v>40</v>
      </c>
      <c r="AH6" s="89">
        <v>45</v>
      </c>
      <c r="AI6" s="89">
        <v>50</v>
      </c>
      <c r="AJ6" s="89">
        <v>55</v>
      </c>
      <c r="AK6" s="90">
        <v>60</v>
      </c>
      <c r="AL6" s="88">
        <v>5</v>
      </c>
      <c r="AM6" s="89">
        <v>10</v>
      </c>
      <c r="AN6" s="89">
        <v>15</v>
      </c>
      <c r="AO6" s="89">
        <v>20</v>
      </c>
      <c r="AP6" s="89">
        <v>25</v>
      </c>
      <c r="AQ6" s="91">
        <v>30</v>
      </c>
      <c r="AR6" s="92">
        <v>35</v>
      </c>
      <c r="AS6" s="89">
        <v>40</v>
      </c>
      <c r="AT6" s="89">
        <v>45</v>
      </c>
      <c r="AU6" s="89">
        <v>50</v>
      </c>
      <c r="AV6" s="89">
        <v>55</v>
      </c>
      <c r="AW6" s="90">
        <v>60</v>
      </c>
    </row>
    <row r="7" spans="1:50" ht="26.25" x14ac:dyDescent="0.4">
      <c r="A7" s="55" t="s">
        <v>47</v>
      </c>
      <c r="B7" s="56"/>
      <c r="C7" s="57"/>
      <c r="D7" s="58"/>
      <c r="E7" s="59"/>
      <c r="F7" s="57"/>
      <c r="G7" s="60"/>
      <c r="H7" s="61"/>
      <c r="I7" s="57"/>
      <c r="J7" s="58"/>
      <c r="K7" s="59"/>
      <c r="L7" s="57"/>
      <c r="M7" s="62"/>
      <c r="N7" s="56"/>
      <c r="O7" s="57"/>
      <c r="P7" s="58"/>
      <c r="Q7" s="59"/>
      <c r="R7" s="57"/>
      <c r="S7" s="60"/>
      <c r="T7" s="61"/>
      <c r="U7" s="57"/>
      <c r="V7" s="58"/>
      <c r="W7" s="59"/>
      <c r="X7" s="57"/>
      <c r="Y7" s="62"/>
      <c r="Z7" s="56"/>
      <c r="AA7" s="57"/>
      <c r="AB7" s="58"/>
      <c r="AC7" s="59"/>
      <c r="AD7" s="57"/>
      <c r="AE7" s="60"/>
      <c r="AF7" s="61"/>
      <c r="AG7" s="57"/>
      <c r="AH7" s="58"/>
      <c r="AI7" s="59"/>
      <c r="AJ7" s="57"/>
      <c r="AK7" s="62"/>
      <c r="AL7" s="56"/>
      <c r="AM7" s="57"/>
      <c r="AN7" s="58"/>
      <c r="AO7" s="59"/>
      <c r="AP7" s="57"/>
      <c r="AQ7" s="60"/>
      <c r="AR7" s="61"/>
      <c r="AS7" s="57"/>
      <c r="AT7" s="58"/>
      <c r="AU7" s="59"/>
      <c r="AV7" s="57"/>
      <c r="AW7" s="62"/>
    </row>
    <row r="8" spans="1:50" ht="26.25" x14ac:dyDescent="0.4">
      <c r="A8" s="63" t="s">
        <v>53</v>
      </c>
      <c r="B8" s="64"/>
      <c r="C8" s="65"/>
      <c r="D8" s="66"/>
      <c r="E8" s="67"/>
      <c r="F8" s="65"/>
      <c r="G8" s="68"/>
      <c r="H8" s="69"/>
      <c r="I8" s="65"/>
      <c r="J8" s="66"/>
      <c r="K8" s="67"/>
      <c r="L8" s="65"/>
      <c r="M8" s="70"/>
      <c r="N8" s="64"/>
      <c r="O8" s="65"/>
      <c r="P8" s="66"/>
      <c r="Q8" s="67"/>
      <c r="R8" s="65"/>
      <c r="S8" s="68"/>
      <c r="T8" s="69"/>
      <c r="U8" s="65"/>
      <c r="V8" s="66"/>
      <c r="W8" s="67"/>
      <c r="X8" s="65"/>
      <c r="Y8" s="70"/>
      <c r="Z8" s="64"/>
      <c r="AA8" s="65"/>
      <c r="AB8" s="66"/>
      <c r="AC8" s="67"/>
      <c r="AD8" s="65"/>
      <c r="AE8" s="68"/>
      <c r="AF8" s="69"/>
      <c r="AG8" s="65"/>
      <c r="AH8" s="66"/>
      <c r="AI8" s="67"/>
      <c r="AJ8" s="65"/>
      <c r="AK8" s="70"/>
      <c r="AL8" s="64"/>
      <c r="AM8" s="65"/>
      <c r="AN8" s="66"/>
      <c r="AO8" s="67"/>
      <c r="AP8" s="65"/>
      <c r="AQ8" s="68"/>
      <c r="AR8" s="69"/>
      <c r="AS8" s="65"/>
      <c r="AT8" s="66"/>
      <c r="AU8" s="67"/>
      <c r="AV8" s="65"/>
      <c r="AW8" s="70"/>
    </row>
    <row r="9" spans="1:50" ht="26.25" x14ac:dyDescent="0.4">
      <c r="A9" s="63" t="s">
        <v>56</v>
      </c>
      <c r="B9" s="64"/>
      <c r="C9" s="65"/>
      <c r="D9" s="66"/>
      <c r="E9" s="67"/>
      <c r="F9" s="65"/>
      <c r="G9" s="68"/>
      <c r="H9" s="69"/>
      <c r="I9" s="65"/>
      <c r="J9" s="66"/>
      <c r="K9" s="67"/>
      <c r="L9" s="65"/>
      <c r="M9" s="70"/>
      <c r="N9" s="64"/>
      <c r="O9" s="65"/>
      <c r="P9" s="66"/>
      <c r="Q9" s="67"/>
      <c r="R9" s="65"/>
      <c r="S9" s="68"/>
      <c r="T9" s="69"/>
      <c r="U9" s="65"/>
      <c r="V9" s="66"/>
      <c r="W9" s="67"/>
      <c r="X9" s="65"/>
      <c r="Y9" s="70"/>
      <c r="Z9" s="64"/>
      <c r="AA9" s="65"/>
      <c r="AB9" s="66"/>
      <c r="AC9" s="67"/>
      <c r="AD9" s="65"/>
      <c r="AE9" s="68"/>
      <c r="AF9" s="69"/>
      <c r="AG9" s="65"/>
      <c r="AH9" s="66"/>
      <c r="AI9" s="67"/>
      <c r="AJ9" s="65"/>
      <c r="AK9" s="70"/>
      <c r="AL9" s="64"/>
      <c r="AM9" s="65"/>
      <c r="AN9" s="66"/>
      <c r="AO9" s="67"/>
      <c r="AP9" s="65"/>
      <c r="AQ9" s="68"/>
      <c r="AR9" s="69"/>
      <c r="AS9" s="65"/>
      <c r="AT9" s="66"/>
      <c r="AU9" s="67"/>
      <c r="AV9" s="65"/>
      <c r="AW9" s="70"/>
    </row>
    <row r="10" spans="1:50" ht="26.25" x14ac:dyDescent="0.4">
      <c r="A10" s="63" t="s">
        <v>46</v>
      </c>
      <c r="B10" s="64"/>
      <c r="C10" s="65"/>
      <c r="D10" s="66"/>
      <c r="E10" s="67"/>
      <c r="F10" s="65"/>
      <c r="G10" s="68"/>
      <c r="H10" s="69"/>
      <c r="I10" s="65"/>
      <c r="J10" s="66"/>
      <c r="K10" s="67"/>
      <c r="L10" s="65"/>
      <c r="M10" s="70"/>
      <c r="N10" s="64"/>
      <c r="O10" s="65"/>
      <c r="P10" s="66"/>
      <c r="Q10" s="67"/>
      <c r="R10" s="65"/>
      <c r="S10" s="68"/>
      <c r="T10" s="69"/>
      <c r="U10" s="65"/>
      <c r="V10" s="66"/>
      <c r="W10" s="67"/>
      <c r="X10" s="65"/>
      <c r="Y10" s="70"/>
      <c r="Z10" s="64"/>
      <c r="AA10" s="65"/>
      <c r="AB10" s="66"/>
      <c r="AC10" s="67"/>
      <c r="AD10" s="65"/>
      <c r="AE10" s="68"/>
      <c r="AF10" s="69"/>
      <c r="AG10" s="65"/>
      <c r="AH10" s="66"/>
      <c r="AI10" s="67"/>
      <c r="AJ10" s="65"/>
      <c r="AK10" s="70"/>
      <c r="AL10" s="64"/>
      <c r="AM10" s="65"/>
      <c r="AN10" s="66"/>
      <c r="AO10" s="67"/>
      <c r="AP10" s="65"/>
      <c r="AQ10" s="68"/>
      <c r="AR10" s="69"/>
      <c r="AS10" s="65"/>
      <c r="AT10" s="66"/>
      <c r="AU10" s="67"/>
      <c r="AV10" s="65"/>
      <c r="AW10" s="70"/>
    </row>
    <row r="11" spans="1:50" ht="26.25" x14ac:dyDescent="0.4">
      <c r="A11" s="63" t="s">
        <v>48</v>
      </c>
      <c r="B11" s="64"/>
      <c r="C11" s="65"/>
      <c r="D11" s="66"/>
      <c r="E11" s="67"/>
      <c r="F11" s="65"/>
      <c r="G11" s="68"/>
      <c r="H11" s="69"/>
      <c r="I11" s="65"/>
      <c r="J11" s="66"/>
      <c r="K11" s="67"/>
      <c r="L11" s="65"/>
      <c r="M11" s="70"/>
      <c r="N11" s="64"/>
      <c r="O11" s="65"/>
      <c r="P11" s="66"/>
      <c r="Q11" s="67"/>
      <c r="R11" s="65"/>
      <c r="S11" s="68"/>
      <c r="T11" s="69"/>
      <c r="U11" s="65"/>
      <c r="V11" s="66"/>
      <c r="W11" s="67"/>
      <c r="X11" s="65"/>
      <c r="Y11" s="70"/>
      <c r="Z11" s="64"/>
      <c r="AA11" s="65"/>
      <c r="AB11" s="66"/>
      <c r="AC11" s="67"/>
      <c r="AD11" s="65"/>
      <c r="AE11" s="68"/>
      <c r="AF11" s="69"/>
      <c r="AG11" s="65"/>
      <c r="AH11" s="66"/>
      <c r="AI11" s="67"/>
      <c r="AJ11" s="65"/>
      <c r="AK11" s="70"/>
      <c r="AL11" s="64"/>
      <c r="AM11" s="65"/>
      <c r="AN11" s="66"/>
      <c r="AO11" s="67"/>
      <c r="AP11" s="65"/>
      <c r="AQ11" s="68"/>
      <c r="AR11" s="69"/>
      <c r="AS11" s="65"/>
      <c r="AT11" s="66"/>
      <c r="AU11" s="67"/>
      <c r="AV11" s="65"/>
      <c r="AW11" s="70"/>
    </row>
    <row r="12" spans="1:50" ht="26.25" x14ac:dyDescent="0.4">
      <c r="A12" s="63" t="s">
        <v>16</v>
      </c>
      <c r="B12" s="64"/>
      <c r="C12" s="65"/>
      <c r="D12" s="66"/>
      <c r="E12" s="67"/>
      <c r="F12" s="65"/>
      <c r="G12" s="68"/>
      <c r="H12" s="69"/>
      <c r="I12" s="65"/>
      <c r="J12" s="66"/>
      <c r="K12" s="67"/>
      <c r="L12" s="65"/>
      <c r="M12" s="70"/>
      <c r="N12" s="64"/>
      <c r="O12" s="65"/>
      <c r="P12" s="66"/>
      <c r="Q12" s="67"/>
      <c r="R12" s="65"/>
      <c r="S12" s="68"/>
      <c r="T12" s="69"/>
      <c r="U12" s="65"/>
      <c r="V12" s="66"/>
      <c r="W12" s="67"/>
      <c r="X12" s="65"/>
      <c r="Y12" s="70"/>
      <c r="Z12" s="64"/>
      <c r="AA12" s="65"/>
      <c r="AB12" s="66"/>
      <c r="AC12" s="67"/>
      <c r="AD12" s="65"/>
      <c r="AE12" s="68"/>
      <c r="AF12" s="69"/>
      <c r="AG12" s="65"/>
      <c r="AH12" s="66"/>
      <c r="AI12" s="67"/>
      <c r="AJ12" s="65"/>
      <c r="AK12" s="70"/>
      <c r="AL12" s="64"/>
      <c r="AM12" s="65"/>
      <c r="AN12" s="66"/>
      <c r="AO12" s="67"/>
      <c r="AP12" s="65"/>
      <c r="AQ12" s="68"/>
      <c r="AR12" s="69"/>
      <c r="AS12" s="65"/>
      <c r="AT12" s="66"/>
      <c r="AU12" s="67"/>
      <c r="AV12" s="65"/>
      <c r="AW12" s="70"/>
    </row>
    <row r="13" spans="1:50" ht="26.25" x14ac:dyDescent="0.4">
      <c r="A13" s="63" t="s">
        <v>49</v>
      </c>
      <c r="B13" s="64"/>
      <c r="C13" s="65"/>
      <c r="D13" s="66"/>
      <c r="E13" s="67"/>
      <c r="F13" s="65"/>
      <c r="G13" s="68"/>
      <c r="H13" s="69"/>
      <c r="I13" s="65"/>
      <c r="J13" s="66"/>
      <c r="K13" s="67"/>
      <c r="L13" s="65"/>
      <c r="M13" s="70"/>
      <c r="N13" s="64"/>
      <c r="O13" s="65"/>
      <c r="P13" s="66"/>
      <c r="Q13" s="67"/>
      <c r="R13" s="65"/>
      <c r="S13" s="68"/>
      <c r="T13" s="69"/>
      <c r="U13" s="65"/>
      <c r="V13" s="66"/>
      <c r="W13" s="67"/>
      <c r="X13" s="65"/>
      <c r="Y13" s="70"/>
      <c r="Z13" s="64"/>
      <c r="AA13" s="65"/>
      <c r="AB13" s="66"/>
      <c r="AC13" s="67"/>
      <c r="AD13" s="65"/>
      <c r="AE13" s="68"/>
      <c r="AF13" s="69"/>
      <c r="AG13" s="65"/>
      <c r="AH13" s="66"/>
      <c r="AI13" s="67"/>
      <c r="AJ13" s="65"/>
      <c r="AK13" s="70"/>
      <c r="AL13" s="64"/>
      <c r="AM13" s="65"/>
      <c r="AN13" s="66"/>
      <c r="AO13" s="67"/>
      <c r="AP13" s="65"/>
      <c r="AQ13" s="68"/>
      <c r="AR13" s="69"/>
      <c r="AS13" s="65"/>
      <c r="AT13" s="66"/>
      <c r="AU13" s="67"/>
      <c r="AV13" s="65"/>
      <c r="AW13" s="70"/>
    </row>
    <row r="14" spans="1:50" ht="26.25" x14ac:dyDescent="0.4">
      <c r="A14" s="63" t="s">
        <v>13</v>
      </c>
      <c r="B14" s="64"/>
      <c r="C14" s="65"/>
      <c r="D14" s="66"/>
      <c r="E14" s="67"/>
      <c r="F14" s="65"/>
      <c r="G14" s="68"/>
      <c r="H14" s="69"/>
      <c r="I14" s="65"/>
      <c r="J14" s="66"/>
      <c r="K14" s="67"/>
      <c r="L14" s="65"/>
      <c r="M14" s="70"/>
      <c r="N14" s="64"/>
      <c r="O14" s="65"/>
      <c r="P14" s="66"/>
      <c r="Q14" s="67"/>
      <c r="R14" s="65"/>
      <c r="S14" s="68"/>
      <c r="T14" s="69"/>
      <c r="U14" s="65"/>
      <c r="V14" s="66"/>
      <c r="W14" s="67"/>
      <c r="X14" s="65"/>
      <c r="Y14" s="70"/>
      <c r="Z14" s="64"/>
      <c r="AA14" s="65"/>
      <c r="AB14" s="66"/>
      <c r="AC14" s="67"/>
      <c r="AD14" s="65"/>
      <c r="AE14" s="68"/>
      <c r="AF14" s="69"/>
      <c r="AG14" s="65"/>
      <c r="AH14" s="66"/>
      <c r="AI14" s="67"/>
      <c r="AJ14" s="65"/>
      <c r="AK14" s="70"/>
      <c r="AL14" s="64"/>
      <c r="AM14" s="65"/>
      <c r="AN14" s="66"/>
      <c r="AO14" s="67"/>
      <c r="AP14" s="65"/>
      <c r="AQ14" s="68"/>
      <c r="AR14" s="69"/>
      <c r="AS14" s="65"/>
      <c r="AT14" s="66"/>
      <c r="AU14" s="67"/>
      <c r="AV14" s="65"/>
      <c r="AW14" s="70"/>
    </row>
    <row r="15" spans="1:50" ht="27" thickBot="1" x14ac:dyDescent="0.45">
      <c r="A15" s="71" t="s">
        <v>50</v>
      </c>
      <c r="B15" s="72"/>
      <c r="C15" s="73"/>
      <c r="D15" s="74"/>
      <c r="E15" s="75"/>
      <c r="F15" s="73"/>
      <c r="G15" s="76"/>
      <c r="H15" s="77"/>
      <c r="I15" s="73"/>
      <c r="J15" s="74"/>
      <c r="K15" s="75"/>
      <c r="L15" s="73"/>
      <c r="M15" s="78"/>
      <c r="N15" s="72"/>
      <c r="O15" s="73"/>
      <c r="P15" s="74"/>
      <c r="Q15" s="75"/>
      <c r="R15" s="73"/>
      <c r="S15" s="76"/>
      <c r="T15" s="77"/>
      <c r="U15" s="73"/>
      <c r="V15" s="74"/>
      <c r="W15" s="75"/>
      <c r="X15" s="73"/>
      <c r="Y15" s="78"/>
      <c r="Z15" s="72"/>
      <c r="AA15" s="73"/>
      <c r="AB15" s="74"/>
      <c r="AC15" s="75"/>
      <c r="AD15" s="73"/>
      <c r="AE15" s="76"/>
      <c r="AF15" s="77"/>
      <c r="AG15" s="73"/>
      <c r="AH15" s="74"/>
      <c r="AI15" s="75"/>
      <c r="AJ15" s="73"/>
      <c r="AK15" s="78"/>
      <c r="AL15" s="72"/>
      <c r="AM15" s="73"/>
      <c r="AN15" s="74"/>
      <c r="AO15" s="75"/>
      <c r="AP15" s="73"/>
      <c r="AQ15" s="76"/>
      <c r="AR15" s="77"/>
      <c r="AS15" s="73"/>
      <c r="AT15" s="74"/>
      <c r="AU15" s="75"/>
      <c r="AV15" s="73"/>
      <c r="AW15" s="78"/>
    </row>
    <row r="16" spans="1:50" ht="37.5" customHeight="1" thickBot="1" x14ac:dyDescent="0.25"/>
    <row r="17" spans="1:50" ht="27" thickBot="1" x14ac:dyDescent="0.45">
      <c r="B17" s="199">
        <v>5</v>
      </c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>
        <v>6</v>
      </c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>
        <v>7</v>
      </c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>
        <v>8</v>
      </c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</row>
    <row r="18" spans="1:50" ht="21" thickBot="1" x14ac:dyDescent="0.35">
      <c r="A18" s="80"/>
      <c r="B18" s="88">
        <v>5</v>
      </c>
      <c r="C18" s="89">
        <v>10</v>
      </c>
      <c r="D18" s="89">
        <v>15</v>
      </c>
      <c r="E18" s="89">
        <v>20</v>
      </c>
      <c r="F18" s="89">
        <v>25</v>
      </c>
      <c r="G18" s="91">
        <v>30</v>
      </c>
      <c r="H18" s="92">
        <v>35</v>
      </c>
      <c r="I18" s="89">
        <v>40</v>
      </c>
      <c r="J18" s="89">
        <v>45</v>
      </c>
      <c r="K18" s="89">
        <v>50</v>
      </c>
      <c r="L18" s="89">
        <v>55</v>
      </c>
      <c r="M18" s="90">
        <v>60</v>
      </c>
      <c r="N18" s="88">
        <v>5</v>
      </c>
      <c r="O18" s="89">
        <v>10</v>
      </c>
      <c r="P18" s="89">
        <v>15</v>
      </c>
      <c r="Q18" s="89">
        <v>20</v>
      </c>
      <c r="R18" s="89">
        <v>25</v>
      </c>
      <c r="S18" s="91">
        <v>30</v>
      </c>
      <c r="T18" s="92">
        <v>35</v>
      </c>
      <c r="U18" s="89">
        <v>40</v>
      </c>
      <c r="V18" s="89">
        <v>45</v>
      </c>
      <c r="W18" s="89">
        <v>50</v>
      </c>
      <c r="X18" s="89">
        <v>55</v>
      </c>
      <c r="Y18" s="90">
        <v>60</v>
      </c>
      <c r="Z18" s="88">
        <v>5</v>
      </c>
      <c r="AA18" s="89">
        <v>10</v>
      </c>
      <c r="AB18" s="89">
        <v>15</v>
      </c>
      <c r="AC18" s="89">
        <v>20</v>
      </c>
      <c r="AD18" s="89">
        <v>25</v>
      </c>
      <c r="AE18" s="91">
        <v>30</v>
      </c>
      <c r="AF18" s="92">
        <v>35</v>
      </c>
      <c r="AG18" s="89">
        <v>40</v>
      </c>
      <c r="AH18" s="89">
        <v>45</v>
      </c>
      <c r="AI18" s="89">
        <v>50</v>
      </c>
      <c r="AJ18" s="89">
        <v>55</v>
      </c>
      <c r="AK18" s="90">
        <v>60</v>
      </c>
      <c r="AL18" s="88">
        <v>5</v>
      </c>
      <c r="AM18" s="89">
        <v>10</v>
      </c>
      <c r="AN18" s="89">
        <v>15</v>
      </c>
      <c r="AO18" s="89">
        <v>20</v>
      </c>
      <c r="AP18" s="89">
        <v>25</v>
      </c>
      <c r="AQ18" s="91">
        <v>30</v>
      </c>
      <c r="AR18" s="92">
        <v>35</v>
      </c>
      <c r="AS18" s="89">
        <v>40</v>
      </c>
      <c r="AT18" s="89">
        <v>45</v>
      </c>
      <c r="AU18" s="89">
        <v>50</v>
      </c>
      <c r="AV18" s="89">
        <v>55</v>
      </c>
      <c r="AW18" s="90">
        <v>60</v>
      </c>
    </row>
    <row r="19" spans="1:50" ht="26.25" x14ac:dyDescent="0.4">
      <c r="A19" s="55" t="s">
        <v>47</v>
      </c>
      <c r="B19" s="56"/>
      <c r="C19" s="57"/>
      <c r="D19" s="58"/>
      <c r="E19" s="59"/>
      <c r="F19" s="57"/>
      <c r="G19" s="60"/>
      <c r="H19" s="61"/>
      <c r="I19" s="57"/>
      <c r="J19" s="58"/>
      <c r="K19" s="59"/>
      <c r="L19" s="57"/>
      <c r="M19" s="62"/>
      <c r="N19" s="56"/>
      <c r="O19" s="57"/>
      <c r="P19" s="58"/>
      <c r="Q19" s="59"/>
      <c r="R19" s="57"/>
      <c r="S19" s="60"/>
      <c r="T19" s="61"/>
      <c r="U19" s="57"/>
      <c r="V19" s="58"/>
      <c r="W19" s="59"/>
      <c r="X19" s="57"/>
      <c r="Y19" s="62"/>
      <c r="Z19" s="56"/>
      <c r="AA19" s="57"/>
      <c r="AB19" s="58"/>
      <c r="AC19" s="59"/>
      <c r="AD19" s="57"/>
      <c r="AE19" s="60"/>
      <c r="AF19" s="61"/>
      <c r="AG19" s="57"/>
      <c r="AH19" s="58"/>
      <c r="AI19" s="59"/>
      <c r="AJ19" s="57"/>
      <c r="AK19" s="62"/>
      <c r="AL19" s="56"/>
      <c r="AM19" s="57"/>
      <c r="AN19" s="58"/>
      <c r="AO19" s="59"/>
      <c r="AP19" s="57"/>
      <c r="AQ19" s="60"/>
      <c r="AR19" s="61"/>
      <c r="AS19" s="57"/>
      <c r="AT19" s="58"/>
      <c r="AU19" s="59"/>
      <c r="AV19" s="57"/>
      <c r="AW19" s="62"/>
    </row>
    <row r="20" spans="1:50" ht="26.25" x14ac:dyDescent="0.4">
      <c r="A20" s="63" t="s">
        <v>53</v>
      </c>
      <c r="B20" s="64"/>
      <c r="C20" s="65"/>
      <c r="D20" s="66"/>
      <c r="E20" s="67"/>
      <c r="F20" s="65"/>
      <c r="G20" s="68"/>
      <c r="H20" s="69"/>
      <c r="I20" s="65"/>
      <c r="J20" s="66"/>
      <c r="K20" s="67"/>
      <c r="L20" s="65"/>
      <c r="M20" s="70"/>
      <c r="N20" s="64"/>
      <c r="O20" s="65"/>
      <c r="P20" s="66"/>
      <c r="Q20" s="67"/>
      <c r="R20" s="65"/>
      <c r="S20" s="68"/>
      <c r="T20" s="69"/>
      <c r="U20" s="65"/>
      <c r="V20" s="66"/>
      <c r="W20" s="67"/>
      <c r="X20" s="65"/>
      <c r="Y20" s="70"/>
      <c r="Z20" s="64"/>
      <c r="AA20" s="65"/>
      <c r="AB20" s="66"/>
      <c r="AC20" s="67"/>
      <c r="AD20" s="65"/>
      <c r="AE20" s="68"/>
      <c r="AF20" s="69"/>
      <c r="AG20" s="65"/>
      <c r="AH20" s="66"/>
      <c r="AI20" s="67"/>
      <c r="AJ20" s="65"/>
      <c r="AK20" s="70"/>
      <c r="AL20" s="64"/>
      <c r="AM20" s="65"/>
      <c r="AN20" s="66"/>
      <c r="AO20" s="67"/>
      <c r="AP20" s="65"/>
      <c r="AQ20" s="68"/>
      <c r="AR20" s="69"/>
      <c r="AS20" s="65"/>
      <c r="AT20" s="66"/>
      <c r="AU20" s="67"/>
      <c r="AV20" s="65"/>
      <c r="AW20" s="70"/>
    </row>
    <row r="21" spans="1:50" ht="26.25" x14ac:dyDescent="0.4">
      <c r="A21" s="63" t="s">
        <v>56</v>
      </c>
      <c r="B21" s="64"/>
      <c r="C21" s="65"/>
      <c r="D21" s="66"/>
      <c r="E21" s="67"/>
      <c r="F21" s="65"/>
      <c r="G21" s="68"/>
      <c r="H21" s="69"/>
      <c r="I21" s="65"/>
      <c r="J21" s="66"/>
      <c r="K21" s="67"/>
      <c r="L21" s="65"/>
      <c r="M21" s="70"/>
      <c r="N21" s="64"/>
      <c r="O21" s="65"/>
      <c r="P21" s="66"/>
      <c r="Q21" s="67"/>
      <c r="R21" s="65"/>
      <c r="S21" s="68"/>
      <c r="T21" s="69"/>
      <c r="U21" s="65"/>
      <c r="V21" s="66"/>
      <c r="W21" s="67"/>
      <c r="X21" s="65"/>
      <c r="Y21" s="70"/>
      <c r="Z21" s="64"/>
      <c r="AA21" s="65"/>
      <c r="AB21" s="66"/>
      <c r="AC21" s="67"/>
      <c r="AD21" s="65"/>
      <c r="AE21" s="68"/>
      <c r="AF21" s="69"/>
      <c r="AG21" s="65"/>
      <c r="AH21" s="66"/>
      <c r="AI21" s="67"/>
      <c r="AJ21" s="65"/>
      <c r="AK21" s="70"/>
      <c r="AL21" s="64"/>
      <c r="AM21" s="65"/>
      <c r="AN21" s="66"/>
      <c r="AO21" s="67"/>
      <c r="AP21" s="65"/>
      <c r="AQ21" s="68"/>
      <c r="AR21" s="69"/>
      <c r="AS21" s="65"/>
      <c r="AT21" s="66"/>
      <c r="AU21" s="67"/>
      <c r="AV21" s="65"/>
      <c r="AW21" s="70"/>
    </row>
    <row r="22" spans="1:50" ht="26.25" x14ac:dyDescent="0.4">
      <c r="A22" s="63" t="s">
        <v>46</v>
      </c>
      <c r="B22" s="64"/>
      <c r="C22" s="65"/>
      <c r="D22" s="66"/>
      <c r="E22" s="67"/>
      <c r="F22" s="65"/>
      <c r="G22" s="68"/>
      <c r="H22" s="69"/>
      <c r="I22" s="65"/>
      <c r="J22" s="66"/>
      <c r="K22" s="67"/>
      <c r="L22" s="65"/>
      <c r="M22" s="70"/>
      <c r="N22" s="64"/>
      <c r="O22" s="65"/>
      <c r="P22" s="66"/>
      <c r="Q22" s="67"/>
      <c r="R22" s="65"/>
      <c r="S22" s="68"/>
      <c r="T22" s="69"/>
      <c r="U22" s="65"/>
      <c r="V22" s="66"/>
      <c r="W22" s="67"/>
      <c r="X22" s="65"/>
      <c r="Y22" s="70"/>
      <c r="Z22" s="64"/>
      <c r="AA22" s="65"/>
      <c r="AB22" s="66"/>
      <c r="AC22" s="67"/>
      <c r="AD22" s="65"/>
      <c r="AE22" s="68"/>
      <c r="AF22" s="69"/>
      <c r="AG22" s="65"/>
      <c r="AH22" s="66"/>
      <c r="AI22" s="67"/>
      <c r="AJ22" s="65"/>
      <c r="AK22" s="70"/>
      <c r="AL22" s="64"/>
      <c r="AM22" s="65"/>
      <c r="AN22" s="66"/>
      <c r="AO22" s="67"/>
      <c r="AP22" s="65"/>
      <c r="AQ22" s="68"/>
      <c r="AR22" s="69"/>
      <c r="AS22" s="65"/>
      <c r="AT22" s="66"/>
      <c r="AU22" s="67"/>
      <c r="AV22" s="65"/>
      <c r="AW22" s="70"/>
    </row>
    <row r="23" spans="1:50" ht="26.25" x14ac:dyDescent="0.4">
      <c r="A23" s="63" t="s">
        <v>48</v>
      </c>
      <c r="B23" s="64"/>
      <c r="C23" s="65"/>
      <c r="D23" s="66"/>
      <c r="E23" s="67"/>
      <c r="F23" s="65"/>
      <c r="G23" s="68"/>
      <c r="H23" s="69"/>
      <c r="I23" s="65"/>
      <c r="J23" s="66"/>
      <c r="K23" s="67"/>
      <c r="L23" s="65"/>
      <c r="M23" s="70"/>
      <c r="N23" s="64"/>
      <c r="O23" s="65"/>
      <c r="P23" s="66"/>
      <c r="Q23" s="67"/>
      <c r="R23" s="65"/>
      <c r="S23" s="68"/>
      <c r="T23" s="69"/>
      <c r="U23" s="65"/>
      <c r="V23" s="66"/>
      <c r="W23" s="67"/>
      <c r="X23" s="65"/>
      <c r="Y23" s="70"/>
      <c r="Z23" s="64"/>
      <c r="AA23" s="65"/>
      <c r="AB23" s="66"/>
      <c r="AC23" s="67"/>
      <c r="AD23" s="65"/>
      <c r="AE23" s="68"/>
      <c r="AF23" s="69"/>
      <c r="AG23" s="65"/>
      <c r="AH23" s="66"/>
      <c r="AI23" s="67"/>
      <c r="AJ23" s="65"/>
      <c r="AK23" s="70"/>
      <c r="AL23" s="64"/>
      <c r="AM23" s="65"/>
      <c r="AN23" s="66"/>
      <c r="AO23" s="67"/>
      <c r="AP23" s="65"/>
      <c r="AQ23" s="68"/>
      <c r="AR23" s="69"/>
      <c r="AS23" s="65"/>
      <c r="AT23" s="66"/>
      <c r="AU23" s="67"/>
      <c r="AV23" s="65"/>
      <c r="AW23" s="70"/>
    </row>
    <row r="24" spans="1:50" ht="26.25" x14ac:dyDescent="0.4">
      <c r="A24" s="63" t="s">
        <v>16</v>
      </c>
      <c r="B24" s="64"/>
      <c r="C24" s="65"/>
      <c r="D24" s="66"/>
      <c r="E24" s="67"/>
      <c r="F24" s="65"/>
      <c r="G24" s="68"/>
      <c r="H24" s="69"/>
      <c r="I24" s="65"/>
      <c r="J24" s="66"/>
      <c r="K24" s="67"/>
      <c r="L24" s="65"/>
      <c r="M24" s="70"/>
      <c r="N24" s="64"/>
      <c r="O24" s="65"/>
      <c r="P24" s="66"/>
      <c r="Q24" s="67"/>
      <c r="R24" s="65"/>
      <c r="S24" s="68"/>
      <c r="T24" s="69"/>
      <c r="U24" s="65"/>
      <c r="V24" s="66"/>
      <c r="W24" s="67"/>
      <c r="X24" s="65"/>
      <c r="Y24" s="70"/>
      <c r="Z24" s="64"/>
      <c r="AA24" s="65"/>
      <c r="AB24" s="66"/>
      <c r="AC24" s="67"/>
      <c r="AD24" s="65"/>
      <c r="AE24" s="68"/>
      <c r="AF24" s="69"/>
      <c r="AG24" s="65"/>
      <c r="AH24" s="66"/>
      <c r="AI24" s="67"/>
      <c r="AJ24" s="65"/>
      <c r="AK24" s="70"/>
      <c r="AL24" s="64"/>
      <c r="AM24" s="65"/>
      <c r="AN24" s="66"/>
      <c r="AO24" s="67"/>
      <c r="AP24" s="65"/>
      <c r="AQ24" s="68"/>
      <c r="AR24" s="69"/>
      <c r="AS24" s="65"/>
      <c r="AT24" s="66"/>
      <c r="AU24" s="67"/>
      <c r="AV24" s="65"/>
      <c r="AW24" s="70"/>
    </row>
    <row r="25" spans="1:50" ht="26.25" x14ac:dyDescent="0.4">
      <c r="A25" s="63" t="s">
        <v>49</v>
      </c>
      <c r="B25" s="64"/>
      <c r="C25" s="65"/>
      <c r="D25" s="66"/>
      <c r="E25" s="67"/>
      <c r="F25" s="65"/>
      <c r="G25" s="68"/>
      <c r="H25" s="69"/>
      <c r="I25" s="65"/>
      <c r="J25" s="66"/>
      <c r="K25" s="67"/>
      <c r="L25" s="65"/>
      <c r="M25" s="70"/>
      <c r="N25" s="64"/>
      <c r="O25" s="65"/>
      <c r="P25" s="66"/>
      <c r="Q25" s="67"/>
      <c r="R25" s="65"/>
      <c r="S25" s="68"/>
      <c r="T25" s="69"/>
      <c r="U25" s="65"/>
      <c r="V25" s="66"/>
      <c r="W25" s="67"/>
      <c r="X25" s="65"/>
      <c r="Y25" s="70"/>
      <c r="Z25" s="64"/>
      <c r="AA25" s="65"/>
      <c r="AB25" s="66"/>
      <c r="AC25" s="67"/>
      <c r="AD25" s="65"/>
      <c r="AE25" s="68"/>
      <c r="AF25" s="69"/>
      <c r="AG25" s="65"/>
      <c r="AH25" s="66"/>
      <c r="AI25" s="67"/>
      <c r="AJ25" s="65"/>
      <c r="AK25" s="70"/>
      <c r="AL25" s="64"/>
      <c r="AM25" s="65"/>
      <c r="AN25" s="66"/>
      <c r="AO25" s="67"/>
      <c r="AP25" s="65"/>
      <c r="AQ25" s="68"/>
      <c r="AR25" s="69"/>
      <c r="AS25" s="65"/>
      <c r="AT25" s="66"/>
      <c r="AU25" s="67"/>
      <c r="AV25" s="65"/>
      <c r="AW25" s="70"/>
    </row>
    <row r="26" spans="1:50" ht="26.25" x14ac:dyDescent="0.4">
      <c r="A26" s="63" t="s">
        <v>13</v>
      </c>
      <c r="B26" s="64"/>
      <c r="C26" s="65"/>
      <c r="D26" s="66"/>
      <c r="E26" s="67"/>
      <c r="F26" s="65"/>
      <c r="G26" s="68"/>
      <c r="H26" s="69"/>
      <c r="I26" s="65"/>
      <c r="J26" s="66"/>
      <c r="K26" s="67"/>
      <c r="L26" s="65"/>
      <c r="M26" s="70"/>
      <c r="N26" s="64"/>
      <c r="O26" s="65"/>
      <c r="P26" s="66"/>
      <c r="Q26" s="67"/>
      <c r="R26" s="65"/>
      <c r="S26" s="68"/>
      <c r="T26" s="69"/>
      <c r="U26" s="65"/>
      <c r="V26" s="66"/>
      <c r="W26" s="67"/>
      <c r="X26" s="65"/>
      <c r="Y26" s="70"/>
      <c r="Z26" s="64"/>
      <c r="AA26" s="65"/>
      <c r="AB26" s="66"/>
      <c r="AC26" s="67"/>
      <c r="AD26" s="65"/>
      <c r="AE26" s="68"/>
      <c r="AF26" s="69"/>
      <c r="AG26" s="65"/>
      <c r="AH26" s="66"/>
      <c r="AI26" s="67"/>
      <c r="AJ26" s="65"/>
      <c r="AK26" s="70"/>
      <c r="AL26" s="64"/>
      <c r="AM26" s="65"/>
      <c r="AN26" s="66"/>
      <c r="AO26" s="67"/>
      <c r="AP26" s="65"/>
      <c r="AQ26" s="68"/>
      <c r="AR26" s="69"/>
      <c r="AS26" s="65"/>
      <c r="AT26" s="66"/>
      <c r="AU26" s="67"/>
      <c r="AV26" s="65"/>
      <c r="AW26" s="70"/>
    </row>
    <row r="27" spans="1:50" ht="27" thickBot="1" x14ac:dyDescent="0.45">
      <c r="A27" s="71" t="s">
        <v>50</v>
      </c>
      <c r="B27" s="72"/>
      <c r="C27" s="73"/>
      <c r="D27" s="74"/>
      <c r="E27" s="75"/>
      <c r="F27" s="73"/>
      <c r="G27" s="76"/>
      <c r="H27" s="77"/>
      <c r="I27" s="73"/>
      <c r="J27" s="74"/>
      <c r="K27" s="75"/>
      <c r="L27" s="73"/>
      <c r="M27" s="78"/>
      <c r="N27" s="72"/>
      <c r="O27" s="73"/>
      <c r="P27" s="74"/>
      <c r="Q27" s="75"/>
      <c r="R27" s="73"/>
      <c r="S27" s="76"/>
      <c r="T27" s="77"/>
      <c r="U27" s="73"/>
      <c r="V27" s="74"/>
      <c r="W27" s="75"/>
      <c r="X27" s="73"/>
      <c r="Y27" s="78"/>
      <c r="Z27" s="72"/>
      <c r="AA27" s="73"/>
      <c r="AB27" s="74"/>
      <c r="AC27" s="75"/>
      <c r="AD27" s="73"/>
      <c r="AE27" s="76"/>
      <c r="AF27" s="77"/>
      <c r="AG27" s="73"/>
      <c r="AH27" s="74"/>
      <c r="AI27" s="75"/>
      <c r="AJ27" s="73"/>
      <c r="AK27" s="78"/>
      <c r="AL27" s="72"/>
      <c r="AM27" s="73"/>
      <c r="AN27" s="74"/>
      <c r="AO27" s="75"/>
      <c r="AP27" s="73"/>
      <c r="AQ27" s="76"/>
      <c r="AR27" s="77"/>
      <c r="AS27" s="73"/>
      <c r="AT27" s="74"/>
      <c r="AU27" s="75"/>
      <c r="AV27" s="73"/>
      <c r="AW27" s="78"/>
    </row>
    <row r="28" spans="1:50" ht="15" thickBot="1" x14ac:dyDescent="0.25"/>
    <row r="29" spans="1:50" ht="27" thickBot="1" x14ac:dyDescent="0.45">
      <c r="A29" s="161" t="s">
        <v>45</v>
      </c>
      <c r="B29" s="159"/>
      <c r="C29" s="159"/>
      <c r="D29" s="162"/>
      <c r="E29" s="158" t="s">
        <v>58</v>
      </c>
      <c r="F29" s="159"/>
      <c r="G29" s="159"/>
      <c r="H29" s="162"/>
      <c r="I29" s="158" t="s">
        <v>59</v>
      </c>
      <c r="J29" s="159"/>
      <c r="K29" s="159"/>
      <c r="L29" s="162"/>
      <c r="M29" s="158" t="s">
        <v>60</v>
      </c>
      <c r="N29" s="159"/>
      <c r="O29" s="159"/>
      <c r="P29" s="160"/>
      <c r="Q29" s="161" t="s">
        <v>45</v>
      </c>
      <c r="R29" s="159"/>
      <c r="S29" s="159"/>
      <c r="T29" s="159"/>
      <c r="U29" s="162"/>
      <c r="V29" s="158" t="s">
        <v>58</v>
      </c>
      <c r="W29" s="159"/>
      <c r="X29" s="159"/>
      <c r="Y29" s="162"/>
      <c r="Z29" s="158" t="s">
        <v>59</v>
      </c>
      <c r="AA29" s="159"/>
      <c r="AB29" s="159"/>
      <c r="AC29" s="162"/>
      <c r="AD29" s="158" t="s">
        <v>60</v>
      </c>
      <c r="AE29" s="159"/>
      <c r="AF29" s="159"/>
      <c r="AG29" s="160"/>
      <c r="AH29" s="161" t="s">
        <v>45</v>
      </c>
      <c r="AI29" s="159"/>
      <c r="AJ29" s="159"/>
      <c r="AK29" s="159"/>
      <c r="AL29" s="162"/>
      <c r="AM29" s="158" t="s">
        <v>58</v>
      </c>
      <c r="AN29" s="159"/>
      <c r="AO29" s="159"/>
      <c r="AP29" s="162"/>
      <c r="AQ29" s="158" t="s">
        <v>59</v>
      </c>
      <c r="AR29" s="159"/>
      <c r="AS29" s="159"/>
      <c r="AT29" s="162"/>
      <c r="AU29" s="158" t="s">
        <v>60</v>
      </c>
      <c r="AV29" s="159"/>
      <c r="AW29" s="159"/>
      <c r="AX29" s="160"/>
    </row>
    <row r="30" spans="1:50" ht="45" customHeight="1" x14ac:dyDescent="0.35">
      <c r="A30" s="192"/>
      <c r="B30" s="186"/>
      <c r="C30" s="186"/>
      <c r="D30" s="187"/>
      <c r="E30" s="185"/>
      <c r="F30" s="186"/>
      <c r="G30" s="186"/>
      <c r="H30" s="187"/>
      <c r="I30" s="185"/>
      <c r="J30" s="186"/>
      <c r="K30" s="186"/>
      <c r="L30" s="187"/>
      <c r="M30" s="185"/>
      <c r="N30" s="186"/>
      <c r="O30" s="186"/>
      <c r="P30" s="191"/>
      <c r="Q30" s="192"/>
      <c r="R30" s="186"/>
      <c r="S30" s="186"/>
      <c r="T30" s="186"/>
      <c r="U30" s="187"/>
      <c r="V30" s="185"/>
      <c r="W30" s="186"/>
      <c r="X30" s="186"/>
      <c r="Y30" s="187"/>
      <c r="Z30" s="185"/>
      <c r="AA30" s="186"/>
      <c r="AB30" s="186"/>
      <c r="AC30" s="187"/>
      <c r="AD30" s="185"/>
      <c r="AE30" s="186"/>
      <c r="AF30" s="186"/>
      <c r="AG30" s="191"/>
      <c r="AH30" s="192"/>
      <c r="AI30" s="186"/>
      <c r="AJ30" s="186"/>
      <c r="AK30" s="186"/>
      <c r="AL30" s="187"/>
      <c r="AM30" s="185"/>
      <c r="AN30" s="186"/>
      <c r="AO30" s="186"/>
      <c r="AP30" s="187"/>
      <c r="AQ30" s="185"/>
      <c r="AR30" s="186"/>
      <c r="AS30" s="186"/>
      <c r="AT30" s="187"/>
      <c r="AU30" s="185"/>
      <c r="AV30" s="186"/>
      <c r="AW30" s="186"/>
      <c r="AX30" s="191"/>
    </row>
    <row r="31" spans="1:50" ht="45" customHeight="1" x14ac:dyDescent="0.35">
      <c r="A31" s="195"/>
      <c r="B31" s="194"/>
      <c r="C31" s="194"/>
      <c r="D31" s="177"/>
      <c r="E31" s="193"/>
      <c r="F31" s="194"/>
      <c r="G31" s="194"/>
      <c r="H31" s="177"/>
      <c r="I31" s="193"/>
      <c r="J31" s="194"/>
      <c r="K31" s="194"/>
      <c r="L31" s="177"/>
      <c r="M31" s="193"/>
      <c r="N31" s="194"/>
      <c r="O31" s="194"/>
      <c r="P31" s="197"/>
      <c r="Q31" s="195"/>
      <c r="R31" s="194"/>
      <c r="S31" s="194"/>
      <c r="T31" s="194"/>
      <c r="U31" s="177"/>
      <c r="V31" s="193"/>
      <c r="W31" s="194"/>
      <c r="X31" s="194"/>
      <c r="Y31" s="177"/>
      <c r="Z31" s="193"/>
      <c r="AA31" s="194"/>
      <c r="AB31" s="194"/>
      <c r="AC31" s="177"/>
      <c r="AD31" s="193"/>
      <c r="AE31" s="194"/>
      <c r="AF31" s="194"/>
      <c r="AG31" s="197"/>
      <c r="AH31" s="195"/>
      <c r="AI31" s="194"/>
      <c r="AJ31" s="194"/>
      <c r="AK31" s="194"/>
      <c r="AL31" s="177"/>
      <c r="AM31" s="193"/>
      <c r="AN31" s="194"/>
      <c r="AO31" s="194"/>
      <c r="AP31" s="177"/>
      <c r="AQ31" s="193"/>
      <c r="AR31" s="194"/>
      <c r="AS31" s="194"/>
      <c r="AT31" s="177"/>
      <c r="AU31" s="193"/>
      <c r="AV31" s="194"/>
      <c r="AW31" s="194"/>
      <c r="AX31" s="197"/>
    </row>
    <row r="32" spans="1:50" ht="45" customHeight="1" x14ac:dyDescent="0.35">
      <c r="A32" s="195"/>
      <c r="B32" s="194"/>
      <c r="C32" s="194"/>
      <c r="D32" s="177"/>
      <c r="E32" s="193"/>
      <c r="F32" s="194"/>
      <c r="G32" s="194"/>
      <c r="H32" s="177"/>
      <c r="I32" s="193"/>
      <c r="J32" s="194"/>
      <c r="K32" s="194"/>
      <c r="L32" s="177"/>
      <c r="M32" s="193"/>
      <c r="N32" s="194"/>
      <c r="O32" s="194"/>
      <c r="P32" s="197"/>
      <c r="Q32" s="195"/>
      <c r="R32" s="194"/>
      <c r="S32" s="194"/>
      <c r="T32" s="194"/>
      <c r="U32" s="177"/>
      <c r="V32" s="193"/>
      <c r="W32" s="194"/>
      <c r="X32" s="194"/>
      <c r="Y32" s="177"/>
      <c r="Z32" s="193"/>
      <c r="AA32" s="194"/>
      <c r="AB32" s="194"/>
      <c r="AC32" s="177"/>
      <c r="AD32" s="193"/>
      <c r="AE32" s="194"/>
      <c r="AF32" s="194"/>
      <c r="AG32" s="197"/>
      <c r="AH32" s="195"/>
      <c r="AI32" s="194"/>
      <c r="AJ32" s="194"/>
      <c r="AK32" s="194"/>
      <c r="AL32" s="177"/>
      <c r="AM32" s="193"/>
      <c r="AN32" s="194"/>
      <c r="AO32" s="194"/>
      <c r="AP32" s="177"/>
      <c r="AQ32" s="193"/>
      <c r="AR32" s="194"/>
      <c r="AS32" s="194"/>
      <c r="AT32" s="177"/>
      <c r="AU32" s="193"/>
      <c r="AV32" s="194"/>
      <c r="AW32" s="194"/>
      <c r="AX32" s="197"/>
    </row>
    <row r="33" spans="1:50" ht="45" customHeight="1" x14ac:dyDescent="0.35">
      <c r="A33" s="195"/>
      <c r="B33" s="194"/>
      <c r="C33" s="194"/>
      <c r="D33" s="177"/>
      <c r="E33" s="193"/>
      <c r="F33" s="194"/>
      <c r="G33" s="194"/>
      <c r="H33" s="177"/>
      <c r="I33" s="193"/>
      <c r="J33" s="194"/>
      <c r="K33" s="194"/>
      <c r="L33" s="177"/>
      <c r="M33" s="193"/>
      <c r="N33" s="194"/>
      <c r="O33" s="194"/>
      <c r="P33" s="197"/>
      <c r="Q33" s="195"/>
      <c r="R33" s="194"/>
      <c r="S33" s="194"/>
      <c r="T33" s="194"/>
      <c r="U33" s="177"/>
      <c r="V33" s="193"/>
      <c r="W33" s="194"/>
      <c r="X33" s="194"/>
      <c r="Y33" s="177"/>
      <c r="Z33" s="193"/>
      <c r="AA33" s="194"/>
      <c r="AB33" s="194"/>
      <c r="AC33" s="177"/>
      <c r="AD33" s="193"/>
      <c r="AE33" s="194"/>
      <c r="AF33" s="194"/>
      <c r="AG33" s="197"/>
      <c r="AH33" s="195"/>
      <c r="AI33" s="194"/>
      <c r="AJ33" s="194"/>
      <c r="AK33" s="194"/>
      <c r="AL33" s="177"/>
      <c r="AM33" s="193"/>
      <c r="AN33" s="194"/>
      <c r="AO33" s="194"/>
      <c r="AP33" s="177"/>
      <c r="AQ33" s="193"/>
      <c r="AR33" s="194"/>
      <c r="AS33" s="194"/>
      <c r="AT33" s="177"/>
      <c r="AU33" s="193"/>
      <c r="AV33" s="194"/>
      <c r="AW33" s="194"/>
      <c r="AX33" s="197"/>
    </row>
  </sheetData>
  <mergeCells count="74">
    <mergeCell ref="E1:J1"/>
    <mergeCell ref="M1:O1"/>
    <mergeCell ref="P1:U1"/>
    <mergeCell ref="A3:D3"/>
    <mergeCell ref="E3:J3"/>
    <mergeCell ref="A1:D1"/>
    <mergeCell ref="AD29:AG29"/>
    <mergeCell ref="AH29:AL29"/>
    <mergeCell ref="AM29:AP29"/>
    <mergeCell ref="A29:D29"/>
    <mergeCell ref="E29:H29"/>
    <mergeCell ref="I29:L29"/>
    <mergeCell ref="M29:P29"/>
    <mergeCell ref="Q29:U29"/>
    <mergeCell ref="AQ29:AT29"/>
    <mergeCell ref="AU29:AX29"/>
    <mergeCell ref="A30:D30"/>
    <mergeCell ref="E30:H30"/>
    <mergeCell ref="I30:L30"/>
    <mergeCell ref="M30:P30"/>
    <mergeCell ref="Q30:U30"/>
    <mergeCell ref="V30:Y30"/>
    <mergeCell ref="Z30:AC30"/>
    <mergeCell ref="AD30:AG30"/>
    <mergeCell ref="AH30:AL30"/>
    <mergeCell ref="AM30:AP30"/>
    <mergeCell ref="AQ30:AT30"/>
    <mergeCell ref="AU30:AX30"/>
    <mergeCell ref="V29:Y29"/>
    <mergeCell ref="Z29:AC29"/>
    <mergeCell ref="A31:D31"/>
    <mergeCell ref="E31:H31"/>
    <mergeCell ref="I31:L31"/>
    <mergeCell ref="M31:P31"/>
    <mergeCell ref="Q31:U31"/>
    <mergeCell ref="AU31:AX31"/>
    <mergeCell ref="A32:D32"/>
    <mergeCell ref="E32:H32"/>
    <mergeCell ref="I32:L32"/>
    <mergeCell ref="M32:P32"/>
    <mergeCell ref="Q32:U32"/>
    <mergeCell ref="V32:Y32"/>
    <mergeCell ref="Z32:AC32"/>
    <mergeCell ref="AD32:AG32"/>
    <mergeCell ref="AH32:AL32"/>
    <mergeCell ref="AM32:AP32"/>
    <mergeCell ref="AQ32:AT32"/>
    <mergeCell ref="AU32:AX32"/>
    <mergeCell ref="V31:Y31"/>
    <mergeCell ref="Z31:AC31"/>
    <mergeCell ref="AD31:AG31"/>
    <mergeCell ref="I33:L33"/>
    <mergeCell ref="M33:P33"/>
    <mergeCell ref="Q33:U33"/>
    <mergeCell ref="AQ31:AT31"/>
    <mergeCell ref="AH31:AL31"/>
    <mergeCell ref="AM31:AP31"/>
    <mergeCell ref="AQ33:AT33"/>
    <mergeCell ref="AU33:AX33"/>
    <mergeCell ref="B5:M5"/>
    <mergeCell ref="N5:Y5"/>
    <mergeCell ref="Z5:AK5"/>
    <mergeCell ref="AL5:AW5"/>
    <mergeCell ref="B17:M17"/>
    <mergeCell ref="N17:Y17"/>
    <mergeCell ref="Z17:AK17"/>
    <mergeCell ref="AL17:AW17"/>
    <mergeCell ref="V33:Y33"/>
    <mergeCell ref="Z33:AC33"/>
    <mergeCell ref="AD33:AG33"/>
    <mergeCell ref="AH33:AL33"/>
    <mergeCell ref="AM33:AP33"/>
    <mergeCell ref="A33:D33"/>
    <mergeCell ref="E33:H33"/>
  </mergeCells>
  <dataValidations disablePrompts="1" count="1">
    <dataValidation type="list" allowBlank="1" showInputMessage="1" showErrorMessage="1" sqref="E1:J1">
      <formula1>Machine</formula1>
    </dataValidation>
  </dataValidations>
  <pageMargins left="0.7" right="0.7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31</vt:i4>
      </vt:variant>
    </vt:vector>
  </HeadingPairs>
  <TitlesOfParts>
    <vt:vector size="41" baseType="lpstr">
      <vt:lpstr>TRS PDC</vt:lpstr>
      <vt:lpstr>Feuille suivi découpe</vt:lpstr>
      <vt:lpstr>Données</vt:lpstr>
      <vt:lpstr>Relevés</vt:lpstr>
      <vt:lpstr>TRS PDC_old</vt:lpstr>
      <vt:lpstr>Relevé_old</vt:lpstr>
      <vt:lpstr>Feuil2</vt:lpstr>
      <vt:lpstr>Feuil3</vt:lpstr>
      <vt:lpstr>Feuil4</vt:lpstr>
      <vt:lpstr>Feuil5</vt:lpstr>
      <vt:lpstr>groupe_machine</vt:lpstr>
      <vt:lpstr>Machine</vt:lpstr>
      <vt:lpstr>MachineExt</vt:lpstr>
      <vt:lpstr>Ouverture</vt:lpstr>
      <vt:lpstr>Periode</vt:lpstr>
      <vt:lpstr>PeriodeExt</vt:lpstr>
      <vt:lpstr>Releve</vt:lpstr>
      <vt:lpstr>releve_arret</vt:lpstr>
      <vt:lpstr>releve_arret_date</vt:lpstr>
      <vt:lpstr>releve_arret_groupe</vt:lpstr>
      <vt:lpstr>releve_arret_groupemachine</vt:lpstr>
      <vt:lpstr>releve_arret_machine</vt:lpstr>
      <vt:lpstr>releve_date</vt:lpstr>
      <vt:lpstr>releve_machine</vt:lpstr>
      <vt:lpstr>releve_maintenance</vt:lpstr>
      <vt:lpstr>releve_mer</vt:lpstr>
      <vt:lpstr>releve_operateur</vt:lpstr>
      <vt:lpstr>releve_ouverture</vt:lpstr>
      <vt:lpstr>releve_ouverture_date</vt:lpstr>
      <vt:lpstr>releve_ouverture_groupemachine</vt:lpstr>
      <vt:lpstr>releve_ouverture_machine</vt:lpstr>
      <vt:lpstr>releve_ouverture_temps</vt:lpstr>
      <vt:lpstr>releve_panne</vt:lpstr>
      <vt:lpstr>releve_qtetole</vt:lpstr>
      <vt:lpstr>releve_reprise</vt:lpstr>
      <vt:lpstr>Feuil2!Zone_d_impression</vt:lpstr>
      <vt:lpstr>Feuil3!Zone_d_impression</vt:lpstr>
      <vt:lpstr>Feuil4!Zone_d_impression</vt:lpstr>
      <vt:lpstr>'Feuille suivi découpe'!Zone_d_impression</vt:lpstr>
      <vt:lpstr>'TRS PDC'!Zone_d_impression</vt:lpstr>
      <vt:lpstr>'TRS PDC_old'!Zone_d_impression</vt:lpstr>
    </vt:vector>
  </TitlesOfParts>
  <Company>ADP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qualite-management.com</dc:creator>
  <cp:lastModifiedBy>Jean-Christophe Ambert</cp:lastModifiedBy>
  <cp:lastPrinted>2014-12-01T07:54:05Z</cp:lastPrinted>
  <dcterms:created xsi:type="dcterms:W3CDTF">2012-08-07T15:32:12Z</dcterms:created>
  <dcterms:modified xsi:type="dcterms:W3CDTF">2014-12-11T15:16:27Z</dcterms:modified>
</cp:coreProperties>
</file>